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E mail\"/>
    </mc:Choice>
  </mc:AlternateContent>
  <bookViews>
    <workbookView xWindow="60360" yWindow="465" windowWidth="25545" windowHeight="16440"/>
  </bookViews>
  <sheets>
    <sheet name="Rekapitulácia" sheetId="9" r:id="rId1"/>
    <sheet name="VZT Hala A" sheetId="3" r:id="rId2"/>
    <sheet name="VZT Hala B" sheetId="4" r:id="rId3"/>
    <sheet name="Hala B" sheetId="8" r:id="rId4"/>
    <sheet name="Kraso" sheetId="7" r:id="rId5"/>
    <sheet name="Posiľovňa" sheetId="6" r:id="rId6"/>
    <sheet name="Medzistrop" sheetId="5" r:id="rId7"/>
  </sheets>
  <definedNames>
    <definedName name="_xlnm._FilterDatabase" localSheetId="1" hidden="1">'VZT Hala A'!$C$126:$L$250</definedName>
    <definedName name="_xlnm.Print_Titles" localSheetId="1">'VZT Hala A'!$126:$126</definedName>
    <definedName name="_xlnm.Print_Area" localSheetId="1">'VZT Hala A'!$C$4:$K$76,'VZT Hala A'!$C$82:$K$108,'VZT Hala A'!$C$114:$L$250</definedName>
  </definedNames>
  <calcPr calcId="152511"/>
</workbook>
</file>

<file path=xl/calcChain.xml><?xml version="1.0" encoding="utf-8"?>
<calcChain xmlns="http://schemas.openxmlformats.org/spreadsheetml/2006/main">
  <c r="BE136" i="4" l="1"/>
  <c r="BD136" i="4"/>
  <c r="BC136" i="4"/>
  <c r="BA136" i="4"/>
  <c r="X136" i="4"/>
  <c r="V136" i="4"/>
  <c r="T136" i="4"/>
  <c r="R136" i="4"/>
  <c r="Q136" i="4"/>
  <c r="P136" i="4"/>
  <c r="BG136" i="4" s="1"/>
  <c r="K136" i="4"/>
  <c r="BB136" i="4" s="1"/>
  <c r="BE134" i="4"/>
  <c r="BD134" i="4"/>
  <c r="BC134" i="4"/>
  <c r="BA134" i="4"/>
  <c r="X134" i="4"/>
  <c r="V134" i="4"/>
  <c r="T134" i="4"/>
  <c r="R134" i="4"/>
  <c r="Q134" i="4"/>
  <c r="P134" i="4"/>
  <c r="BG134" i="4" s="1"/>
  <c r="K134" i="4"/>
  <c r="BB134" i="4" s="1"/>
  <c r="BE136" i="3" l="1"/>
  <c r="BD136" i="3"/>
  <c r="BC136" i="3"/>
  <c r="BA136" i="3"/>
  <c r="X136" i="3"/>
  <c r="V136" i="3"/>
  <c r="T136" i="3"/>
  <c r="R136" i="3"/>
  <c r="Q136" i="3"/>
  <c r="P136" i="3"/>
  <c r="BG136" i="3" s="1"/>
  <c r="K136" i="3"/>
  <c r="BB136" i="3" s="1"/>
  <c r="BE134" i="3"/>
  <c r="BD134" i="3"/>
  <c r="BC134" i="3"/>
  <c r="BA134" i="3"/>
  <c r="X134" i="3"/>
  <c r="V134" i="3"/>
  <c r="T134" i="3"/>
  <c r="R134" i="3"/>
  <c r="Q134" i="3"/>
  <c r="P134" i="3"/>
  <c r="BG134" i="3" s="1"/>
  <c r="K134" i="3"/>
  <c r="BB134" i="3" s="1"/>
  <c r="K212" i="7" l="1"/>
  <c r="BE441" i="8" l="1"/>
  <c r="BD441" i="8"/>
  <c r="BC441" i="8"/>
  <c r="BA441" i="8"/>
  <c r="X441" i="8"/>
  <c r="V441" i="8"/>
  <c r="T441" i="8"/>
  <c r="R441" i="8"/>
  <c r="Q441" i="8"/>
  <c r="P441" i="8"/>
  <c r="BG441" i="8" s="1"/>
  <c r="K441" i="8"/>
  <c r="BA238" i="6"/>
  <c r="AZ238" i="6"/>
  <c r="AY238" i="6"/>
  <c r="AW238" i="6"/>
  <c r="X238" i="6"/>
  <c r="V238" i="6"/>
  <c r="T238" i="6"/>
  <c r="R238" i="6"/>
  <c r="Q238" i="6"/>
  <c r="P238" i="6"/>
  <c r="BC238" i="6" s="1"/>
  <c r="K238" i="6"/>
  <c r="BA236" i="6"/>
  <c r="AZ236" i="6"/>
  <c r="AY236" i="6"/>
  <c r="AW236" i="6"/>
  <c r="X236" i="6"/>
  <c r="V236" i="6"/>
  <c r="T236" i="6"/>
  <c r="R236" i="6"/>
  <c r="Q236" i="6"/>
  <c r="P236" i="6"/>
  <c r="BC236" i="6" s="1"/>
  <c r="K236" i="6"/>
  <c r="AX236" i="6" s="1"/>
  <c r="BA211" i="6"/>
  <c r="AZ211" i="6"/>
  <c r="AY211" i="6"/>
  <c r="AW211" i="6"/>
  <c r="X211" i="6"/>
  <c r="V211" i="6"/>
  <c r="T211" i="6"/>
  <c r="R211" i="6"/>
  <c r="Q211" i="6"/>
  <c r="P211" i="6"/>
  <c r="BC211" i="6" s="1"/>
  <c r="K211" i="6"/>
  <c r="BA209" i="6"/>
  <c r="AZ209" i="6"/>
  <c r="AY209" i="6"/>
  <c r="AW209" i="6"/>
  <c r="X209" i="6"/>
  <c r="V209" i="6"/>
  <c r="T209" i="6"/>
  <c r="R209" i="6"/>
  <c r="Q209" i="6"/>
  <c r="P209" i="6"/>
  <c r="BC209" i="6" s="1"/>
  <c r="K209" i="6"/>
  <c r="AX209" i="6" s="1"/>
  <c r="AX211" i="6" l="1"/>
  <c r="BB441" i="8"/>
  <c r="AX238" i="6"/>
  <c r="F20" i="3"/>
  <c r="AM87" i="9"/>
  <c r="X476" i="8" l="1"/>
  <c r="V476" i="8"/>
  <c r="T476" i="8"/>
  <c r="Q476" i="8"/>
  <c r="X478" i="8"/>
  <c r="V478" i="8"/>
  <c r="T478" i="8"/>
  <c r="Q478" i="8"/>
  <c r="X474" i="8"/>
  <c r="V474" i="8"/>
  <c r="T474" i="8"/>
  <c r="Q474" i="8"/>
  <c r="X472" i="8"/>
  <c r="V472" i="8"/>
  <c r="T472" i="8"/>
  <c r="Q472" i="8"/>
  <c r="X470" i="8"/>
  <c r="V470" i="8"/>
  <c r="T470" i="8"/>
  <c r="Q470" i="8"/>
  <c r="X466" i="8"/>
  <c r="V466" i="8"/>
  <c r="T466" i="8"/>
  <c r="R466" i="8"/>
  <c r="Q466" i="8"/>
  <c r="P466" i="8"/>
  <c r="X464" i="8"/>
  <c r="V464" i="8"/>
  <c r="T464" i="8"/>
  <c r="R464" i="8"/>
  <c r="Q464" i="8"/>
  <c r="P464" i="8"/>
  <c r="X462" i="8"/>
  <c r="V462" i="8"/>
  <c r="T462" i="8"/>
  <c r="R462" i="8"/>
  <c r="Q462" i="8"/>
  <c r="P462" i="8"/>
  <c r="X460" i="8"/>
  <c r="V460" i="8"/>
  <c r="T460" i="8"/>
  <c r="R460" i="8"/>
  <c r="Q460" i="8"/>
  <c r="P460" i="8"/>
  <c r="X458" i="8"/>
  <c r="V458" i="8"/>
  <c r="T458" i="8"/>
  <c r="R458" i="8"/>
  <c r="Q458" i="8"/>
  <c r="P458" i="8"/>
  <c r="X456" i="8"/>
  <c r="V456" i="8"/>
  <c r="T456" i="8"/>
  <c r="R456" i="8"/>
  <c r="Q456" i="8"/>
  <c r="P456" i="8"/>
  <c r="X454" i="8"/>
  <c r="V454" i="8"/>
  <c r="T454" i="8"/>
  <c r="R454" i="8"/>
  <c r="Q454" i="8"/>
  <c r="P454" i="8"/>
  <c r="X452" i="8"/>
  <c r="V452" i="8"/>
  <c r="T452" i="8"/>
  <c r="R452" i="8"/>
  <c r="Q452" i="8"/>
  <c r="Q451" i="8" s="1"/>
  <c r="P452" i="8"/>
  <c r="K311" i="8"/>
  <c r="K303" i="8"/>
  <c r="K299" i="8"/>
  <c r="BB299" i="8" s="1"/>
  <c r="K295" i="8"/>
  <c r="K291" i="8"/>
  <c r="K282" i="8"/>
  <c r="K278" i="8"/>
  <c r="K274" i="8"/>
  <c r="K268" i="8"/>
  <c r="K284" i="8"/>
  <c r="K280" i="8"/>
  <c r="K276" i="8"/>
  <c r="K272" i="8"/>
  <c r="K270" i="8"/>
  <c r="K262" i="8"/>
  <c r="K260" i="8"/>
  <c r="K258" i="8"/>
  <c r="K252" i="8"/>
  <c r="K250" i="8"/>
  <c r="K246" i="8"/>
  <c r="K242" i="8"/>
  <c r="K240" i="8"/>
  <c r="K238" i="8"/>
  <c r="K236" i="8"/>
  <c r="X449" i="8"/>
  <c r="V449" i="8"/>
  <c r="T449" i="8"/>
  <c r="R449" i="8"/>
  <c r="Q449" i="8"/>
  <c r="P449" i="8"/>
  <c r="X447" i="8"/>
  <c r="V447" i="8"/>
  <c r="T447" i="8"/>
  <c r="R447" i="8"/>
  <c r="Q447" i="8"/>
  <c r="P447" i="8"/>
  <c r="X427" i="8"/>
  <c r="V427" i="8"/>
  <c r="T427" i="8"/>
  <c r="R427" i="8"/>
  <c r="Q427" i="8"/>
  <c r="P427" i="8"/>
  <c r="X425" i="8"/>
  <c r="V425" i="8"/>
  <c r="T425" i="8"/>
  <c r="R425" i="8"/>
  <c r="Q425" i="8"/>
  <c r="P425" i="8"/>
  <c r="BG425" i="8" s="1"/>
  <c r="X423" i="8"/>
  <c r="V423" i="8"/>
  <c r="T423" i="8"/>
  <c r="R423" i="8"/>
  <c r="Q423" i="8"/>
  <c r="P423" i="8"/>
  <c r="BG423" i="8" s="1"/>
  <c r="X421" i="8"/>
  <c r="V421" i="8"/>
  <c r="T421" i="8"/>
  <c r="R421" i="8"/>
  <c r="X419" i="8"/>
  <c r="V419" i="8"/>
  <c r="T419" i="8"/>
  <c r="Q419" i="8"/>
  <c r="X417" i="8"/>
  <c r="V417" i="8"/>
  <c r="T417" i="8"/>
  <c r="R417" i="8"/>
  <c r="Q417" i="8"/>
  <c r="P417" i="8"/>
  <c r="X415" i="8"/>
  <c r="V415" i="8"/>
  <c r="T415" i="8"/>
  <c r="R415" i="8"/>
  <c r="Q415" i="8"/>
  <c r="P415" i="8"/>
  <c r="X413" i="8"/>
  <c r="V413" i="8"/>
  <c r="T413" i="8"/>
  <c r="R413" i="8"/>
  <c r="Q413" i="8"/>
  <c r="P413" i="8"/>
  <c r="X411" i="8"/>
  <c r="V411" i="8"/>
  <c r="T411" i="8"/>
  <c r="R411" i="8"/>
  <c r="Q411" i="8"/>
  <c r="P411" i="8"/>
  <c r="X409" i="8"/>
  <c r="V409" i="8"/>
  <c r="T409" i="8"/>
  <c r="R409" i="8"/>
  <c r="Q409" i="8"/>
  <c r="P409" i="8"/>
  <c r="X407" i="8"/>
  <c r="V407" i="8"/>
  <c r="T407" i="8"/>
  <c r="R407" i="8"/>
  <c r="Q407" i="8"/>
  <c r="P407" i="8"/>
  <c r="X405" i="8"/>
  <c r="V405" i="8"/>
  <c r="T405" i="8"/>
  <c r="R405" i="8"/>
  <c r="Q405" i="8"/>
  <c r="P405" i="8"/>
  <c r="X403" i="8"/>
  <c r="V403" i="8"/>
  <c r="T403" i="8"/>
  <c r="R403" i="8"/>
  <c r="Q403" i="8"/>
  <c r="P403" i="8"/>
  <c r="X401" i="8"/>
  <c r="V401" i="8"/>
  <c r="T401" i="8"/>
  <c r="R401" i="8"/>
  <c r="Q401" i="8"/>
  <c r="P401" i="8"/>
  <c r="X399" i="8"/>
  <c r="V399" i="8"/>
  <c r="T399" i="8"/>
  <c r="R399" i="8"/>
  <c r="Q399" i="8"/>
  <c r="P399" i="8"/>
  <c r="X397" i="8"/>
  <c r="V397" i="8"/>
  <c r="T397" i="8"/>
  <c r="R397" i="8"/>
  <c r="Q397" i="8"/>
  <c r="P397" i="8"/>
  <c r="X395" i="8"/>
  <c r="V395" i="8"/>
  <c r="T395" i="8"/>
  <c r="R395" i="8"/>
  <c r="Q395" i="8"/>
  <c r="P395" i="8"/>
  <c r="X393" i="8"/>
  <c r="V393" i="8"/>
  <c r="T393" i="8"/>
  <c r="R393" i="8"/>
  <c r="Q393" i="8"/>
  <c r="P393" i="8"/>
  <c r="X391" i="8"/>
  <c r="V391" i="8"/>
  <c r="T391" i="8"/>
  <c r="R391" i="8"/>
  <c r="Q391" i="8"/>
  <c r="P391" i="8"/>
  <c r="X389" i="8"/>
  <c r="V389" i="8"/>
  <c r="T389" i="8"/>
  <c r="R389" i="8"/>
  <c r="Q389" i="8"/>
  <c r="P389" i="8"/>
  <c r="X387" i="8"/>
  <c r="V387" i="8"/>
  <c r="T387" i="8"/>
  <c r="R387" i="8"/>
  <c r="Q387" i="8"/>
  <c r="P387" i="8"/>
  <c r="X385" i="8"/>
  <c r="V385" i="8"/>
  <c r="T385" i="8"/>
  <c r="R385" i="8"/>
  <c r="Q385" i="8"/>
  <c r="P385" i="8"/>
  <c r="BG385" i="8" s="1"/>
  <c r="X383" i="8"/>
  <c r="V383" i="8"/>
  <c r="T383" i="8"/>
  <c r="R383" i="8"/>
  <c r="Q383" i="8"/>
  <c r="P383" i="8"/>
  <c r="BG383" i="8" s="1"/>
  <c r="X381" i="8"/>
  <c r="V381" i="8"/>
  <c r="T381" i="8"/>
  <c r="R381" i="8"/>
  <c r="X379" i="8"/>
  <c r="V379" i="8"/>
  <c r="T379" i="8"/>
  <c r="R379" i="8"/>
  <c r="Q379" i="8"/>
  <c r="P379" i="8"/>
  <c r="BG379" i="8" s="1"/>
  <c r="X377" i="8"/>
  <c r="V377" i="8"/>
  <c r="T377" i="8"/>
  <c r="R377" i="8"/>
  <c r="Q377" i="8"/>
  <c r="P377" i="8"/>
  <c r="X375" i="8"/>
  <c r="V375" i="8"/>
  <c r="T375" i="8"/>
  <c r="R375" i="8"/>
  <c r="Q375" i="8"/>
  <c r="P375" i="8"/>
  <c r="X373" i="8"/>
  <c r="V373" i="8"/>
  <c r="T373" i="8"/>
  <c r="R373" i="8"/>
  <c r="X371" i="8"/>
  <c r="V371" i="8"/>
  <c r="T371" i="8"/>
  <c r="R371" i="8"/>
  <c r="Q371" i="8"/>
  <c r="P371" i="8"/>
  <c r="X368" i="8"/>
  <c r="V368" i="8"/>
  <c r="T368" i="8"/>
  <c r="R368" i="8"/>
  <c r="Q368" i="8"/>
  <c r="P368" i="8"/>
  <c r="X366" i="8"/>
  <c r="V366" i="8"/>
  <c r="T366" i="8"/>
  <c r="R366" i="8"/>
  <c r="Q366" i="8"/>
  <c r="P366" i="8"/>
  <c r="X364" i="8"/>
  <c r="V364" i="8"/>
  <c r="T364" i="8"/>
  <c r="R364" i="8"/>
  <c r="Q364" i="8"/>
  <c r="P364" i="8"/>
  <c r="X362" i="8"/>
  <c r="V362" i="8"/>
  <c r="T362" i="8"/>
  <c r="R362" i="8"/>
  <c r="R361" i="8" s="1"/>
  <c r="Q362" i="8"/>
  <c r="P362" i="8"/>
  <c r="X359" i="8"/>
  <c r="V359" i="8"/>
  <c r="T359" i="8"/>
  <c r="R359" i="8"/>
  <c r="Q359" i="8"/>
  <c r="P359" i="8"/>
  <c r="X357" i="8"/>
  <c r="V357" i="8"/>
  <c r="T357" i="8"/>
  <c r="R357" i="8"/>
  <c r="Q357" i="8"/>
  <c r="P357" i="8"/>
  <c r="X355" i="8"/>
  <c r="V355" i="8"/>
  <c r="T355" i="8"/>
  <c r="R355" i="8"/>
  <c r="Q355" i="8"/>
  <c r="P355" i="8"/>
  <c r="X353" i="8"/>
  <c r="V353" i="8"/>
  <c r="T353" i="8"/>
  <c r="R353" i="8"/>
  <c r="Q353" i="8"/>
  <c r="P353" i="8"/>
  <c r="X351" i="8"/>
  <c r="V351" i="8"/>
  <c r="T351" i="8"/>
  <c r="R351" i="8"/>
  <c r="Q351" i="8"/>
  <c r="P351" i="8"/>
  <c r="X349" i="8"/>
  <c r="V349" i="8"/>
  <c r="T349" i="8"/>
  <c r="R349" i="8"/>
  <c r="Q349" i="8"/>
  <c r="P349" i="8"/>
  <c r="X347" i="8"/>
  <c r="V347" i="8"/>
  <c r="T347" i="8"/>
  <c r="R347" i="8"/>
  <c r="Q347" i="8"/>
  <c r="P347" i="8"/>
  <c r="X346" i="8"/>
  <c r="V346" i="8"/>
  <c r="T346" i="8"/>
  <c r="R346" i="8"/>
  <c r="Q346" i="8"/>
  <c r="P346" i="8"/>
  <c r="X344" i="8"/>
  <c r="V344" i="8"/>
  <c r="T344" i="8"/>
  <c r="R344" i="8"/>
  <c r="Q344" i="8"/>
  <c r="P344" i="8"/>
  <c r="X342" i="8"/>
  <c r="V342" i="8"/>
  <c r="T342" i="8"/>
  <c r="R342" i="8"/>
  <c r="Q342" i="8"/>
  <c r="P342" i="8"/>
  <c r="X340" i="8"/>
  <c r="V340" i="8"/>
  <c r="T340" i="8"/>
  <c r="R340" i="8"/>
  <c r="Q340" i="8"/>
  <c r="P340" i="8"/>
  <c r="X338" i="8"/>
  <c r="V338" i="8"/>
  <c r="T338" i="8"/>
  <c r="R338" i="8"/>
  <c r="Q338" i="8"/>
  <c r="P338" i="8"/>
  <c r="X336" i="8"/>
  <c r="V336" i="8"/>
  <c r="T336" i="8"/>
  <c r="R336" i="8"/>
  <c r="Q336" i="8"/>
  <c r="P336" i="8"/>
  <c r="X334" i="8"/>
  <c r="V334" i="8"/>
  <c r="T334" i="8"/>
  <c r="R334" i="8"/>
  <c r="Q334" i="8"/>
  <c r="P334" i="8"/>
  <c r="X332" i="8"/>
  <c r="V332" i="8"/>
  <c r="T332" i="8"/>
  <c r="R332" i="8"/>
  <c r="Q332" i="8"/>
  <c r="P332" i="8"/>
  <c r="X330" i="8"/>
  <c r="V330" i="8"/>
  <c r="T330" i="8"/>
  <c r="R330" i="8"/>
  <c r="Q330" i="8"/>
  <c r="P330" i="8"/>
  <c r="X328" i="8"/>
  <c r="V328" i="8"/>
  <c r="T328" i="8"/>
  <c r="R328" i="8"/>
  <c r="Q328" i="8"/>
  <c r="P328" i="8"/>
  <c r="X326" i="8"/>
  <c r="V326" i="8"/>
  <c r="T326" i="8"/>
  <c r="R326" i="8"/>
  <c r="Q326" i="8"/>
  <c r="P326" i="8"/>
  <c r="X324" i="8"/>
  <c r="V324" i="8"/>
  <c r="T324" i="8"/>
  <c r="R324" i="8"/>
  <c r="Q324" i="8"/>
  <c r="P324" i="8"/>
  <c r="X322" i="8"/>
  <c r="V322" i="8"/>
  <c r="T322" i="8"/>
  <c r="R322" i="8"/>
  <c r="Q322" i="8"/>
  <c r="P322" i="8"/>
  <c r="X320" i="8"/>
  <c r="V320" i="8"/>
  <c r="T320" i="8"/>
  <c r="R320" i="8"/>
  <c r="Q320" i="8"/>
  <c r="P320" i="8"/>
  <c r="X318" i="8"/>
  <c r="V318" i="8"/>
  <c r="T318" i="8"/>
  <c r="R318" i="8"/>
  <c r="Q318" i="8"/>
  <c r="P318" i="8"/>
  <c r="X316" i="8"/>
  <c r="V316" i="8"/>
  <c r="T316" i="8"/>
  <c r="R316" i="8"/>
  <c r="Q316" i="8"/>
  <c r="P316" i="8"/>
  <c r="X314" i="8"/>
  <c r="X313" i="8" s="1"/>
  <c r="V314" i="8"/>
  <c r="V313" i="8" s="1"/>
  <c r="T314" i="8"/>
  <c r="R314" i="8"/>
  <c r="Q314" i="8"/>
  <c r="P314" i="8"/>
  <c r="X311" i="8"/>
  <c r="V311" i="8"/>
  <c r="T311" i="8"/>
  <c r="R311" i="8"/>
  <c r="Q311" i="8"/>
  <c r="P311" i="8"/>
  <c r="X309" i="8"/>
  <c r="V309" i="8"/>
  <c r="T309" i="8"/>
  <c r="R309" i="8"/>
  <c r="Q309" i="8"/>
  <c r="P309" i="8"/>
  <c r="X307" i="8"/>
  <c r="V307" i="8"/>
  <c r="T307" i="8"/>
  <c r="R307" i="8"/>
  <c r="X305" i="8"/>
  <c r="V305" i="8"/>
  <c r="T305" i="8"/>
  <c r="R305" i="8"/>
  <c r="Q305" i="8"/>
  <c r="P305" i="8"/>
  <c r="X303" i="8"/>
  <c r="V303" i="8"/>
  <c r="T303" i="8"/>
  <c r="R303" i="8"/>
  <c r="Q303" i="8"/>
  <c r="P303" i="8"/>
  <c r="X301" i="8"/>
  <c r="V301" i="8"/>
  <c r="T301" i="8"/>
  <c r="R301" i="8"/>
  <c r="Q301" i="8"/>
  <c r="P301" i="8"/>
  <c r="X295" i="8"/>
  <c r="V295" i="8"/>
  <c r="T295" i="8"/>
  <c r="R295" i="8"/>
  <c r="Q295" i="8"/>
  <c r="P295" i="8"/>
  <c r="X293" i="8"/>
  <c r="V293" i="8"/>
  <c r="T293" i="8"/>
  <c r="R293" i="8"/>
  <c r="Q293" i="8"/>
  <c r="P293" i="8"/>
  <c r="X291" i="8"/>
  <c r="V291" i="8"/>
  <c r="T291" i="8"/>
  <c r="R291" i="8"/>
  <c r="Q291" i="8"/>
  <c r="P291" i="8"/>
  <c r="P289" i="8"/>
  <c r="P287" i="8"/>
  <c r="X242" i="8"/>
  <c r="V242" i="8"/>
  <c r="T242" i="8"/>
  <c r="R242" i="8"/>
  <c r="Q242" i="8"/>
  <c r="P242" i="8"/>
  <c r="X240" i="8"/>
  <c r="V240" i="8"/>
  <c r="T240" i="8"/>
  <c r="R240" i="8"/>
  <c r="Q240" i="8"/>
  <c r="P240" i="8"/>
  <c r="X236" i="8"/>
  <c r="V236" i="8"/>
  <c r="T236" i="8"/>
  <c r="R236" i="8"/>
  <c r="Q236" i="8"/>
  <c r="P236" i="8"/>
  <c r="X234" i="8"/>
  <c r="V234" i="8"/>
  <c r="T234" i="8"/>
  <c r="R234" i="8"/>
  <c r="Q234" i="8"/>
  <c r="P234" i="8"/>
  <c r="X231" i="8"/>
  <c r="V231" i="8"/>
  <c r="T231" i="8"/>
  <c r="R231" i="8"/>
  <c r="Q231" i="8"/>
  <c r="P231" i="8"/>
  <c r="X229" i="8"/>
  <c r="V229" i="8"/>
  <c r="T229" i="8"/>
  <c r="R229" i="8"/>
  <c r="Q229" i="8"/>
  <c r="P229" i="8"/>
  <c r="X223" i="8"/>
  <c r="V223" i="8"/>
  <c r="T223" i="8"/>
  <c r="R223" i="8"/>
  <c r="Q223" i="8"/>
  <c r="P223" i="8"/>
  <c r="P221" i="8"/>
  <c r="X219" i="8"/>
  <c r="V219" i="8"/>
  <c r="T219" i="8"/>
  <c r="R219" i="8"/>
  <c r="Q219" i="8"/>
  <c r="P219" i="8"/>
  <c r="P217" i="8"/>
  <c r="X215" i="8"/>
  <c r="V215" i="8"/>
  <c r="T215" i="8"/>
  <c r="R215" i="8"/>
  <c r="Q215" i="8"/>
  <c r="P215" i="8"/>
  <c r="X213" i="8"/>
  <c r="V213" i="8"/>
  <c r="T213" i="8"/>
  <c r="R213" i="8"/>
  <c r="Q213" i="8"/>
  <c r="P213" i="8"/>
  <c r="X211" i="8"/>
  <c r="V211" i="8"/>
  <c r="T211" i="8"/>
  <c r="R211" i="8"/>
  <c r="Q211" i="8"/>
  <c r="P211" i="8"/>
  <c r="X209" i="8"/>
  <c r="V209" i="8"/>
  <c r="T209" i="8"/>
  <c r="R209" i="8"/>
  <c r="Q209" i="8"/>
  <c r="P209" i="8"/>
  <c r="X176" i="8"/>
  <c r="V176" i="8"/>
  <c r="T176" i="8"/>
  <c r="R176" i="8"/>
  <c r="X174" i="8"/>
  <c r="V174" i="8"/>
  <c r="T174" i="8"/>
  <c r="R174" i="8"/>
  <c r="X172" i="8"/>
  <c r="V172" i="8"/>
  <c r="T172" i="8"/>
  <c r="R172" i="8"/>
  <c r="Q172" i="8"/>
  <c r="P172" i="8"/>
  <c r="X170" i="8"/>
  <c r="V170" i="8"/>
  <c r="T170" i="8"/>
  <c r="R170" i="8"/>
  <c r="X168" i="8"/>
  <c r="V168" i="8"/>
  <c r="T168" i="8"/>
  <c r="R168" i="8"/>
  <c r="Q168" i="8"/>
  <c r="P168" i="8"/>
  <c r="X166" i="8"/>
  <c r="V166" i="8"/>
  <c r="T166" i="8"/>
  <c r="R166" i="8"/>
  <c r="Q166" i="8"/>
  <c r="P166" i="8"/>
  <c r="X164" i="8"/>
  <c r="X163" i="8" s="1"/>
  <c r="V164" i="8"/>
  <c r="V163" i="8" s="1"/>
  <c r="T164" i="8"/>
  <c r="T163" i="8" s="1"/>
  <c r="R164" i="8"/>
  <c r="R163" i="8" s="1"/>
  <c r="BA131" i="6"/>
  <c r="AZ131" i="6"/>
  <c r="AY131" i="6"/>
  <c r="AW131" i="6"/>
  <c r="X131" i="6"/>
  <c r="V131" i="6"/>
  <c r="T131" i="6"/>
  <c r="R131" i="6"/>
  <c r="Q131" i="6"/>
  <c r="P131" i="6"/>
  <c r="BC131" i="6" s="1"/>
  <c r="K131" i="6"/>
  <c r="AX131" i="6" s="1"/>
  <c r="BE199" i="8"/>
  <c r="BD199" i="8"/>
  <c r="BC199" i="8"/>
  <c r="BA199" i="8"/>
  <c r="X199" i="8"/>
  <c r="V199" i="8"/>
  <c r="T199" i="8"/>
  <c r="R199" i="8"/>
  <c r="Q199" i="8"/>
  <c r="P199" i="8"/>
  <c r="BG199" i="8" s="1"/>
  <c r="K199" i="8"/>
  <c r="BB199" i="8" s="1"/>
  <c r="AR137" i="7"/>
  <c r="AQ137" i="7"/>
  <c r="AP137" i="7"/>
  <c r="AN137" i="7"/>
  <c r="AT137" i="7"/>
  <c r="K137" i="7"/>
  <c r="AO137" i="7" s="1"/>
  <c r="AR135" i="7"/>
  <c r="AQ135" i="7"/>
  <c r="AP135" i="7"/>
  <c r="AN135" i="7"/>
  <c r="AT135" i="7"/>
  <c r="K135" i="7"/>
  <c r="AO135" i="7" s="1"/>
  <c r="AR133" i="7"/>
  <c r="AQ133" i="7"/>
  <c r="AP133" i="7"/>
  <c r="AN133" i="7"/>
  <c r="AT133" i="7"/>
  <c r="K133" i="7"/>
  <c r="AO133" i="7" s="1"/>
  <c r="AR131" i="7"/>
  <c r="AQ131" i="7"/>
  <c r="AP131" i="7"/>
  <c r="AN131" i="7"/>
  <c r="AT131" i="7"/>
  <c r="K131" i="7"/>
  <c r="T221" i="8"/>
  <c r="T217" i="8"/>
  <c r="T287" i="8"/>
  <c r="BE299" i="8"/>
  <c r="BD299" i="8"/>
  <c r="BC299" i="8"/>
  <c r="BA299" i="8"/>
  <c r="X299" i="8"/>
  <c r="V299" i="8"/>
  <c r="T299" i="8"/>
  <c r="R299" i="8"/>
  <c r="Q299" i="8"/>
  <c r="P299" i="8"/>
  <c r="BG299" i="8" s="1"/>
  <c r="BE297" i="8"/>
  <c r="BD297" i="8"/>
  <c r="BC297" i="8"/>
  <c r="BA297" i="8"/>
  <c r="X297" i="8"/>
  <c r="V297" i="8"/>
  <c r="T297" i="8"/>
  <c r="R297" i="8"/>
  <c r="Q297" i="8"/>
  <c r="P297" i="8"/>
  <c r="BG297" i="8" s="1"/>
  <c r="K297" i="8"/>
  <c r="Z297" i="8" s="1"/>
  <c r="K316" i="8"/>
  <c r="K318" i="8"/>
  <c r="K322" i="8"/>
  <c r="K326" i="8"/>
  <c r="K328" i="8"/>
  <c r="K332" i="8"/>
  <c r="K336" i="8"/>
  <c r="K340" i="8"/>
  <c r="Q307" i="8"/>
  <c r="K344" i="8"/>
  <c r="K346" i="8"/>
  <c r="K349" i="8"/>
  <c r="K353" i="8"/>
  <c r="K357" i="8"/>
  <c r="K364" i="8"/>
  <c r="K368" i="8"/>
  <c r="K375" i="8"/>
  <c r="K377" i="8"/>
  <c r="K383" i="8"/>
  <c r="BB383" i="8" s="1"/>
  <c r="K385" i="8"/>
  <c r="BB385" i="8" s="1"/>
  <c r="K391" i="8"/>
  <c r="K389" i="8"/>
  <c r="K393" i="8"/>
  <c r="K397" i="8"/>
  <c r="K399" i="8"/>
  <c r="K401" i="8"/>
  <c r="K405" i="8"/>
  <c r="K409" i="8"/>
  <c r="K373" i="8"/>
  <c r="K381" i="8"/>
  <c r="BB381" i="8" s="1"/>
  <c r="BE385" i="8"/>
  <c r="BD385" i="8"/>
  <c r="BC385" i="8"/>
  <c r="BA385" i="8"/>
  <c r="BE383" i="8"/>
  <c r="BD383" i="8"/>
  <c r="BC383" i="8"/>
  <c r="BA383" i="8"/>
  <c r="BE381" i="8"/>
  <c r="BD381" i="8"/>
  <c r="BC381" i="8"/>
  <c r="BA381" i="8"/>
  <c r="BE379" i="8"/>
  <c r="BD379" i="8"/>
  <c r="BC379" i="8"/>
  <c r="BA379" i="8"/>
  <c r="K379" i="8"/>
  <c r="BB379" i="8" s="1"/>
  <c r="K413" i="8"/>
  <c r="K425" i="8"/>
  <c r="BB425" i="8" s="1"/>
  <c r="K417" i="8"/>
  <c r="P419" i="8"/>
  <c r="K423" i="8"/>
  <c r="BB423" i="8" s="1"/>
  <c r="BA423" i="8"/>
  <c r="BC423" i="8"/>
  <c r="BD423" i="8"/>
  <c r="BE423" i="8"/>
  <c r="BA425" i="8"/>
  <c r="BC425" i="8"/>
  <c r="BD425" i="8"/>
  <c r="BE425" i="8"/>
  <c r="BE445" i="8"/>
  <c r="BD445" i="8"/>
  <c r="BC445" i="8"/>
  <c r="BA445" i="8"/>
  <c r="X445" i="8"/>
  <c r="V445" i="8"/>
  <c r="T445" i="8"/>
  <c r="R445" i="8"/>
  <c r="Q445" i="8"/>
  <c r="P445" i="8"/>
  <c r="BG445" i="8" s="1"/>
  <c r="K445" i="8"/>
  <c r="BB445" i="8" s="1"/>
  <c r="Q443" i="8"/>
  <c r="BE443" i="8"/>
  <c r="BD443" i="8"/>
  <c r="BC443" i="8"/>
  <c r="BA443" i="8"/>
  <c r="X443" i="8"/>
  <c r="V443" i="8"/>
  <c r="T443" i="8"/>
  <c r="R443" i="8"/>
  <c r="P435" i="8"/>
  <c r="BG435" i="8" s="1"/>
  <c r="BE435" i="8"/>
  <c r="BD435" i="8"/>
  <c r="BC435" i="8"/>
  <c r="BA435" i="8"/>
  <c r="X435" i="8"/>
  <c r="V435" i="8"/>
  <c r="T435" i="8"/>
  <c r="R435" i="8"/>
  <c r="BE437" i="8"/>
  <c r="BD437" i="8"/>
  <c r="BC437" i="8"/>
  <c r="BA437" i="8"/>
  <c r="X437" i="8"/>
  <c r="V437" i="8"/>
  <c r="T437" i="8"/>
  <c r="R437" i="8"/>
  <c r="P437" i="8"/>
  <c r="BG437" i="8" s="1"/>
  <c r="BE433" i="8"/>
  <c r="BD433" i="8"/>
  <c r="BC433" i="8"/>
  <c r="BA433" i="8"/>
  <c r="X433" i="8"/>
  <c r="V433" i="8"/>
  <c r="T433" i="8"/>
  <c r="R433" i="8"/>
  <c r="P433" i="8"/>
  <c r="BG433" i="8" s="1"/>
  <c r="BE431" i="8"/>
  <c r="BD431" i="8"/>
  <c r="BC431" i="8"/>
  <c r="BA431" i="8"/>
  <c r="X431" i="8"/>
  <c r="V431" i="8"/>
  <c r="T431" i="8"/>
  <c r="R431" i="8"/>
  <c r="K431" i="8"/>
  <c r="BE429" i="8"/>
  <c r="BD429" i="8"/>
  <c r="BC429" i="8"/>
  <c r="BA429" i="8"/>
  <c r="X429" i="8"/>
  <c r="V429" i="8"/>
  <c r="T429" i="8"/>
  <c r="R429" i="8"/>
  <c r="P429" i="8"/>
  <c r="BG429" i="8" s="1"/>
  <c r="BE439" i="8"/>
  <c r="BD439" i="8"/>
  <c r="BC439" i="8"/>
  <c r="BA439" i="8"/>
  <c r="X439" i="8"/>
  <c r="V439" i="8"/>
  <c r="T439" i="8"/>
  <c r="R439" i="8"/>
  <c r="P439" i="8"/>
  <c r="BG439" i="8" s="1"/>
  <c r="Q170" i="8"/>
  <c r="Q313" i="8" l="1"/>
  <c r="R451" i="8"/>
  <c r="Q361" i="8"/>
  <c r="K267" i="8"/>
  <c r="X469" i="8"/>
  <c r="X451" i="8" s="1"/>
  <c r="Q469" i="8"/>
  <c r="X370" i="8"/>
  <c r="X361" i="8" s="1"/>
  <c r="V469" i="8"/>
  <c r="V451" i="8" s="1"/>
  <c r="T469" i="8"/>
  <c r="T451" i="8" s="1"/>
  <c r="V370" i="8"/>
  <c r="V361" i="8" s="1"/>
  <c r="R313" i="8"/>
  <c r="R289" i="8"/>
  <c r="P373" i="8"/>
  <c r="R419" i="8"/>
  <c r="R370" i="8" s="1"/>
  <c r="P421" i="8"/>
  <c r="K307" i="8"/>
  <c r="P307" i="8"/>
  <c r="T313" i="8"/>
  <c r="T370" i="8"/>
  <c r="T361" i="8" s="1"/>
  <c r="V221" i="8"/>
  <c r="V287" i="8"/>
  <c r="Q217" i="8"/>
  <c r="X217" i="8"/>
  <c r="Q221" i="8"/>
  <c r="X221" i="8"/>
  <c r="Q287" i="8"/>
  <c r="X287" i="8"/>
  <c r="T289" i="8"/>
  <c r="T286" i="8" s="1"/>
  <c r="Q373" i="8"/>
  <c r="Q381" i="8"/>
  <c r="Q421" i="8"/>
  <c r="R217" i="8"/>
  <c r="R221" i="8"/>
  <c r="R287" i="8"/>
  <c r="V289" i="8"/>
  <c r="V217" i="8"/>
  <c r="P381" i="8"/>
  <c r="BG381" i="8" s="1"/>
  <c r="Q289" i="8"/>
  <c r="X289" i="8"/>
  <c r="K289" i="8"/>
  <c r="P170" i="8"/>
  <c r="K130" i="7"/>
  <c r="AT130" i="7"/>
  <c r="AO131" i="7"/>
  <c r="BB297" i="8"/>
  <c r="K421" i="8"/>
  <c r="Q431" i="8"/>
  <c r="Q435" i="8"/>
  <c r="Q437" i="8"/>
  <c r="P443" i="8"/>
  <c r="BG443" i="8" s="1"/>
  <c r="K443" i="8"/>
  <c r="Q429" i="8"/>
  <c r="Q433" i="8"/>
  <c r="Q439" i="8"/>
  <c r="P431" i="8"/>
  <c r="BG431" i="8" s="1"/>
  <c r="K435" i="8"/>
  <c r="K437" i="8"/>
  <c r="BB431" i="8"/>
  <c r="K433" i="8"/>
  <c r="K429" i="8"/>
  <c r="K439" i="8"/>
  <c r="R286" i="8" l="1"/>
  <c r="V286" i="8"/>
  <c r="Q370" i="8"/>
  <c r="X286" i="8"/>
  <c r="Q286" i="8"/>
  <c r="BB443" i="8"/>
  <c r="BB435" i="8"/>
  <c r="BB437" i="8"/>
  <c r="BB433" i="8"/>
  <c r="BB429" i="8"/>
  <c r="BB439" i="8"/>
  <c r="K145" i="8" l="1"/>
  <c r="K142" i="8"/>
  <c r="K141" i="8" s="1"/>
  <c r="Q174" i="8" l="1"/>
  <c r="P174" i="8"/>
  <c r="Q176" i="8"/>
  <c r="P176" i="8"/>
  <c r="Q164" i="8"/>
  <c r="P164" i="8"/>
  <c r="K190" i="7"/>
  <c r="K185" i="7"/>
  <c r="K181" i="7"/>
  <c r="K177" i="7"/>
  <c r="K175" i="7"/>
  <c r="K197" i="7"/>
  <c r="K195" i="7"/>
  <c r="K201" i="7"/>
  <c r="K205" i="7"/>
  <c r="K209" i="7"/>
  <c r="K211" i="7"/>
  <c r="K214" i="7"/>
  <c r="K218" i="7"/>
  <c r="K222" i="7"/>
  <c r="K231" i="7"/>
  <c r="K229" i="7"/>
  <c r="K227" i="7"/>
  <c r="K239" i="7"/>
  <c r="K237" i="7"/>
  <c r="K235" i="7"/>
  <c r="K243" i="7"/>
  <c r="K247" i="7"/>
  <c r="AR259" i="7" l="1"/>
  <c r="AQ259" i="7"/>
  <c r="AP259" i="7"/>
  <c r="AN259" i="7"/>
  <c r="AT259" i="7"/>
  <c r="K259" i="7"/>
  <c r="AR261" i="7"/>
  <c r="AQ261" i="7"/>
  <c r="AP261" i="7"/>
  <c r="AN261" i="7"/>
  <c r="AT261" i="7"/>
  <c r="K261" i="7"/>
  <c r="AR257" i="7"/>
  <c r="AQ257" i="7"/>
  <c r="AP257" i="7"/>
  <c r="AN257" i="7"/>
  <c r="AT257" i="7"/>
  <c r="K257" i="7"/>
  <c r="AR255" i="7"/>
  <c r="AQ255" i="7"/>
  <c r="AP255" i="7"/>
  <c r="AN255" i="7"/>
  <c r="AR253" i="7"/>
  <c r="AQ253" i="7"/>
  <c r="AP253" i="7"/>
  <c r="AN253" i="7"/>
  <c r="AT253" i="7"/>
  <c r="K253" i="7"/>
  <c r="AP214" i="7"/>
  <c r="AO214" i="7"/>
  <c r="AN214" i="7"/>
  <c r="AL214" i="7"/>
  <c r="AR214" i="7"/>
  <c r="AP212" i="7"/>
  <c r="AO212" i="7"/>
  <c r="AN212" i="7"/>
  <c r="AL212" i="7"/>
  <c r="AR212" i="7"/>
  <c r="K216" i="7"/>
  <c r="AN216" i="7"/>
  <c r="AO216" i="7"/>
  <c r="AP216" i="7"/>
  <c r="AQ216" i="7"/>
  <c r="AR216" i="7"/>
  <c r="AT216" i="7"/>
  <c r="AN218" i="7"/>
  <c r="AO218" i="7"/>
  <c r="AP218" i="7"/>
  <c r="AQ218" i="7"/>
  <c r="AR218" i="7"/>
  <c r="AT218" i="7"/>
  <c r="K251" i="7" l="1"/>
  <c r="AO259" i="7"/>
  <c r="AO257" i="7"/>
  <c r="AM212" i="7"/>
  <c r="AO253" i="7"/>
  <c r="AO261" i="7"/>
  <c r="K255" i="7"/>
  <c r="AT255" i="7"/>
  <c r="AM214" i="7"/>
  <c r="AO255" i="7" l="1"/>
  <c r="K167" i="7" l="1"/>
  <c r="K165" i="7"/>
  <c r="K163" i="7"/>
  <c r="K157" i="7"/>
  <c r="K155" i="7"/>
  <c r="K152" i="7"/>
  <c r="P162" i="5" l="1"/>
  <c r="BF162" i="5" s="1"/>
  <c r="F163" i="5"/>
  <c r="F161" i="5"/>
  <c r="F160" i="5" s="1"/>
  <c r="Q158" i="5"/>
  <c r="Q154" i="5"/>
  <c r="Q171" i="5"/>
  <c r="BD143" i="5"/>
  <c r="BC143" i="5"/>
  <c r="BB143" i="5"/>
  <c r="AZ143" i="5"/>
  <c r="X143" i="5"/>
  <c r="V143" i="5"/>
  <c r="T143" i="5"/>
  <c r="R143" i="5"/>
  <c r="Q143" i="5"/>
  <c r="P143" i="5"/>
  <c r="BF143" i="5" s="1"/>
  <c r="K143" i="5"/>
  <c r="BA143" i="5" s="1"/>
  <c r="BD141" i="5"/>
  <c r="BC141" i="5"/>
  <c r="BB141" i="5"/>
  <c r="AZ141" i="5"/>
  <c r="X141" i="5"/>
  <c r="V141" i="5"/>
  <c r="T141" i="5"/>
  <c r="R141" i="5"/>
  <c r="Q141" i="5"/>
  <c r="P141" i="5"/>
  <c r="BF141" i="5" s="1"/>
  <c r="K141" i="5"/>
  <c r="BD139" i="5"/>
  <c r="BC139" i="5"/>
  <c r="BB139" i="5"/>
  <c r="AZ139" i="5"/>
  <c r="X139" i="5"/>
  <c r="V139" i="5"/>
  <c r="T139" i="5"/>
  <c r="R139" i="5"/>
  <c r="Q139" i="5"/>
  <c r="P139" i="5"/>
  <c r="BF139" i="5" s="1"/>
  <c r="K139" i="5"/>
  <c r="BA139" i="5" s="1"/>
  <c r="BD137" i="5"/>
  <c r="BC137" i="5"/>
  <c r="BB137" i="5"/>
  <c r="AZ137" i="5"/>
  <c r="X137" i="5"/>
  <c r="V137" i="5"/>
  <c r="T137" i="5"/>
  <c r="R137" i="5"/>
  <c r="Q137" i="5"/>
  <c r="P137" i="5"/>
  <c r="BF137" i="5" s="1"/>
  <c r="K137" i="5"/>
  <c r="K183" i="5"/>
  <c r="BD204" i="5"/>
  <c r="BC204" i="5"/>
  <c r="BB204" i="5"/>
  <c r="AZ204" i="5"/>
  <c r="X204" i="5"/>
  <c r="V204" i="5"/>
  <c r="T204" i="5"/>
  <c r="Q204" i="5"/>
  <c r="BD202" i="5"/>
  <c r="BC202" i="5"/>
  <c r="BB202" i="5"/>
  <c r="AZ202" i="5"/>
  <c r="X202" i="5"/>
  <c r="V202" i="5"/>
  <c r="T202" i="5"/>
  <c r="Q202" i="5"/>
  <c r="BD200" i="5"/>
  <c r="BC200" i="5"/>
  <c r="BB200" i="5"/>
  <c r="AZ200" i="5"/>
  <c r="X200" i="5"/>
  <c r="V200" i="5"/>
  <c r="T200" i="5"/>
  <c r="Q200" i="5"/>
  <c r="BD198" i="5"/>
  <c r="BC198" i="5"/>
  <c r="BB198" i="5"/>
  <c r="AZ198" i="5"/>
  <c r="X198" i="5"/>
  <c r="V198" i="5"/>
  <c r="T198" i="5"/>
  <c r="Q198" i="5"/>
  <c r="BD196" i="5"/>
  <c r="BC196" i="5"/>
  <c r="BB196" i="5"/>
  <c r="AZ196" i="5"/>
  <c r="X196" i="5"/>
  <c r="X195" i="5" s="1"/>
  <c r="V196" i="5"/>
  <c r="T196" i="5"/>
  <c r="Q196" i="5"/>
  <c r="BD192" i="5"/>
  <c r="BC192" i="5"/>
  <c r="BB192" i="5"/>
  <c r="AZ192" i="5"/>
  <c r="X192" i="5"/>
  <c r="V192" i="5"/>
  <c r="T192" i="5"/>
  <c r="R192" i="5"/>
  <c r="Q192" i="5"/>
  <c r="P192" i="5"/>
  <c r="BF192" i="5" s="1"/>
  <c r="K192" i="5"/>
  <c r="BA192" i="5" s="1"/>
  <c r="BD190" i="5"/>
  <c r="BC190" i="5"/>
  <c r="BB190" i="5"/>
  <c r="AZ190" i="5"/>
  <c r="X190" i="5"/>
  <c r="V190" i="5"/>
  <c r="T190" i="5"/>
  <c r="R190" i="5"/>
  <c r="Q190" i="5"/>
  <c r="P190" i="5"/>
  <c r="BF190" i="5" s="1"/>
  <c r="K190" i="5"/>
  <c r="BA190" i="5" s="1"/>
  <c r="BD188" i="5"/>
  <c r="BC188" i="5"/>
  <c r="BB188" i="5"/>
  <c r="AZ188" i="5"/>
  <c r="X188" i="5"/>
  <c r="V188" i="5"/>
  <c r="T188" i="5"/>
  <c r="R188" i="5"/>
  <c r="Q188" i="5"/>
  <c r="P188" i="5"/>
  <c r="BF188" i="5" s="1"/>
  <c r="K188" i="5"/>
  <c r="BA188" i="5" s="1"/>
  <c r="BD186" i="5"/>
  <c r="BC186" i="5"/>
  <c r="BB186" i="5"/>
  <c r="AZ186" i="5"/>
  <c r="X186" i="5"/>
  <c r="V186" i="5"/>
  <c r="T186" i="5"/>
  <c r="R186" i="5"/>
  <c r="Q186" i="5"/>
  <c r="P186" i="5"/>
  <c r="BF186" i="5" s="1"/>
  <c r="K186" i="5"/>
  <c r="BA186" i="5" s="1"/>
  <c r="BD183" i="5"/>
  <c r="BC183" i="5"/>
  <c r="BB183" i="5"/>
  <c r="AZ183" i="5"/>
  <c r="X183" i="5"/>
  <c r="V183" i="5"/>
  <c r="T183" i="5"/>
  <c r="R183" i="5"/>
  <c r="BD181" i="5"/>
  <c r="BC181" i="5"/>
  <c r="BB181" i="5"/>
  <c r="AZ181" i="5"/>
  <c r="X181" i="5"/>
  <c r="V181" i="5"/>
  <c r="T181" i="5"/>
  <c r="R181" i="5"/>
  <c r="Q181" i="5"/>
  <c r="P181" i="5"/>
  <c r="BF181" i="5" s="1"/>
  <c r="K181" i="5"/>
  <c r="BD179" i="5"/>
  <c r="BC179" i="5"/>
  <c r="BB179" i="5"/>
  <c r="AZ179" i="5"/>
  <c r="X179" i="5"/>
  <c r="V179" i="5"/>
  <c r="T179" i="5"/>
  <c r="R179" i="5"/>
  <c r="Q179" i="5"/>
  <c r="P179" i="5"/>
  <c r="BF179" i="5" s="1"/>
  <c r="K179" i="5"/>
  <c r="BA179" i="5" s="1"/>
  <c r="BD177" i="5"/>
  <c r="BC177" i="5"/>
  <c r="BB177" i="5"/>
  <c r="AZ177" i="5"/>
  <c r="X177" i="5"/>
  <c r="V177" i="5"/>
  <c r="T177" i="5"/>
  <c r="R177" i="5"/>
  <c r="Q177" i="5"/>
  <c r="P177" i="5"/>
  <c r="BF177" i="5" s="1"/>
  <c r="K177" i="5"/>
  <c r="BD175" i="5"/>
  <c r="BC175" i="5"/>
  <c r="BB175" i="5"/>
  <c r="AZ175" i="5"/>
  <c r="X175" i="5"/>
  <c r="V175" i="5"/>
  <c r="T175" i="5"/>
  <c r="R175" i="5"/>
  <c r="Q175" i="5"/>
  <c r="P175" i="5"/>
  <c r="BF175" i="5" s="1"/>
  <c r="K175" i="5"/>
  <c r="BA175" i="5" s="1"/>
  <c r="BD173" i="5"/>
  <c r="BC173" i="5"/>
  <c r="BB173" i="5"/>
  <c r="AZ173" i="5"/>
  <c r="X173" i="5"/>
  <c r="V173" i="5"/>
  <c r="T173" i="5"/>
  <c r="R173" i="5"/>
  <c r="Q173" i="5"/>
  <c r="P173" i="5"/>
  <c r="BF173" i="5" s="1"/>
  <c r="K173" i="5"/>
  <c r="BD171" i="5"/>
  <c r="BC171" i="5"/>
  <c r="BB171" i="5"/>
  <c r="AZ171" i="5"/>
  <c r="X171" i="5"/>
  <c r="V171" i="5"/>
  <c r="T171" i="5"/>
  <c r="R171" i="5"/>
  <c r="P171" i="5"/>
  <c r="BF171" i="5" s="1"/>
  <c r="K171" i="5"/>
  <c r="BA171" i="5" s="1"/>
  <c r="BD169" i="5"/>
  <c r="BC169" i="5"/>
  <c r="BB169" i="5"/>
  <c r="AZ169" i="5"/>
  <c r="X169" i="5"/>
  <c r="V169" i="5"/>
  <c r="T169" i="5"/>
  <c r="R169" i="5"/>
  <c r="Q169" i="5"/>
  <c r="P169" i="5"/>
  <c r="BF169" i="5" s="1"/>
  <c r="K169" i="5"/>
  <c r="BD166" i="5"/>
  <c r="BC166" i="5"/>
  <c r="BB166" i="5"/>
  <c r="AZ166" i="5"/>
  <c r="X166" i="5"/>
  <c r="V166" i="5"/>
  <c r="T166" i="5"/>
  <c r="R166" i="5"/>
  <c r="Q166" i="5"/>
  <c r="P166" i="5"/>
  <c r="BF166" i="5" s="1"/>
  <c r="K166" i="5"/>
  <c r="BD164" i="5"/>
  <c r="BC164" i="5"/>
  <c r="BB164" i="5"/>
  <c r="AZ164" i="5"/>
  <c r="X164" i="5"/>
  <c r="V164" i="5"/>
  <c r="T164" i="5"/>
  <c r="R164" i="5"/>
  <c r="Q164" i="5"/>
  <c r="P164" i="5"/>
  <c r="BF164" i="5" s="1"/>
  <c r="K164" i="5"/>
  <c r="BA164" i="5" s="1"/>
  <c r="BD162" i="5"/>
  <c r="BC162" i="5"/>
  <c r="BB162" i="5"/>
  <c r="AZ162" i="5"/>
  <c r="X162" i="5"/>
  <c r="V162" i="5"/>
  <c r="T162" i="5"/>
  <c r="R162" i="5"/>
  <c r="Q162" i="5"/>
  <c r="BD160" i="5"/>
  <c r="BC160" i="5"/>
  <c r="BB160" i="5"/>
  <c r="AZ160" i="5"/>
  <c r="X160" i="5"/>
  <c r="V160" i="5"/>
  <c r="T160" i="5"/>
  <c r="R160" i="5"/>
  <c r="Q160" i="5"/>
  <c r="P160" i="5"/>
  <c r="BF160" i="5" s="1"/>
  <c r="K160" i="5"/>
  <c r="BA160" i="5" s="1"/>
  <c r="BD158" i="5"/>
  <c r="BC158" i="5"/>
  <c r="BB158" i="5"/>
  <c r="AZ158" i="5"/>
  <c r="X158" i="5"/>
  <c r="V158" i="5"/>
  <c r="T158" i="5"/>
  <c r="R158" i="5"/>
  <c r="BD156" i="5"/>
  <c r="BC156" i="5"/>
  <c r="BB156" i="5"/>
  <c r="AZ156" i="5"/>
  <c r="X156" i="5"/>
  <c r="V156" i="5"/>
  <c r="T156" i="5"/>
  <c r="R156" i="5"/>
  <c r="Q156" i="5"/>
  <c r="P156" i="5"/>
  <c r="BF156" i="5" s="1"/>
  <c r="K156" i="5"/>
  <c r="BA156" i="5" s="1"/>
  <c r="BD154" i="5"/>
  <c r="BC154" i="5"/>
  <c r="BB154" i="5"/>
  <c r="AZ154" i="5"/>
  <c r="X154" i="5"/>
  <c r="V154" i="5"/>
  <c r="T154" i="5"/>
  <c r="R154" i="5"/>
  <c r="BD152" i="5"/>
  <c r="BC152" i="5"/>
  <c r="BB152" i="5"/>
  <c r="AZ152" i="5"/>
  <c r="X152" i="5"/>
  <c r="V152" i="5"/>
  <c r="T152" i="5"/>
  <c r="R152" i="5"/>
  <c r="Q152" i="5"/>
  <c r="P152" i="5"/>
  <c r="BF152" i="5" s="1"/>
  <c r="K152" i="5"/>
  <c r="BD150" i="5"/>
  <c r="BC150" i="5"/>
  <c r="BB150" i="5"/>
  <c r="AZ150" i="5"/>
  <c r="X150" i="5"/>
  <c r="V150" i="5"/>
  <c r="T150" i="5"/>
  <c r="R150" i="5"/>
  <c r="Q150" i="5"/>
  <c r="P150" i="5"/>
  <c r="BF150" i="5" s="1"/>
  <c r="K150" i="5"/>
  <c r="BD148" i="5"/>
  <c r="BC148" i="5"/>
  <c r="BB148" i="5"/>
  <c r="AZ148" i="5"/>
  <c r="X148" i="5"/>
  <c r="V148" i="5"/>
  <c r="T148" i="5"/>
  <c r="R148" i="5"/>
  <c r="Q148" i="5"/>
  <c r="P148" i="5"/>
  <c r="BF148" i="5" s="1"/>
  <c r="K148" i="5"/>
  <c r="BD146" i="5"/>
  <c r="BC146" i="5"/>
  <c r="BB146" i="5"/>
  <c r="AZ146" i="5"/>
  <c r="X146" i="5"/>
  <c r="V146" i="5"/>
  <c r="T146" i="5"/>
  <c r="R146" i="5"/>
  <c r="Q146" i="5"/>
  <c r="P146" i="5"/>
  <c r="BF146" i="5" s="1"/>
  <c r="K146" i="5"/>
  <c r="BA146" i="5" s="1"/>
  <c r="BD135" i="5"/>
  <c r="BC135" i="5"/>
  <c r="BB135" i="5"/>
  <c r="AZ135" i="5"/>
  <c r="X135" i="5"/>
  <c r="V135" i="5"/>
  <c r="T135" i="5"/>
  <c r="R135" i="5"/>
  <c r="Q135" i="5"/>
  <c r="P135" i="5"/>
  <c r="BF135" i="5" s="1"/>
  <c r="K135" i="5"/>
  <c r="BD133" i="5"/>
  <c r="BC133" i="5"/>
  <c r="BB133" i="5"/>
  <c r="AZ133" i="5"/>
  <c r="X133" i="5"/>
  <c r="V133" i="5"/>
  <c r="T133" i="5"/>
  <c r="R133" i="5"/>
  <c r="Q133" i="5"/>
  <c r="P133" i="5"/>
  <c r="BF133" i="5" s="1"/>
  <c r="K133" i="5"/>
  <c r="BD129" i="5"/>
  <c r="BC129" i="5"/>
  <c r="BB129" i="5"/>
  <c r="AZ129" i="5"/>
  <c r="X129" i="5"/>
  <c r="V129" i="5"/>
  <c r="T129" i="5"/>
  <c r="R129" i="5"/>
  <c r="Q129" i="5"/>
  <c r="P129" i="5"/>
  <c r="BF129" i="5" s="1"/>
  <c r="K129" i="5"/>
  <c r="BA129" i="5" s="1"/>
  <c r="BD127" i="5"/>
  <c r="BC127" i="5"/>
  <c r="BB127" i="5"/>
  <c r="AZ127" i="5"/>
  <c r="X127" i="5"/>
  <c r="V127" i="5"/>
  <c r="T127" i="5"/>
  <c r="R127" i="5"/>
  <c r="Q127" i="5"/>
  <c r="P127" i="5"/>
  <c r="BF127" i="5" s="1"/>
  <c r="K127" i="5"/>
  <c r="BA127" i="5" s="1"/>
  <c r="F121" i="5"/>
  <c r="F118" i="5"/>
  <c r="E116" i="5"/>
  <c r="E114" i="5"/>
  <c r="F92" i="5"/>
  <c r="F89" i="5"/>
  <c r="E87" i="5"/>
  <c r="E85" i="5"/>
  <c r="K39" i="5"/>
  <c r="K38" i="5"/>
  <c r="K37" i="5"/>
  <c r="K251" i="6"/>
  <c r="AX251" i="6" s="1"/>
  <c r="P251" i="6"/>
  <c r="BC251" i="6" s="1"/>
  <c r="Q251" i="6"/>
  <c r="R251" i="6"/>
  <c r="T251" i="6"/>
  <c r="V251" i="6"/>
  <c r="X251" i="6"/>
  <c r="AW251" i="6"/>
  <c r="AY251" i="6"/>
  <c r="AZ251" i="6"/>
  <c r="BA251" i="6"/>
  <c r="K190" i="6"/>
  <c r="K194" i="6"/>
  <c r="K202" i="6"/>
  <c r="K204" i="6"/>
  <c r="X217" i="6"/>
  <c r="V217" i="6"/>
  <c r="T217" i="6"/>
  <c r="R217" i="6"/>
  <c r="Q217" i="6"/>
  <c r="P217" i="6"/>
  <c r="X215" i="6"/>
  <c r="V215" i="6"/>
  <c r="T215" i="6"/>
  <c r="R215" i="6"/>
  <c r="Q215" i="6"/>
  <c r="P215" i="6"/>
  <c r="X213" i="6"/>
  <c r="V213" i="6"/>
  <c r="T213" i="6"/>
  <c r="R213" i="6"/>
  <c r="Q213" i="6"/>
  <c r="P213" i="6"/>
  <c r="X207" i="6"/>
  <c r="V207" i="6"/>
  <c r="T207" i="6"/>
  <c r="R207" i="6"/>
  <c r="Q207" i="6"/>
  <c r="P207" i="6"/>
  <c r="X205" i="6"/>
  <c r="V205" i="6"/>
  <c r="T205" i="6"/>
  <c r="R205" i="6"/>
  <c r="Q205" i="6"/>
  <c r="P205" i="6"/>
  <c r="X204" i="6"/>
  <c r="V204" i="6"/>
  <c r="T204" i="6"/>
  <c r="R204" i="6"/>
  <c r="Q204" i="6"/>
  <c r="P204" i="6"/>
  <c r="X202" i="6"/>
  <c r="V202" i="6"/>
  <c r="T202" i="6"/>
  <c r="R202" i="6"/>
  <c r="Q202" i="6"/>
  <c r="P202" i="6"/>
  <c r="X200" i="6"/>
  <c r="V200" i="6"/>
  <c r="T200" i="6"/>
  <c r="R200" i="6"/>
  <c r="Q200" i="6"/>
  <c r="P200" i="6"/>
  <c r="X198" i="6"/>
  <c r="V198" i="6"/>
  <c r="T198" i="6"/>
  <c r="R198" i="6"/>
  <c r="Q198" i="6"/>
  <c r="P198" i="6"/>
  <c r="X196" i="6"/>
  <c r="V196" i="6"/>
  <c r="T196" i="6"/>
  <c r="R196" i="6"/>
  <c r="Q196" i="6"/>
  <c r="P196" i="6"/>
  <c r="K234" i="6"/>
  <c r="K232" i="6"/>
  <c r="X248" i="6"/>
  <c r="V248" i="6"/>
  <c r="T248" i="6"/>
  <c r="R248" i="6"/>
  <c r="Q248" i="6"/>
  <c r="P248" i="6"/>
  <c r="X246" i="6"/>
  <c r="V246" i="6"/>
  <c r="T246" i="6"/>
  <c r="R246" i="6"/>
  <c r="X244" i="6"/>
  <c r="V244" i="6"/>
  <c r="T244" i="6"/>
  <c r="R244" i="6"/>
  <c r="Q244" i="6"/>
  <c r="P244" i="6"/>
  <c r="X242" i="6"/>
  <c r="V242" i="6"/>
  <c r="T242" i="6"/>
  <c r="R242" i="6"/>
  <c r="Q242" i="6"/>
  <c r="P242" i="6"/>
  <c r="X240" i="6"/>
  <c r="V240" i="6"/>
  <c r="T240" i="6"/>
  <c r="R240" i="6"/>
  <c r="Q240" i="6"/>
  <c r="P240" i="6"/>
  <c r="X234" i="6"/>
  <c r="V234" i="6"/>
  <c r="T234" i="6"/>
  <c r="R234" i="6"/>
  <c r="Q234" i="6"/>
  <c r="P234" i="6"/>
  <c r="X232" i="6"/>
  <c r="V232" i="6"/>
  <c r="T232" i="6"/>
  <c r="R232" i="6"/>
  <c r="Q232" i="6"/>
  <c r="P232" i="6"/>
  <c r="X230" i="6"/>
  <c r="V230" i="6"/>
  <c r="T230" i="6"/>
  <c r="R230" i="6"/>
  <c r="Q230" i="6"/>
  <c r="P230" i="6"/>
  <c r="K248" i="6"/>
  <c r="K242" i="6"/>
  <c r="K222" i="6"/>
  <c r="K230" i="6"/>
  <c r="K226" i="6"/>
  <c r="K224" i="6"/>
  <c r="K215" i="6"/>
  <c r="K207" i="6"/>
  <c r="K198" i="6"/>
  <c r="K188" i="6"/>
  <c r="K183" i="6"/>
  <c r="K178" i="6"/>
  <c r="K174" i="6"/>
  <c r="K172" i="6"/>
  <c r="K164" i="6"/>
  <c r="K162" i="6"/>
  <c r="K160" i="6"/>
  <c r="K156" i="6"/>
  <c r="K152" i="6"/>
  <c r="K148" i="6"/>
  <c r="X143" i="6"/>
  <c r="V143" i="6"/>
  <c r="T143" i="6"/>
  <c r="R143" i="6"/>
  <c r="Q143" i="6"/>
  <c r="P143" i="6"/>
  <c r="X141" i="6"/>
  <c r="V141" i="6"/>
  <c r="T141" i="6"/>
  <c r="R141" i="6"/>
  <c r="Q141" i="6"/>
  <c r="P141" i="6"/>
  <c r="X154" i="6"/>
  <c r="V154" i="6"/>
  <c r="T154" i="6"/>
  <c r="R154" i="6"/>
  <c r="Q154" i="6"/>
  <c r="P154" i="6"/>
  <c r="X152" i="6"/>
  <c r="V152" i="6"/>
  <c r="T152" i="6"/>
  <c r="R152" i="6"/>
  <c r="Q152" i="6"/>
  <c r="P152" i="6"/>
  <c r="X150" i="6"/>
  <c r="V150" i="6"/>
  <c r="T150" i="6"/>
  <c r="R150" i="6"/>
  <c r="Q150" i="6"/>
  <c r="P150" i="6"/>
  <c r="X148" i="6"/>
  <c r="V148" i="6"/>
  <c r="T148" i="6"/>
  <c r="R148" i="6"/>
  <c r="Q148" i="6"/>
  <c r="P148" i="6"/>
  <c r="X146" i="6"/>
  <c r="V146" i="6"/>
  <c r="T146" i="6"/>
  <c r="R146" i="6"/>
  <c r="Q146" i="6"/>
  <c r="P146" i="6"/>
  <c r="X228" i="6"/>
  <c r="V228" i="6"/>
  <c r="T228" i="6"/>
  <c r="R228" i="6"/>
  <c r="Q228" i="6"/>
  <c r="P228" i="6"/>
  <c r="X226" i="6"/>
  <c r="V226" i="6"/>
  <c r="T226" i="6"/>
  <c r="R226" i="6"/>
  <c r="Q226" i="6"/>
  <c r="P226" i="6"/>
  <c r="X224" i="6"/>
  <c r="V224" i="6"/>
  <c r="T224" i="6"/>
  <c r="R224" i="6"/>
  <c r="Q224" i="6"/>
  <c r="P224" i="6"/>
  <c r="X222" i="6"/>
  <c r="V222" i="6"/>
  <c r="T222" i="6"/>
  <c r="R222" i="6"/>
  <c r="Q222" i="6"/>
  <c r="P222" i="6"/>
  <c r="X220" i="6"/>
  <c r="V220" i="6"/>
  <c r="T220" i="6"/>
  <c r="R220" i="6"/>
  <c r="Q220" i="6"/>
  <c r="P220" i="6"/>
  <c r="X194" i="6"/>
  <c r="V194" i="6"/>
  <c r="T194" i="6"/>
  <c r="R194" i="6"/>
  <c r="Q194" i="6"/>
  <c r="P194" i="6"/>
  <c r="X192" i="6"/>
  <c r="V192" i="6"/>
  <c r="T192" i="6"/>
  <c r="R192" i="6"/>
  <c r="Q192" i="6"/>
  <c r="P192" i="6"/>
  <c r="X190" i="6"/>
  <c r="V190" i="6"/>
  <c r="T190" i="6"/>
  <c r="R190" i="6"/>
  <c r="Q190" i="6"/>
  <c r="P190" i="6"/>
  <c r="X188" i="6"/>
  <c r="V188" i="6"/>
  <c r="T188" i="6"/>
  <c r="R188" i="6"/>
  <c r="Q188" i="6"/>
  <c r="P188" i="6"/>
  <c r="X186" i="6"/>
  <c r="V186" i="6"/>
  <c r="T186" i="6"/>
  <c r="R186" i="6"/>
  <c r="Q186" i="6"/>
  <c r="P186" i="6"/>
  <c r="X183" i="6"/>
  <c r="V183" i="6"/>
  <c r="T183" i="6"/>
  <c r="R183" i="6"/>
  <c r="Q183" i="6"/>
  <c r="P183" i="6"/>
  <c r="X181" i="6"/>
  <c r="V181" i="6"/>
  <c r="T181" i="6"/>
  <c r="R181" i="6"/>
  <c r="Q181" i="6"/>
  <c r="P181" i="6"/>
  <c r="X263" i="6"/>
  <c r="V263" i="6"/>
  <c r="T263" i="6"/>
  <c r="R263" i="6"/>
  <c r="Q263" i="6"/>
  <c r="P263" i="6"/>
  <c r="X261" i="6"/>
  <c r="V261" i="6"/>
  <c r="T261" i="6"/>
  <c r="R261" i="6"/>
  <c r="Q261" i="6"/>
  <c r="P261" i="6"/>
  <c r="X259" i="6"/>
  <c r="V259" i="6"/>
  <c r="T259" i="6"/>
  <c r="R259" i="6"/>
  <c r="Q259" i="6"/>
  <c r="P259" i="6"/>
  <c r="X257" i="6"/>
  <c r="V257" i="6"/>
  <c r="T257" i="6"/>
  <c r="R257" i="6"/>
  <c r="Q257" i="6"/>
  <c r="P257" i="6"/>
  <c r="X255" i="6"/>
  <c r="V255" i="6"/>
  <c r="T255" i="6"/>
  <c r="R255" i="6"/>
  <c r="Q255" i="6"/>
  <c r="P255" i="6"/>
  <c r="X253" i="6"/>
  <c r="V253" i="6"/>
  <c r="T253" i="6"/>
  <c r="R253" i="6"/>
  <c r="Q253" i="6"/>
  <c r="P253" i="6"/>
  <c r="K158" i="5" l="1"/>
  <c r="BA158" i="5" s="1"/>
  <c r="P158" i="5"/>
  <c r="BF158" i="5" s="1"/>
  <c r="V195" i="5"/>
  <c r="P154" i="5"/>
  <c r="BF154" i="5" s="1"/>
  <c r="K154" i="5"/>
  <c r="K162" i="5"/>
  <c r="Q195" i="5"/>
  <c r="BF132" i="5"/>
  <c r="T126" i="5"/>
  <c r="Q132" i="5"/>
  <c r="BA137" i="5"/>
  <c r="K132" i="5"/>
  <c r="BA141" i="5"/>
  <c r="R132" i="5"/>
  <c r="V145" i="5"/>
  <c r="V132" i="5" s="1"/>
  <c r="BF185" i="5"/>
  <c r="X185" i="5"/>
  <c r="Q185" i="5"/>
  <c r="BA133" i="5"/>
  <c r="T145" i="5"/>
  <c r="T132" i="5" s="1"/>
  <c r="P183" i="5"/>
  <c r="BF183" i="5" s="1"/>
  <c r="BF168" i="5" s="1"/>
  <c r="Q183" i="5"/>
  <c r="Q168" i="5" s="1"/>
  <c r="T195" i="5"/>
  <c r="R185" i="5"/>
  <c r="T185" i="5"/>
  <c r="K185" i="5"/>
  <c r="V185" i="5"/>
  <c r="R168" i="5"/>
  <c r="BA181" i="5"/>
  <c r="V168" i="5"/>
  <c r="X168" i="5"/>
  <c r="BA169" i="5"/>
  <c r="T168" i="5"/>
  <c r="BA166" i="5"/>
  <c r="R145" i="5"/>
  <c r="BA135" i="5"/>
  <c r="X145" i="5"/>
  <c r="X132" i="5" s="1"/>
  <c r="Q145" i="5"/>
  <c r="BA152" i="5"/>
  <c r="Q126" i="5"/>
  <c r="V126" i="5"/>
  <c r="F39" i="5"/>
  <c r="F37" i="5"/>
  <c r="X126" i="5"/>
  <c r="F38" i="5"/>
  <c r="K35" i="5"/>
  <c r="BF145" i="5"/>
  <c r="BA183" i="5"/>
  <c r="BA150" i="5"/>
  <c r="BA173" i="5"/>
  <c r="BA177" i="5"/>
  <c r="BA148" i="5"/>
  <c r="F35" i="5"/>
  <c r="K168" i="5"/>
  <c r="Q250" i="6"/>
  <c r="R250" i="6"/>
  <c r="Q185" i="6"/>
  <c r="Q180" i="6"/>
  <c r="R180" i="6"/>
  <c r="R185" i="6"/>
  <c r="R219" i="6"/>
  <c r="V219" i="6"/>
  <c r="T219" i="6"/>
  <c r="X219" i="6"/>
  <c r="V185" i="6"/>
  <c r="V180" i="6" s="1"/>
  <c r="T185" i="6"/>
  <c r="T180" i="6" s="1"/>
  <c r="X185" i="6"/>
  <c r="X180" i="6" s="1"/>
  <c r="V250" i="6"/>
  <c r="X250" i="6"/>
  <c r="V145" i="6"/>
  <c r="X145" i="6"/>
  <c r="T250" i="6"/>
  <c r="T145" i="6"/>
  <c r="K145" i="5" l="1"/>
  <c r="BA154" i="5"/>
  <c r="BA162" i="5"/>
  <c r="T125" i="5"/>
  <c r="T124" i="5" s="1"/>
  <c r="V125" i="5"/>
  <c r="V124" i="5" s="1"/>
  <c r="X125" i="5"/>
  <c r="X124" i="5" s="1"/>
  <c r="Q125" i="5"/>
  <c r="Q124" i="5" s="1"/>
  <c r="R126" i="5"/>
  <c r="BF126" i="5"/>
  <c r="BF125" i="5" s="1"/>
  <c r="BF124" i="5" s="1"/>
  <c r="K30" i="5" l="1"/>
  <c r="K126" i="5"/>
  <c r="R125" i="5"/>
  <c r="P196" i="5" l="1"/>
  <c r="BF196" i="5" s="1"/>
  <c r="R200" i="5"/>
  <c r="R202" i="5"/>
  <c r="F36" i="5"/>
  <c r="K36" i="5"/>
  <c r="K200" i="5" l="1"/>
  <c r="BA200" i="5" s="1"/>
  <c r="P200" i="5"/>
  <c r="BF200" i="5" s="1"/>
  <c r="R196" i="5"/>
  <c r="K196" i="5"/>
  <c r="BA196" i="5" s="1"/>
  <c r="K202" i="5"/>
  <c r="BA202" i="5" s="1"/>
  <c r="P202" i="5"/>
  <c r="BF202" i="5" s="1"/>
  <c r="R204" i="5"/>
  <c r="P204" i="5"/>
  <c r="BF204" i="5" s="1"/>
  <c r="K204" i="5"/>
  <c r="BA204" i="5" s="1"/>
  <c r="R198" i="5"/>
  <c r="P198" i="5"/>
  <c r="BF198" i="5" s="1"/>
  <c r="K198" i="5"/>
  <c r="BA198" i="5" s="1"/>
  <c r="BF195" i="5" l="1"/>
  <c r="R195" i="5"/>
  <c r="K195" i="5"/>
  <c r="K246" i="6"/>
  <c r="Q246" i="6"/>
  <c r="Q219" i="6" s="1"/>
  <c r="P246" i="6"/>
  <c r="K125" i="5" l="1"/>
  <c r="K124" i="5" s="1"/>
  <c r="K32" i="5" s="1"/>
  <c r="K41" i="5" s="1"/>
  <c r="R124" i="5"/>
  <c r="BE265" i="4"/>
  <c r="BD265" i="4"/>
  <c r="BC265" i="4"/>
  <c r="BA265" i="4"/>
  <c r="X265" i="4"/>
  <c r="V265" i="4"/>
  <c r="T265" i="4"/>
  <c r="Q265" i="4"/>
  <c r="BE263" i="4"/>
  <c r="BD263" i="4"/>
  <c r="BC263" i="4"/>
  <c r="BA263" i="4"/>
  <c r="X263" i="4"/>
  <c r="V263" i="4"/>
  <c r="T263" i="4"/>
  <c r="Q263" i="4"/>
  <c r="BE261" i="4"/>
  <c r="BD261" i="4"/>
  <c r="BC261" i="4"/>
  <c r="BA261" i="4"/>
  <c r="X261" i="4"/>
  <c r="V261" i="4"/>
  <c r="T261" i="4"/>
  <c r="Q261" i="4"/>
  <c r="BE259" i="4"/>
  <c r="BD259" i="4"/>
  <c r="BC259" i="4"/>
  <c r="BA259" i="4"/>
  <c r="X259" i="4"/>
  <c r="V259" i="4"/>
  <c r="T259" i="4"/>
  <c r="Q259" i="4"/>
  <c r="BE257" i="4"/>
  <c r="BD257" i="4"/>
  <c r="BC257" i="4"/>
  <c r="BA257" i="4"/>
  <c r="X257" i="4"/>
  <c r="V257" i="4"/>
  <c r="T257" i="4"/>
  <c r="Q257" i="4"/>
  <c r="BE253" i="4"/>
  <c r="BD253" i="4"/>
  <c r="BC253" i="4"/>
  <c r="BA253" i="4"/>
  <c r="T253" i="4"/>
  <c r="R253" i="4"/>
  <c r="Q253" i="4"/>
  <c r="P253" i="4"/>
  <c r="BG253" i="4" s="1"/>
  <c r="K253" i="4"/>
  <c r="BB253" i="4" s="1"/>
  <c r="BE251" i="4"/>
  <c r="BD251" i="4"/>
  <c r="BC251" i="4"/>
  <c r="BA251" i="4"/>
  <c r="T251" i="4"/>
  <c r="R251" i="4"/>
  <c r="Q251" i="4"/>
  <c r="P251" i="4"/>
  <c r="BG251" i="4" s="1"/>
  <c r="K251" i="4"/>
  <c r="BB251" i="4" s="1"/>
  <c r="BE249" i="4"/>
  <c r="BD249" i="4"/>
  <c r="BC249" i="4"/>
  <c r="BA249" i="4"/>
  <c r="T249" i="4"/>
  <c r="R249" i="4"/>
  <c r="Q249" i="4"/>
  <c r="P249" i="4"/>
  <c r="BG249" i="4" s="1"/>
  <c r="K249" i="4"/>
  <c r="BE246" i="4"/>
  <c r="BD246" i="4"/>
  <c r="BC246" i="4"/>
  <c r="BA246" i="4"/>
  <c r="T246" i="4"/>
  <c r="R246" i="4"/>
  <c r="Q246" i="4"/>
  <c r="P246" i="4"/>
  <c r="BG246" i="4" s="1"/>
  <c r="K246" i="4"/>
  <c r="BB246" i="4" s="1"/>
  <c r="BE244" i="4"/>
  <c r="BD244" i="4"/>
  <c r="BC244" i="4"/>
  <c r="BA244" i="4"/>
  <c r="T244" i="4"/>
  <c r="R244" i="4"/>
  <c r="Q244" i="4"/>
  <c r="P244" i="4"/>
  <c r="BG244" i="4" s="1"/>
  <c r="K244" i="4"/>
  <c r="BE242" i="4"/>
  <c r="BD242" i="4"/>
  <c r="BC242" i="4"/>
  <c r="BA242" i="4"/>
  <c r="T242" i="4"/>
  <c r="R242" i="4"/>
  <c r="K242" i="4"/>
  <c r="BE239" i="4"/>
  <c r="BD239" i="4"/>
  <c r="BC239" i="4"/>
  <c r="BA239" i="4"/>
  <c r="V239" i="4"/>
  <c r="T239" i="4"/>
  <c r="R239" i="4"/>
  <c r="Q239" i="4"/>
  <c r="P239" i="4"/>
  <c r="BG239" i="4" s="1"/>
  <c r="K239" i="4"/>
  <c r="BB239" i="4" s="1"/>
  <c r="BE237" i="4"/>
  <c r="BD237" i="4"/>
  <c r="BC237" i="4"/>
  <c r="BB237" i="4"/>
  <c r="BA237" i="4"/>
  <c r="V237" i="4"/>
  <c r="T237" i="4"/>
  <c r="R237" i="4"/>
  <c r="Q237" i="4"/>
  <c r="P237" i="4"/>
  <c r="BG237" i="4" s="1"/>
  <c r="K237" i="4"/>
  <c r="BE235" i="4"/>
  <c r="BD235" i="4"/>
  <c r="BC235" i="4"/>
  <c r="BA235" i="4"/>
  <c r="V235" i="4"/>
  <c r="T235" i="4"/>
  <c r="R235" i="4"/>
  <c r="Q235" i="4"/>
  <c r="P235" i="4"/>
  <c r="BG235" i="4" s="1"/>
  <c r="K235" i="4"/>
  <c r="BB235" i="4" s="1"/>
  <c r="BE233" i="4"/>
  <c r="BD233" i="4"/>
  <c r="BC233" i="4"/>
  <c r="BA233" i="4"/>
  <c r="V233" i="4"/>
  <c r="T233" i="4"/>
  <c r="R233" i="4"/>
  <c r="Q233" i="4"/>
  <c r="P233" i="4"/>
  <c r="BG233" i="4" s="1"/>
  <c r="K233" i="4"/>
  <c r="BB233" i="4" s="1"/>
  <c r="BE231" i="4"/>
  <c r="BD231" i="4"/>
  <c r="BC231" i="4"/>
  <c r="BA231" i="4"/>
  <c r="V231" i="4"/>
  <c r="T231" i="4"/>
  <c r="R231" i="4"/>
  <c r="Q231" i="4"/>
  <c r="P231" i="4"/>
  <c r="BG231" i="4" s="1"/>
  <c r="K231" i="4"/>
  <c r="BB231" i="4" s="1"/>
  <c r="BE229" i="4"/>
  <c r="BD229" i="4"/>
  <c r="BC229" i="4"/>
  <c r="BA229" i="4"/>
  <c r="V229" i="4"/>
  <c r="T229" i="4"/>
  <c r="R229" i="4"/>
  <c r="Q229" i="4"/>
  <c r="P229" i="4"/>
  <c r="BG229" i="4" s="1"/>
  <c r="K229" i="4"/>
  <c r="BB229" i="4" s="1"/>
  <c r="BE227" i="4"/>
  <c r="BD227" i="4"/>
  <c r="BC227" i="4"/>
  <c r="BA227" i="4"/>
  <c r="V227" i="4"/>
  <c r="T227" i="4"/>
  <c r="R227" i="4"/>
  <c r="Q227" i="4"/>
  <c r="P227" i="4"/>
  <c r="BG227" i="4" s="1"/>
  <c r="K227" i="4"/>
  <c r="BB227" i="4" s="1"/>
  <c r="BE226" i="4"/>
  <c r="BD226" i="4"/>
  <c r="BC226" i="4"/>
  <c r="BA226" i="4"/>
  <c r="V226" i="4"/>
  <c r="T226" i="4"/>
  <c r="R226" i="4"/>
  <c r="Q226" i="4"/>
  <c r="P226" i="4"/>
  <c r="BG226" i="4" s="1"/>
  <c r="K226" i="4"/>
  <c r="BB226" i="4" s="1"/>
  <c r="BE224" i="4"/>
  <c r="BD224" i="4"/>
  <c r="BC224" i="4"/>
  <c r="BA224" i="4"/>
  <c r="V224" i="4"/>
  <c r="T224" i="4"/>
  <c r="R224" i="4"/>
  <c r="Q224" i="4"/>
  <c r="P224" i="4"/>
  <c r="BG224" i="4" s="1"/>
  <c r="K224" i="4"/>
  <c r="BB224" i="4" s="1"/>
  <c r="BE222" i="4"/>
  <c r="BD222" i="4"/>
  <c r="BC222" i="4"/>
  <c r="BA222" i="4"/>
  <c r="V222" i="4"/>
  <c r="T222" i="4"/>
  <c r="R222" i="4"/>
  <c r="Q222" i="4"/>
  <c r="P222" i="4"/>
  <c r="BG222" i="4" s="1"/>
  <c r="K222" i="4"/>
  <c r="BE220" i="4"/>
  <c r="BD220" i="4"/>
  <c r="BC220" i="4"/>
  <c r="BA220" i="4"/>
  <c r="V220" i="4"/>
  <c r="T220" i="4"/>
  <c r="R220" i="4"/>
  <c r="K220" i="4"/>
  <c r="BE218" i="4"/>
  <c r="BD218" i="4"/>
  <c r="BC218" i="4"/>
  <c r="BA218" i="4"/>
  <c r="V218" i="4"/>
  <c r="T218" i="4"/>
  <c r="R218" i="4"/>
  <c r="Q218" i="4"/>
  <c r="P218" i="4"/>
  <c r="BG218" i="4" s="1"/>
  <c r="K218" i="4"/>
  <c r="BB218" i="4" s="1"/>
  <c r="BE216" i="4"/>
  <c r="BD216" i="4"/>
  <c r="BC216" i="4"/>
  <c r="BA216" i="4"/>
  <c r="V216" i="4"/>
  <c r="T216" i="4"/>
  <c r="R216" i="4"/>
  <c r="Q216" i="4"/>
  <c r="P216" i="4"/>
  <c r="BG216" i="4" s="1"/>
  <c r="K216" i="4"/>
  <c r="BE214" i="4"/>
  <c r="BD214" i="4"/>
  <c r="BC214" i="4"/>
  <c r="BA214" i="4"/>
  <c r="V214" i="4"/>
  <c r="T214" i="4"/>
  <c r="R214" i="4"/>
  <c r="Q214" i="4"/>
  <c r="P214" i="4"/>
  <c r="BG214" i="4" s="1"/>
  <c r="K214" i="4"/>
  <c r="BB214" i="4" s="1"/>
  <c r="BE212" i="4"/>
  <c r="BD212" i="4"/>
  <c r="BC212" i="4"/>
  <c r="BA212" i="4"/>
  <c r="V212" i="4"/>
  <c r="T212" i="4"/>
  <c r="R212" i="4"/>
  <c r="Q212" i="4"/>
  <c r="P212" i="4"/>
  <c r="BG212" i="4" s="1"/>
  <c r="K212" i="4"/>
  <c r="BB212" i="4" s="1"/>
  <c r="BE210" i="4"/>
  <c r="BD210" i="4"/>
  <c r="BC210" i="4"/>
  <c r="BA210" i="4"/>
  <c r="V210" i="4"/>
  <c r="T210" i="4"/>
  <c r="R210" i="4"/>
  <c r="Q210" i="4"/>
  <c r="P210" i="4"/>
  <c r="BG210" i="4" s="1"/>
  <c r="K210" i="4"/>
  <c r="BB210" i="4" s="1"/>
  <c r="BE208" i="4"/>
  <c r="BD208" i="4"/>
  <c r="BC208" i="4"/>
  <c r="BA208" i="4"/>
  <c r="V208" i="4"/>
  <c r="T208" i="4"/>
  <c r="R208" i="4"/>
  <c r="Q208" i="4"/>
  <c r="P208" i="4"/>
  <c r="BG208" i="4" s="1"/>
  <c r="K208" i="4"/>
  <c r="BB208" i="4" s="1"/>
  <c r="BE206" i="4"/>
  <c r="BD206" i="4"/>
  <c r="BC206" i="4"/>
  <c r="BA206" i="4"/>
  <c r="V206" i="4"/>
  <c r="T206" i="4"/>
  <c r="R206" i="4"/>
  <c r="Q206" i="4"/>
  <c r="P206" i="4"/>
  <c r="BG206" i="4" s="1"/>
  <c r="K206" i="4"/>
  <c r="BB206" i="4" s="1"/>
  <c r="BE204" i="4"/>
  <c r="BD204" i="4"/>
  <c r="BC204" i="4"/>
  <c r="BA204" i="4"/>
  <c r="V204" i="4"/>
  <c r="T204" i="4"/>
  <c r="R204" i="4"/>
  <c r="Q204" i="4"/>
  <c r="P204" i="4"/>
  <c r="BG204" i="4" s="1"/>
  <c r="K204" i="4"/>
  <c r="BE201" i="4"/>
  <c r="BD201" i="4"/>
  <c r="BC201" i="4"/>
  <c r="BA201" i="4"/>
  <c r="X201" i="4"/>
  <c r="V201" i="4"/>
  <c r="T201" i="4"/>
  <c r="R201" i="4"/>
  <c r="Q201" i="4"/>
  <c r="P201" i="4"/>
  <c r="BG201" i="4" s="1"/>
  <c r="K201" i="4"/>
  <c r="BG199" i="4"/>
  <c r="BE199" i="4"/>
  <c r="BD199" i="4"/>
  <c r="BC199" i="4"/>
  <c r="BB199" i="4"/>
  <c r="BA199" i="4"/>
  <c r="K199" i="4"/>
  <c r="BE197" i="4"/>
  <c r="BD197" i="4"/>
  <c r="BC197" i="4"/>
  <c r="BA197" i="4"/>
  <c r="X197" i="4"/>
  <c r="V197" i="4"/>
  <c r="T197" i="4"/>
  <c r="R197" i="4"/>
  <c r="Q197" i="4"/>
  <c r="P197" i="4"/>
  <c r="BG197" i="4" s="1"/>
  <c r="K197" i="4"/>
  <c r="BB197" i="4" s="1"/>
  <c r="BG195" i="4"/>
  <c r="BE195" i="4"/>
  <c r="BD195" i="4"/>
  <c r="BC195" i="4"/>
  <c r="BB195" i="4"/>
  <c r="BA195" i="4"/>
  <c r="K195" i="4"/>
  <c r="BE193" i="4"/>
  <c r="BD193" i="4"/>
  <c r="BC193" i="4"/>
  <c r="BA193" i="4"/>
  <c r="X193" i="4"/>
  <c r="V193" i="4"/>
  <c r="T193" i="4"/>
  <c r="R193" i="4"/>
  <c r="Q193" i="4"/>
  <c r="P193" i="4"/>
  <c r="BG193" i="4" s="1"/>
  <c r="K193" i="4"/>
  <c r="BB193" i="4" s="1"/>
  <c r="BG191" i="4"/>
  <c r="BE191" i="4"/>
  <c r="BD191" i="4"/>
  <c r="BC191" i="4"/>
  <c r="BB191" i="4"/>
  <c r="BA191" i="4"/>
  <c r="K191" i="4"/>
  <c r="BE189" i="4"/>
  <c r="BD189" i="4"/>
  <c r="BC189" i="4"/>
  <c r="BA189" i="4"/>
  <c r="X189" i="4"/>
  <c r="V189" i="4"/>
  <c r="T189" i="4"/>
  <c r="R189" i="4"/>
  <c r="Q189" i="4"/>
  <c r="BC187" i="4"/>
  <c r="BB187" i="4"/>
  <c r="BA187" i="4"/>
  <c r="AY187" i="4"/>
  <c r="X187" i="4"/>
  <c r="V187" i="4"/>
  <c r="T187" i="4"/>
  <c r="R187" i="4"/>
  <c r="Q187" i="4"/>
  <c r="P187" i="4"/>
  <c r="BE187" i="4" s="1"/>
  <c r="BE185" i="4"/>
  <c r="BD185" i="4"/>
  <c r="BC185" i="4"/>
  <c r="BA185" i="4"/>
  <c r="X185" i="4"/>
  <c r="V185" i="4"/>
  <c r="T185" i="4"/>
  <c r="R185" i="4"/>
  <c r="Q185" i="4"/>
  <c r="P185" i="4"/>
  <c r="BG185" i="4" s="1"/>
  <c r="K185" i="4"/>
  <c r="BE183" i="4"/>
  <c r="BD183" i="4"/>
  <c r="BC183" i="4"/>
  <c r="BA183" i="4"/>
  <c r="X183" i="4"/>
  <c r="V183" i="4"/>
  <c r="T183" i="4"/>
  <c r="R183" i="4"/>
  <c r="Q183" i="4"/>
  <c r="P183" i="4"/>
  <c r="BG183" i="4" s="1"/>
  <c r="K183" i="4"/>
  <c r="BB183" i="4" s="1"/>
  <c r="BE181" i="4"/>
  <c r="BD181" i="4"/>
  <c r="BC181" i="4"/>
  <c r="BA181" i="4"/>
  <c r="X181" i="4"/>
  <c r="V181" i="4"/>
  <c r="T181" i="4"/>
  <c r="R181" i="4"/>
  <c r="Q181" i="4"/>
  <c r="BE179" i="4"/>
  <c r="BD179" i="4"/>
  <c r="BC179" i="4"/>
  <c r="BA179" i="4"/>
  <c r="X179" i="4"/>
  <c r="V179" i="4"/>
  <c r="T179" i="4"/>
  <c r="R179" i="4"/>
  <c r="Q179" i="4"/>
  <c r="P179" i="4"/>
  <c r="BG179" i="4" s="1"/>
  <c r="K179" i="4"/>
  <c r="BB179" i="4" s="1"/>
  <c r="BE177" i="4"/>
  <c r="BD177" i="4"/>
  <c r="BC177" i="4"/>
  <c r="BA177" i="4"/>
  <c r="X177" i="4"/>
  <c r="V177" i="4"/>
  <c r="T177" i="4"/>
  <c r="R177" i="4"/>
  <c r="Q177" i="4"/>
  <c r="P177" i="4"/>
  <c r="BG177" i="4" s="1"/>
  <c r="K177" i="4"/>
  <c r="BB177" i="4" s="1"/>
  <c r="BE175" i="4"/>
  <c r="BD175" i="4"/>
  <c r="BC175" i="4"/>
  <c r="BA175" i="4"/>
  <c r="X175" i="4"/>
  <c r="V175" i="4"/>
  <c r="T175" i="4"/>
  <c r="R175" i="4"/>
  <c r="Q175" i="4"/>
  <c r="P175" i="4"/>
  <c r="BG175" i="4" s="1"/>
  <c r="K175" i="4"/>
  <c r="BE171" i="4"/>
  <c r="BD171" i="4"/>
  <c r="BC171" i="4"/>
  <c r="BA171" i="4"/>
  <c r="X171" i="4"/>
  <c r="V171" i="4"/>
  <c r="T171" i="4"/>
  <c r="R171" i="4"/>
  <c r="Q171" i="4"/>
  <c r="P171" i="4"/>
  <c r="BG171" i="4" s="1"/>
  <c r="K171" i="4"/>
  <c r="BB171" i="4" s="1"/>
  <c r="BE169" i="4"/>
  <c r="BD169" i="4"/>
  <c r="BC169" i="4"/>
  <c r="BA169" i="4"/>
  <c r="X169" i="4"/>
  <c r="V169" i="4"/>
  <c r="T169" i="4"/>
  <c r="R169" i="4"/>
  <c r="Q169" i="4"/>
  <c r="P169" i="4"/>
  <c r="BG169" i="4" s="1"/>
  <c r="K169" i="4"/>
  <c r="BE167" i="4"/>
  <c r="BD167" i="4"/>
  <c r="BC167" i="4"/>
  <c r="BA167" i="4"/>
  <c r="X167" i="4"/>
  <c r="V167" i="4"/>
  <c r="T167" i="4"/>
  <c r="R167" i="4"/>
  <c r="Q167" i="4"/>
  <c r="P167" i="4"/>
  <c r="BG167" i="4" s="1"/>
  <c r="K167" i="4"/>
  <c r="BE165" i="4"/>
  <c r="BD165" i="4"/>
  <c r="BC165" i="4"/>
  <c r="BA165" i="4"/>
  <c r="X165" i="4"/>
  <c r="V165" i="4"/>
  <c r="T165" i="4"/>
  <c r="R165" i="4"/>
  <c r="Q165" i="4"/>
  <c r="P165" i="4"/>
  <c r="BG165" i="4" s="1"/>
  <c r="K165" i="4"/>
  <c r="BB165" i="4" s="1"/>
  <c r="BC163" i="4"/>
  <c r="BB163" i="4"/>
  <c r="BA163" i="4"/>
  <c r="AY163" i="4"/>
  <c r="X163" i="4"/>
  <c r="V163" i="4"/>
  <c r="T163" i="4"/>
  <c r="R163" i="4"/>
  <c r="Q163" i="4"/>
  <c r="P163" i="4"/>
  <c r="BE163" i="4" s="1"/>
  <c r="K163" i="4"/>
  <c r="AZ163" i="4" s="1"/>
  <c r="BE161" i="4"/>
  <c r="BD161" i="4"/>
  <c r="BC161" i="4"/>
  <c r="BA161" i="4"/>
  <c r="V161" i="4"/>
  <c r="T161" i="4"/>
  <c r="R161" i="4"/>
  <c r="Q161" i="4"/>
  <c r="P161" i="4"/>
  <c r="BG161" i="4" s="1"/>
  <c r="K161" i="4"/>
  <c r="BB161" i="4" s="1"/>
  <c r="BE160" i="4"/>
  <c r="BD160" i="4"/>
  <c r="BC160" i="4"/>
  <c r="BA160" i="4"/>
  <c r="X160" i="4"/>
  <c r="V160" i="4"/>
  <c r="T160" i="4"/>
  <c r="R160" i="4"/>
  <c r="Q160" i="4"/>
  <c r="P160" i="4"/>
  <c r="BG160" i="4" s="1"/>
  <c r="K160" i="4"/>
  <c r="BC158" i="4"/>
  <c r="BB158" i="4"/>
  <c r="BA158" i="4"/>
  <c r="AY158" i="4"/>
  <c r="X158" i="4"/>
  <c r="V158" i="4"/>
  <c r="T158" i="4"/>
  <c r="R158" i="4"/>
  <c r="Q158" i="4"/>
  <c r="P158" i="4"/>
  <c r="BE158" i="4" s="1"/>
  <c r="K158" i="4"/>
  <c r="BC156" i="4"/>
  <c r="BB156" i="4"/>
  <c r="BA156" i="4"/>
  <c r="AY156" i="4"/>
  <c r="X156" i="4"/>
  <c r="V156" i="4"/>
  <c r="T156" i="4"/>
  <c r="R156" i="4"/>
  <c r="Q156" i="4"/>
  <c r="P156" i="4"/>
  <c r="BE156" i="4" s="1"/>
  <c r="K156" i="4"/>
  <c r="BE154" i="4"/>
  <c r="BD154" i="4"/>
  <c r="BC154" i="4"/>
  <c r="BA154" i="4"/>
  <c r="X154" i="4"/>
  <c r="V154" i="4"/>
  <c r="T154" i="4"/>
  <c r="R154" i="4"/>
  <c r="Q154" i="4"/>
  <c r="P154" i="4"/>
  <c r="BG154" i="4" s="1"/>
  <c r="K154" i="4"/>
  <c r="BB154" i="4" s="1"/>
  <c r="BC152" i="4"/>
  <c r="BB152" i="4"/>
  <c r="BA152" i="4"/>
  <c r="AY152" i="4"/>
  <c r="X152" i="4"/>
  <c r="V152" i="4"/>
  <c r="T152" i="4"/>
  <c r="R152" i="4"/>
  <c r="Q152" i="4"/>
  <c r="P152" i="4"/>
  <c r="BE152" i="4" s="1"/>
  <c r="K152" i="4"/>
  <c r="BE150" i="4"/>
  <c r="BD150" i="4"/>
  <c r="BC150" i="4"/>
  <c r="BA150" i="4"/>
  <c r="X150" i="4"/>
  <c r="V150" i="4"/>
  <c r="T150" i="4"/>
  <c r="R150" i="4"/>
  <c r="Q150" i="4"/>
  <c r="P150" i="4"/>
  <c r="BG150" i="4" s="1"/>
  <c r="K150" i="4"/>
  <c r="BB150" i="4" s="1"/>
  <c r="BE148" i="4"/>
  <c r="BD148" i="4"/>
  <c r="BC148" i="4"/>
  <c r="BA148" i="4"/>
  <c r="P148" i="4"/>
  <c r="K148" i="4"/>
  <c r="BE145" i="4"/>
  <c r="BD145" i="4"/>
  <c r="BC145" i="4"/>
  <c r="BA145" i="4"/>
  <c r="X145" i="4"/>
  <c r="V145" i="4"/>
  <c r="T145" i="4"/>
  <c r="R145" i="4"/>
  <c r="Q145" i="4"/>
  <c r="P145" i="4"/>
  <c r="BG145" i="4" s="1"/>
  <c r="K145" i="4"/>
  <c r="BB145" i="4" s="1"/>
  <c r="BE143" i="4"/>
  <c r="BD143" i="4"/>
  <c r="BC143" i="4"/>
  <c r="BA143" i="4"/>
  <c r="X143" i="4"/>
  <c r="V143" i="4"/>
  <c r="T143" i="4"/>
  <c r="R143" i="4"/>
  <c r="Q143" i="4"/>
  <c r="P143" i="4"/>
  <c r="BG143" i="4" s="1"/>
  <c r="K143" i="4"/>
  <c r="BB143" i="4" s="1"/>
  <c r="BG141" i="4"/>
  <c r="BE141" i="4"/>
  <c r="BD141" i="4"/>
  <c r="BC141" i="4"/>
  <c r="BB141" i="4"/>
  <c r="BA141" i="4"/>
  <c r="K141" i="4"/>
  <c r="BG139" i="4"/>
  <c r="BE139" i="4"/>
  <c r="BD139" i="4"/>
  <c r="BC139" i="4"/>
  <c r="BB139" i="4"/>
  <c r="BA139" i="4"/>
  <c r="K139" i="4"/>
  <c r="BC138" i="4"/>
  <c r="BB138" i="4"/>
  <c r="BA138" i="4"/>
  <c r="AY138" i="4"/>
  <c r="X138" i="4"/>
  <c r="V138" i="4"/>
  <c r="T138" i="4"/>
  <c r="R138" i="4"/>
  <c r="Q138" i="4"/>
  <c r="BE130" i="4"/>
  <c r="BD130" i="4"/>
  <c r="BC130" i="4"/>
  <c r="BA130" i="4"/>
  <c r="X130" i="4"/>
  <c r="X129" i="4" s="1"/>
  <c r="V130" i="4"/>
  <c r="T130" i="4"/>
  <c r="R130" i="4"/>
  <c r="R129" i="4" s="1"/>
  <c r="Q130" i="4"/>
  <c r="P130" i="4"/>
  <c r="BG130" i="4" s="1"/>
  <c r="BG129" i="4" s="1"/>
  <c r="BG128" i="4" s="1"/>
  <c r="K130" i="4"/>
  <c r="V129" i="4"/>
  <c r="T129" i="4"/>
  <c r="Q129" i="4"/>
  <c r="V127" i="4"/>
  <c r="T127" i="4"/>
  <c r="F124" i="4"/>
  <c r="F121" i="4"/>
  <c r="E119" i="4"/>
  <c r="E117" i="4"/>
  <c r="F92" i="4"/>
  <c r="F89" i="4"/>
  <c r="E87" i="4"/>
  <c r="E85" i="4"/>
  <c r="K39" i="4"/>
  <c r="K38" i="4"/>
  <c r="K37" i="4"/>
  <c r="T249" i="3"/>
  <c r="R249" i="3"/>
  <c r="Q249" i="3"/>
  <c r="P249" i="3"/>
  <c r="T247" i="3"/>
  <c r="R247" i="3"/>
  <c r="Q247" i="3"/>
  <c r="P247" i="3"/>
  <c r="T245" i="3"/>
  <c r="R245" i="3"/>
  <c r="Q245" i="3"/>
  <c r="P245" i="3"/>
  <c r="T242" i="3"/>
  <c r="R242" i="3"/>
  <c r="Q242" i="3"/>
  <c r="P242" i="3"/>
  <c r="T240" i="3"/>
  <c r="R240" i="3"/>
  <c r="T238" i="3"/>
  <c r="R238" i="3"/>
  <c r="R237" i="3" s="1"/>
  <c r="V235" i="3"/>
  <c r="T235" i="3"/>
  <c r="R235" i="3"/>
  <c r="Q235" i="3"/>
  <c r="P235" i="3"/>
  <c r="V233" i="3"/>
  <c r="T233" i="3"/>
  <c r="R233" i="3"/>
  <c r="Q233" i="3"/>
  <c r="P233" i="3"/>
  <c r="V231" i="3"/>
  <c r="T231" i="3"/>
  <c r="R231" i="3"/>
  <c r="Q231" i="3"/>
  <c r="P231" i="3"/>
  <c r="V229" i="3"/>
  <c r="T229" i="3"/>
  <c r="R229" i="3"/>
  <c r="Q229" i="3"/>
  <c r="P229" i="3"/>
  <c r="V227" i="3"/>
  <c r="T227" i="3"/>
  <c r="R227" i="3"/>
  <c r="Q227" i="3"/>
  <c r="P227" i="3"/>
  <c r="V225" i="3"/>
  <c r="T225" i="3"/>
  <c r="R225" i="3"/>
  <c r="Q225" i="3"/>
  <c r="P225" i="3"/>
  <c r="V223" i="3"/>
  <c r="T223" i="3"/>
  <c r="R223" i="3"/>
  <c r="Q223" i="3"/>
  <c r="P223" i="3"/>
  <c r="V222" i="3"/>
  <c r="T222" i="3"/>
  <c r="R222" i="3"/>
  <c r="Q222" i="3"/>
  <c r="P222" i="3"/>
  <c r="V220" i="3"/>
  <c r="T220" i="3"/>
  <c r="R220" i="3"/>
  <c r="Q220" i="3"/>
  <c r="P220" i="3"/>
  <c r="V218" i="3"/>
  <c r="T218" i="3"/>
  <c r="R218" i="3"/>
  <c r="Q218" i="3"/>
  <c r="P218" i="3"/>
  <c r="V216" i="3"/>
  <c r="T216" i="3"/>
  <c r="R216" i="3"/>
  <c r="V214" i="3"/>
  <c r="T214" i="3"/>
  <c r="R214" i="3"/>
  <c r="Q214" i="3"/>
  <c r="P214" i="3"/>
  <c r="V212" i="3"/>
  <c r="T212" i="3"/>
  <c r="R212" i="3"/>
  <c r="Q212" i="3"/>
  <c r="P212" i="3"/>
  <c r="V210" i="3"/>
  <c r="T210" i="3"/>
  <c r="R210" i="3"/>
  <c r="Q210" i="3"/>
  <c r="P210" i="3"/>
  <c r="V208" i="3"/>
  <c r="T208" i="3"/>
  <c r="R208" i="3"/>
  <c r="Q208" i="3"/>
  <c r="P208" i="3"/>
  <c r="V206" i="3"/>
  <c r="T206" i="3"/>
  <c r="R206" i="3"/>
  <c r="Q206" i="3"/>
  <c r="P206" i="3"/>
  <c r="V204" i="3"/>
  <c r="T204" i="3"/>
  <c r="R204" i="3"/>
  <c r="Q204" i="3"/>
  <c r="P204" i="3"/>
  <c r="V202" i="3"/>
  <c r="T202" i="3"/>
  <c r="R202" i="3"/>
  <c r="Q202" i="3"/>
  <c r="P202" i="3"/>
  <c r="V200" i="3"/>
  <c r="T200" i="3"/>
  <c r="R200" i="3"/>
  <c r="Q200" i="3"/>
  <c r="P200" i="3"/>
  <c r="V157" i="3"/>
  <c r="T157" i="3"/>
  <c r="R157" i="3"/>
  <c r="Q157" i="3"/>
  <c r="P157" i="3"/>
  <c r="P144" i="3"/>
  <c r="K173" i="3"/>
  <c r="K167" i="3"/>
  <c r="K165" i="3"/>
  <c r="K163" i="3"/>
  <c r="K216" i="3"/>
  <c r="K222" i="3"/>
  <c r="K233" i="3"/>
  <c r="K229" i="3"/>
  <c r="K225" i="3"/>
  <c r="K220" i="3"/>
  <c r="K212" i="3"/>
  <c r="K208" i="3"/>
  <c r="K204" i="3"/>
  <c r="K202" i="3"/>
  <c r="K240" i="3"/>
  <c r="K238" i="3"/>
  <c r="K154" i="3"/>
  <c r="K152" i="3"/>
  <c r="K150" i="3"/>
  <c r="AY150" i="3" s="1"/>
  <c r="K148" i="3"/>
  <c r="AW148" i="3" s="1"/>
  <c r="V144" i="3"/>
  <c r="AZ148" i="3"/>
  <c r="AY148" i="3"/>
  <c r="AX148" i="3"/>
  <c r="AV148" i="3"/>
  <c r="X148" i="3"/>
  <c r="V148" i="3"/>
  <c r="T148" i="3"/>
  <c r="R148" i="3"/>
  <c r="Q148" i="3"/>
  <c r="P148" i="3"/>
  <c r="BB148" i="3" s="1"/>
  <c r="BB150" i="3"/>
  <c r="BA150" i="3"/>
  <c r="AZ150" i="3"/>
  <c r="AX150" i="3"/>
  <c r="X150" i="3"/>
  <c r="V150" i="3"/>
  <c r="T150" i="3"/>
  <c r="R150" i="3"/>
  <c r="Q150" i="3"/>
  <c r="P150" i="3"/>
  <c r="BD150" i="3" s="1"/>
  <c r="AZ154" i="3"/>
  <c r="AY154" i="3"/>
  <c r="AX154" i="3"/>
  <c r="AV154" i="3"/>
  <c r="X154" i="3"/>
  <c r="V154" i="3"/>
  <c r="T154" i="3"/>
  <c r="R154" i="3"/>
  <c r="Q154" i="3"/>
  <c r="P154" i="3"/>
  <c r="BB154" i="3" s="1"/>
  <c r="AZ152" i="3"/>
  <c r="AY152" i="3"/>
  <c r="AX152" i="3"/>
  <c r="AV152" i="3"/>
  <c r="X152" i="3"/>
  <c r="V152" i="3"/>
  <c r="T152" i="3"/>
  <c r="R152" i="3"/>
  <c r="Q152" i="3"/>
  <c r="P152" i="3"/>
  <c r="K191" i="3"/>
  <c r="BB193" i="3"/>
  <c r="BA193" i="3"/>
  <c r="AZ193" i="3"/>
  <c r="AX193" i="3"/>
  <c r="X193" i="3"/>
  <c r="V193" i="3"/>
  <c r="T193" i="3"/>
  <c r="R193" i="3"/>
  <c r="Q193" i="3"/>
  <c r="P193" i="3"/>
  <c r="BD193" i="3" s="1"/>
  <c r="K193" i="3"/>
  <c r="AY193" i="3" s="1"/>
  <c r="BD191" i="3"/>
  <c r="BB191" i="3"/>
  <c r="BA191" i="3"/>
  <c r="AZ191" i="3"/>
  <c r="AY191" i="3"/>
  <c r="AX191" i="3"/>
  <c r="BB189" i="3"/>
  <c r="BA189" i="3"/>
  <c r="AZ189" i="3"/>
  <c r="AX189" i="3"/>
  <c r="X189" i="3"/>
  <c r="V189" i="3"/>
  <c r="T189" i="3"/>
  <c r="R189" i="3"/>
  <c r="Q189" i="3"/>
  <c r="P189" i="3"/>
  <c r="BD189" i="3" s="1"/>
  <c r="K189" i="3"/>
  <c r="AY189" i="3" s="1"/>
  <c r="BD187" i="3"/>
  <c r="BB187" i="3"/>
  <c r="BA187" i="3"/>
  <c r="AZ187" i="3"/>
  <c r="AY187" i="3"/>
  <c r="AX187" i="3"/>
  <c r="K177" i="3"/>
  <c r="Q181" i="3"/>
  <c r="K185" i="3"/>
  <c r="K195" i="3"/>
  <c r="AZ183" i="3"/>
  <c r="AY183" i="3"/>
  <c r="AX183" i="3"/>
  <c r="AV183" i="3"/>
  <c r="X183" i="3"/>
  <c r="V183" i="3"/>
  <c r="T183" i="3"/>
  <c r="R183" i="3"/>
  <c r="Q183" i="3"/>
  <c r="P183" i="3"/>
  <c r="BB183" i="3" s="1"/>
  <c r="BB181" i="3"/>
  <c r="BA181" i="3"/>
  <c r="AZ181" i="3"/>
  <c r="AX181" i="3"/>
  <c r="X181" i="3"/>
  <c r="V181" i="3"/>
  <c r="T181" i="3"/>
  <c r="R181" i="3"/>
  <c r="BB179" i="3"/>
  <c r="BA179" i="3"/>
  <c r="AZ179" i="3"/>
  <c r="AX179" i="3"/>
  <c r="X179" i="3"/>
  <c r="V179" i="3"/>
  <c r="T179" i="3"/>
  <c r="R179" i="3"/>
  <c r="Q179" i="3"/>
  <c r="P179" i="3"/>
  <c r="BD179" i="3" s="1"/>
  <c r="K179" i="3"/>
  <c r="AY179" i="3" s="1"/>
  <c r="BB197" i="3"/>
  <c r="BA197" i="3"/>
  <c r="AZ197" i="3"/>
  <c r="AX197" i="3"/>
  <c r="X197" i="3"/>
  <c r="V197" i="3"/>
  <c r="T197" i="3"/>
  <c r="R197" i="3"/>
  <c r="Q197" i="3"/>
  <c r="P197" i="3"/>
  <c r="BD197" i="3" s="1"/>
  <c r="K197" i="3"/>
  <c r="AY197" i="3" s="1"/>
  <c r="BD195" i="3"/>
  <c r="BB195" i="3"/>
  <c r="BA195" i="3"/>
  <c r="AZ195" i="3"/>
  <c r="AY195" i="3"/>
  <c r="AX195" i="3"/>
  <c r="K156" i="3"/>
  <c r="K159" i="3"/>
  <c r="K157" i="3"/>
  <c r="K146" i="3"/>
  <c r="AZ159" i="3"/>
  <c r="AY159" i="3"/>
  <c r="AX159" i="3"/>
  <c r="AV159" i="3"/>
  <c r="X159" i="3"/>
  <c r="V159" i="3"/>
  <c r="T159" i="3"/>
  <c r="R159" i="3"/>
  <c r="Q159" i="3"/>
  <c r="P159" i="3"/>
  <c r="BB159" i="3" s="1"/>
  <c r="R128" i="4" l="1"/>
  <c r="V128" i="4"/>
  <c r="X128" i="4"/>
  <c r="R248" i="4"/>
  <c r="R127" i="4" s="1"/>
  <c r="T256" i="4"/>
  <c r="R199" i="3"/>
  <c r="X256" i="4"/>
  <c r="Q238" i="3"/>
  <c r="Q220" i="4"/>
  <c r="Q203" i="4" s="1"/>
  <c r="P242" i="4"/>
  <c r="BG242" i="4" s="1"/>
  <c r="BG241" i="4" s="1"/>
  <c r="Q248" i="4"/>
  <c r="Q127" i="4" s="1"/>
  <c r="Q144" i="3"/>
  <c r="R144" i="3"/>
  <c r="P216" i="3"/>
  <c r="K181" i="4"/>
  <c r="BB181" i="4" s="1"/>
  <c r="BB249" i="4"/>
  <c r="K248" i="4"/>
  <c r="Q256" i="4"/>
  <c r="T144" i="3"/>
  <c r="Q216" i="3"/>
  <c r="Q199" i="3" s="1"/>
  <c r="P240" i="3"/>
  <c r="BG248" i="4"/>
  <c r="Q240" i="3"/>
  <c r="T128" i="4"/>
  <c r="P238" i="3"/>
  <c r="V174" i="4"/>
  <c r="K187" i="4"/>
  <c r="AZ187" i="4" s="1"/>
  <c r="P220" i="4"/>
  <c r="BG220" i="4" s="1"/>
  <c r="BG203" i="4" s="1"/>
  <c r="K31" i="5"/>
  <c r="Q244" i="3"/>
  <c r="R244" i="3"/>
  <c r="V256" i="4"/>
  <c r="AZ156" i="4"/>
  <c r="R241" i="4"/>
  <c r="X174" i="4"/>
  <c r="BB222" i="4"/>
  <c r="BB216" i="4"/>
  <c r="R203" i="4"/>
  <c r="K203" i="4"/>
  <c r="T174" i="4"/>
  <c r="R174" i="4"/>
  <c r="Q174" i="4"/>
  <c r="BB169" i="4"/>
  <c r="BB167" i="4"/>
  <c r="F38" i="4"/>
  <c r="AZ158" i="4"/>
  <c r="Q148" i="4"/>
  <c r="Q147" i="4" s="1"/>
  <c r="BG148" i="4"/>
  <c r="BG147" i="4" s="1"/>
  <c r="F37" i="4"/>
  <c r="BG133" i="4"/>
  <c r="V133" i="4"/>
  <c r="K35" i="4"/>
  <c r="R133" i="4"/>
  <c r="X133" i="4"/>
  <c r="T133" i="4"/>
  <c r="Q128" i="4"/>
  <c r="Q133" i="4"/>
  <c r="BB148" i="4"/>
  <c r="K147" i="4"/>
  <c r="BB242" i="4"/>
  <c r="K241" i="4"/>
  <c r="BB244" i="4"/>
  <c r="BB220" i="4"/>
  <c r="K129" i="4"/>
  <c r="BB130" i="4"/>
  <c r="R148" i="4"/>
  <c r="R147" i="4" s="1"/>
  <c r="AZ152" i="4"/>
  <c r="BB160" i="4"/>
  <c r="BB175" i="4"/>
  <c r="BB185" i="4"/>
  <c r="BB201" i="4"/>
  <c r="Q242" i="4"/>
  <c r="Q241" i="4" s="1"/>
  <c r="T148" i="4"/>
  <c r="BB204" i="4"/>
  <c r="V148" i="4"/>
  <c r="F35" i="4"/>
  <c r="P181" i="4"/>
  <c r="BG181" i="4" s="1"/>
  <c r="K189" i="4"/>
  <c r="K174" i="4" s="1"/>
  <c r="P138" i="4"/>
  <c r="P189" i="4"/>
  <c r="BG189" i="4" s="1"/>
  <c r="K181" i="3"/>
  <c r="AY181" i="3" s="1"/>
  <c r="AW152" i="3"/>
  <c r="BB152" i="3"/>
  <c r="AW154" i="3"/>
  <c r="K183" i="3"/>
  <c r="K187" i="3"/>
  <c r="P181" i="3"/>
  <c r="BD181" i="3" s="1"/>
  <c r="AW159" i="3"/>
  <c r="Q138" i="3"/>
  <c r="AZ138" i="3"/>
  <c r="AY138" i="3"/>
  <c r="AX138" i="3"/>
  <c r="AV138" i="3"/>
  <c r="P138" i="3"/>
  <c r="Q237" i="3" l="1"/>
  <c r="X132" i="4"/>
  <c r="X127" i="4" s="1"/>
  <c r="BG174" i="4"/>
  <c r="BG132" i="4" s="1"/>
  <c r="BG127" i="4" s="1"/>
  <c r="K128" i="4"/>
  <c r="BB189" i="4"/>
  <c r="F36" i="4" s="1"/>
  <c r="K138" i="4"/>
  <c r="BE138" i="4"/>
  <c r="F39" i="4" s="1"/>
  <c r="AW183" i="3"/>
  <c r="K138" i="3"/>
  <c r="R138" i="3"/>
  <c r="T138" i="3"/>
  <c r="V138" i="3"/>
  <c r="X138" i="3"/>
  <c r="BB138" i="3"/>
  <c r="K30" i="4" l="1"/>
  <c r="AZ138" i="4"/>
  <c r="K133" i="4"/>
  <c r="K36" i="4"/>
  <c r="AW138" i="3"/>
  <c r="K132" i="4" l="1"/>
  <c r="R265" i="4"/>
  <c r="P265" i="4"/>
  <c r="BG265" i="4" s="1"/>
  <c r="K265" i="4"/>
  <c r="BB265" i="4" s="1"/>
  <c r="R257" i="4"/>
  <c r="P257" i="4"/>
  <c r="BG257" i="4" s="1"/>
  <c r="K257" i="4"/>
  <c r="BB257" i="4" l="1"/>
  <c r="P263" i="4"/>
  <c r="BG263" i="4" s="1"/>
  <c r="K263" i="4"/>
  <c r="BB263" i="4" s="1"/>
  <c r="R263" i="4"/>
  <c r="K261" i="4"/>
  <c r="BB261" i="4" s="1"/>
  <c r="P261" i="4"/>
  <c r="BG261" i="4" s="1"/>
  <c r="R261" i="4"/>
  <c r="R259" i="4"/>
  <c r="P259" i="4"/>
  <c r="BG259" i="4" s="1"/>
  <c r="K259" i="4"/>
  <c r="BB259" i="4" s="1"/>
  <c r="R256" i="4" l="1"/>
  <c r="K31" i="4" s="1"/>
  <c r="BG256" i="4"/>
  <c r="K256" i="4"/>
  <c r="K127" i="4" l="1"/>
  <c r="K32" i="4" s="1"/>
  <c r="K41" i="4" s="1"/>
  <c r="AN100" i="9" l="1"/>
  <c r="AG100" i="9"/>
  <c r="AN96" i="9"/>
  <c r="AG96" i="9"/>
  <c r="BF99" i="9"/>
  <c r="AW99" i="9"/>
  <c r="BC96" i="9"/>
  <c r="BB96" i="9"/>
  <c r="AY96" i="9"/>
  <c r="AX96" i="9"/>
  <c r="AW96" i="9"/>
  <c r="AT96" i="9"/>
  <c r="AS96" i="9"/>
  <c r="BB97" i="9"/>
  <c r="AX97" i="9"/>
  <c r="AW97" i="9"/>
  <c r="AS97" i="9"/>
  <c r="BF95" i="9"/>
  <c r="BF94" i="9" s="1"/>
  <c r="W33" i="9" s="1"/>
  <c r="BE95" i="9"/>
  <c r="BE94" i="9" s="1"/>
  <c r="W32" i="9" s="1"/>
  <c r="BD95" i="9"/>
  <c r="BD94" i="9" s="1"/>
  <c r="BC95" i="9"/>
  <c r="BC94" i="9" s="1"/>
  <c r="BB95" i="9"/>
  <c r="BB94" i="9" s="1"/>
  <c r="AX94" i="9" s="1"/>
  <c r="AV94" i="9" s="1"/>
  <c r="BA95" i="9"/>
  <c r="AZ95" i="9"/>
  <c r="AY95" i="9"/>
  <c r="AX95" i="9"/>
  <c r="AV95" i="9" s="1"/>
  <c r="AW95" i="9"/>
  <c r="AT95" i="9"/>
  <c r="AT94" i="9" s="1"/>
  <c r="AS95" i="9"/>
  <c r="AS94" i="9" s="1"/>
  <c r="AW94" i="9"/>
  <c r="AU94" i="9"/>
  <c r="AM90" i="9"/>
  <c r="L90" i="9"/>
  <c r="L85" i="9"/>
  <c r="L84" i="9"/>
  <c r="BG466" i="8"/>
  <c r="BE466" i="8"/>
  <c r="BD466" i="8"/>
  <c r="BC466" i="8"/>
  <c r="BA466" i="8"/>
  <c r="K466" i="8"/>
  <c r="BB466" i="8" s="1"/>
  <c r="BG464" i="8"/>
  <c r="BE464" i="8"/>
  <c r="BD464" i="8"/>
  <c r="BC464" i="8"/>
  <c r="BA464" i="8"/>
  <c r="K464" i="8"/>
  <c r="BB464" i="8" s="1"/>
  <c r="BG462" i="8"/>
  <c r="BE462" i="8"/>
  <c r="BD462" i="8"/>
  <c r="BC462" i="8"/>
  <c r="BA462" i="8"/>
  <c r="K462" i="8"/>
  <c r="BB462" i="8" s="1"/>
  <c r="BG460" i="8"/>
  <c r="BE460" i="8"/>
  <c r="BD460" i="8"/>
  <c r="BC460" i="8"/>
  <c r="BA460" i="8"/>
  <c r="K460" i="8"/>
  <c r="BB460" i="8" s="1"/>
  <c r="BG458" i="8"/>
  <c r="BE458" i="8"/>
  <c r="BD458" i="8"/>
  <c r="BC458" i="8"/>
  <c r="BA458" i="8"/>
  <c r="K458" i="8"/>
  <c r="BB458" i="8" s="1"/>
  <c r="BG456" i="8"/>
  <c r="BE456" i="8"/>
  <c r="BD456" i="8"/>
  <c r="BC456" i="8"/>
  <c r="BA456" i="8"/>
  <c r="K456" i="8"/>
  <c r="BB456" i="8" s="1"/>
  <c r="BG454" i="8"/>
  <c r="BE454" i="8"/>
  <c r="BD454" i="8"/>
  <c r="BC454" i="8"/>
  <c r="BA454" i="8"/>
  <c r="K454" i="8"/>
  <c r="BB454" i="8" s="1"/>
  <c r="BG452" i="8"/>
  <c r="BE452" i="8"/>
  <c r="BD452" i="8"/>
  <c r="BC452" i="8"/>
  <c r="BA452" i="8"/>
  <c r="K452" i="8"/>
  <c r="BB452" i="8" s="1"/>
  <c r="BE478" i="8"/>
  <c r="BD478" i="8"/>
  <c r="BC478" i="8"/>
  <c r="BA478" i="8"/>
  <c r="BE476" i="8"/>
  <c r="BD476" i="8"/>
  <c r="BC476" i="8"/>
  <c r="BA476" i="8"/>
  <c r="BE474" i="8"/>
  <c r="BD474" i="8"/>
  <c r="BC474" i="8"/>
  <c r="BA474" i="8"/>
  <c r="BE472" i="8"/>
  <c r="BD472" i="8"/>
  <c r="BC472" i="8"/>
  <c r="BA472" i="8"/>
  <c r="BE470" i="8"/>
  <c r="BD470" i="8"/>
  <c r="BC470" i="8"/>
  <c r="BA470" i="8"/>
  <c r="BG449" i="8"/>
  <c r="BE449" i="8"/>
  <c r="BD449" i="8"/>
  <c r="BC449" i="8"/>
  <c r="BA449" i="8"/>
  <c r="K449" i="8"/>
  <c r="BB449" i="8" s="1"/>
  <c r="BG447" i="8"/>
  <c r="BE447" i="8"/>
  <c r="BD447" i="8"/>
  <c r="BC447" i="8"/>
  <c r="BA447" i="8"/>
  <c r="K447" i="8"/>
  <c r="BB447" i="8" s="1"/>
  <c r="BG427" i="8"/>
  <c r="BE427" i="8"/>
  <c r="BD427" i="8"/>
  <c r="BC427" i="8"/>
  <c r="BA427" i="8"/>
  <c r="K427" i="8"/>
  <c r="BB427" i="8" s="1"/>
  <c r="BG421" i="8"/>
  <c r="BE421" i="8"/>
  <c r="BD421" i="8"/>
  <c r="BC421" i="8"/>
  <c r="BB421" i="8"/>
  <c r="BA421" i="8"/>
  <c r="BG419" i="8"/>
  <c r="BE419" i="8"/>
  <c r="BD419" i="8"/>
  <c r="BC419" i="8"/>
  <c r="BA419" i="8"/>
  <c r="K419" i="8"/>
  <c r="BB419" i="8" s="1"/>
  <c r="BG417" i="8"/>
  <c r="BE417" i="8"/>
  <c r="BD417" i="8"/>
  <c r="BC417" i="8"/>
  <c r="BB417" i="8"/>
  <c r="BA417" i="8"/>
  <c r="BG415" i="8"/>
  <c r="BE415" i="8"/>
  <c r="BD415" i="8"/>
  <c r="BC415" i="8"/>
  <c r="BA415" i="8"/>
  <c r="K415" i="8"/>
  <c r="BB415" i="8" s="1"/>
  <c r="BG413" i="8"/>
  <c r="BE413" i="8"/>
  <c r="BD413" i="8"/>
  <c r="BC413" i="8"/>
  <c r="BB413" i="8"/>
  <c r="BA413" i="8"/>
  <c r="BG411" i="8"/>
  <c r="BE411" i="8"/>
  <c r="BD411" i="8"/>
  <c r="BC411" i="8"/>
  <c r="BA411" i="8"/>
  <c r="K411" i="8"/>
  <c r="BB411" i="8" s="1"/>
  <c r="BG409" i="8"/>
  <c r="BE409" i="8"/>
  <c r="BD409" i="8"/>
  <c r="BC409" i="8"/>
  <c r="BB409" i="8"/>
  <c r="BA409" i="8"/>
  <c r="BG407" i="8"/>
  <c r="BE407" i="8"/>
  <c r="BD407" i="8"/>
  <c r="BC407" i="8"/>
  <c r="BA407" i="8"/>
  <c r="K407" i="8"/>
  <c r="BB407" i="8" s="1"/>
  <c r="BG405" i="8"/>
  <c r="BE405" i="8"/>
  <c r="BD405" i="8"/>
  <c r="BC405" i="8"/>
  <c r="BB405" i="8"/>
  <c r="BA405" i="8"/>
  <c r="BG403" i="8"/>
  <c r="BE403" i="8"/>
  <c r="BD403" i="8"/>
  <c r="BC403" i="8"/>
  <c r="BA403" i="8"/>
  <c r="K403" i="8"/>
  <c r="BB403" i="8" s="1"/>
  <c r="BG401" i="8"/>
  <c r="BE401" i="8"/>
  <c r="BD401" i="8"/>
  <c r="BC401" i="8"/>
  <c r="BB401" i="8"/>
  <c r="BA401" i="8"/>
  <c r="BG399" i="8"/>
  <c r="BE399" i="8"/>
  <c r="BD399" i="8"/>
  <c r="BC399" i="8"/>
  <c r="BB399" i="8"/>
  <c r="BA399" i="8"/>
  <c r="BG397" i="8"/>
  <c r="BE397" i="8"/>
  <c r="BD397" i="8"/>
  <c r="BC397" i="8"/>
  <c r="BB397" i="8"/>
  <c r="BA397" i="8"/>
  <c r="BG395" i="8"/>
  <c r="BE395" i="8"/>
  <c r="BD395" i="8"/>
  <c r="BC395" i="8"/>
  <c r="BA395" i="8"/>
  <c r="K395" i="8"/>
  <c r="BB395" i="8" s="1"/>
  <c r="BG393" i="8"/>
  <c r="BE393" i="8"/>
  <c r="BD393" i="8"/>
  <c r="BC393" i="8"/>
  <c r="BB393" i="8"/>
  <c r="BA393" i="8"/>
  <c r="BG391" i="8"/>
  <c r="BE391" i="8"/>
  <c r="BD391" i="8"/>
  <c r="BC391" i="8"/>
  <c r="BB391" i="8"/>
  <c r="BA391" i="8"/>
  <c r="BG389" i="8"/>
  <c r="BE389" i="8"/>
  <c r="BD389" i="8"/>
  <c r="BC389" i="8"/>
  <c r="BB389" i="8"/>
  <c r="BA389" i="8"/>
  <c r="BG387" i="8"/>
  <c r="BE387" i="8"/>
  <c r="BD387" i="8"/>
  <c r="BC387" i="8"/>
  <c r="BA387" i="8"/>
  <c r="K387" i="8"/>
  <c r="BB387" i="8" s="1"/>
  <c r="BG377" i="8"/>
  <c r="BE377" i="8"/>
  <c r="BD377" i="8"/>
  <c r="BC377" i="8"/>
  <c r="BB377" i="8"/>
  <c r="BA377" i="8"/>
  <c r="BG375" i="8"/>
  <c r="BE375" i="8"/>
  <c r="BD375" i="8"/>
  <c r="BC375" i="8"/>
  <c r="BB375" i="8"/>
  <c r="BA375" i="8"/>
  <c r="BG373" i="8"/>
  <c r="BE373" i="8"/>
  <c r="BD373" i="8"/>
  <c r="BC373" i="8"/>
  <c r="BB373" i="8"/>
  <c r="BA373" i="8"/>
  <c r="BG371" i="8"/>
  <c r="BE371" i="8"/>
  <c r="BD371" i="8"/>
  <c r="BC371" i="8"/>
  <c r="BA371" i="8"/>
  <c r="K371" i="8"/>
  <c r="BG368" i="8"/>
  <c r="BE368" i="8"/>
  <c r="BD368" i="8"/>
  <c r="BC368" i="8"/>
  <c r="BB368" i="8"/>
  <c r="BA368" i="8"/>
  <c r="BG366" i="8"/>
  <c r="BE366" i="8"/>
  <c r="BD366" i="8"/>
  <c r="BC366" i="8"/>
  <c r="BA366" i="8"/>
  <c r="K366" i="8"/>
  <c r="BB366" i="8" s="1"/>
  <c r="BG364" i="8"/>
  <c r="BE364" i="8"/>
  <c r="BD364" i="8"/>
  <c r="BC364" i="8"/>
  <c r="BB364" i="8"/>
  <c r="BA364" i="8"/>
  <c r="BG362" i="8"/>
  <c r="BE362" i="8"/>
  <c r="BD362" i="8"/>
  <c r="BC362" i="8"/>
  <c r="BA362" i="8"/>
  <c r="K362" i="8"/>
  <c r="BB362" i="8" s="1"/>
  <c r="BG359" i="8"/>
  <c r="BE359" i="8"/>
  <c r="BD359" i="8"/>
  <c r="BC359" i="8"/>
  <c r="BA359" i="8"/>
  <c r="K359" i="8"/>
  <c r="BB359" i="8" s="1"/>
  <c r="BG357" i="8"/>
  <c r="BE357" i="8"/>
  <c r="BD357" i="8"/>
  <c r="BC357" i="8"/>
  <c r="BB357" i="8"/>
  <c r="BA357" i="8"/>
  <c r="BG355" i="8"/>
  <c r="BE355" i="8"/>
  <c r="BD355" i="8"/>
  <c r="BC355" i="8"/>
  <c r="BA355" i="8"/>
  <c r="K355" i="8"/>
  <c r="BB355" i="8" s="1"/>
  <c r="BG353" i="8"/>
  <c r="BE353" i="8"/>
  <c r="BD353" i="8"/>
  <c r="BC353" i="8"/>
  <c r="BB353" i="8"/>
  <c r="BA353" i="8"/>
  <c r="BG351" i="8"/>
  <c r="BE351" i="8"/>
  <c r="BD351" i="8"/>
  <c r="BC351" i="8"/>
  <c r="BA351" i="8"/>
  <c r="K351" i="8"/>
  <c r="BB351" i="8" s="1"/>
  <c r="BG349" i="8"/>
  <c r="BE349" i="8"/>
  <c r="BD349" i="8"/>
  <c r="BC349" i="8"/>
  <c r="BB349" i="8"/>
  <c r="BA349" i="8"/>
  <c r="BG347" i="8"/>
  <c r="BE347" i="8"/>
  <c r="BD347" i="8"/>
  <c r="BC347" i="8"/>
  <c r="BA347" i="8"/>
  <c r="K347" i="8"/>
  <c r="BB347" i="8" s="1"/>
  <c r="BG346" i="8"/>
  <c r="BE346" i="8"/>
  <c r="BD346" i="8"/>
  <c r="BC346" i="8"/>
  <c r="BB346" i="8"/>
  <c r="BA346" i="8"/>
  <c r="BG344" i="8"/>
  <c r="BE344" i="8"/>
  <c r="BD344" i="8"/>
  <c r="BC344" i="8"/>
  <c r="BB344" i="8"/>
  <c r="BA344" i="8"/>
  <c r="BG342" i="8"/>
  <c r="BE342" i="8"/>
  <c r="BD342" i="8"/>
  <c r="BC342" i="8"/>
  <c r="BA342" i="8"/>
  <c r="K342" i="8"/>
  <c r="BB342" i="8" s="1"/>
  <c r="BG340" i="8"/>
  <c r="BE340" i="8"/>
  <c r="BD340" i="8"/>
  <c r="BC340" i="8"/>
  <c r="BB340" i="8"/>
  <c r="BA340" i="8"/>
  <c r="BG338" i="8"/>
  <c r="BE338" i="8"/>
  <c r="BD338" i="8"/>
  <c r="BC338" i="8"/>
  <c r="BA338" i="8"/>
  <c r="K338" i="8"/>
  <c r="BB338" i="8" s="1"/>
  <c r="BG336" i="8"/>
  <c r="BE336" i="8"/>
  <c r="BD336" i="8"/>
  <c r="BC336" i="8"/>
  <c r="BB336" i="8"/>
  <c r="BA336" i="8"/>
  <c r="BG334" i="8"/>
  <c r="BE334" i="8"/>
  <c r="BD334" i="8"/>
  <c r="BC334" i="8"/>
  <c r="BA334" i="8"/>
  <c r="K334" i="8"/>
  <c r="BB334" i="8" s="1"/>
  <c r="BG332" i="8"/>
  <c r="BE332" i="8"/>
  <c r="BD332" i="8"/>
  <c r="BC332" i="8"/>
  <c r="BB332" i="8"/>
  <c r="BA332" i="8"/>
  <c r="BG330" i="8"/>
  <c r="BE330" i="8"/>
  <c r="BD330" i="8"/>
  <c r="BC330" i="8"/>
  <c r="BA330" i="8"/>
  <c r="K330" i="8"/>
  <c r="BB330" i="8" s="1"/>
  <c r="BG328" i="8"/>
  <c r="BE328" i="8"/>
  <c r="BD328" i="8"/>
  <c r="BC328" i="8"/>
  <c r="BB328" i="8"/>
  <c r="BA328" i="8"/>
  <c r="BG326" i="8"/>
  <c r="BE326" i="8"/>
  <c r="BD326" i="8"/>
  <c r="BC326" i="8"/>
  <c r="BB326" i="8"/>
  <c r="BA326" i="8"/>
  <c r="BG324" i="8"/>
  <c r="BE324" i="8"/>
  <c r="BD324" i="8"/>
  <c r="BC324" i="8"/>
  <c r="BA324" i="8"/>
  <c r="K324" i="8"/>
  <c r="BB324" i="8" s="1"/>
  <c r="BG322" i="8"/>
  <c r="BE322" i="8"/>
  <c r="BD322" i="8"/>
  <c r="BC322" i="8"/>
  <c r="BB322" i="8"/>
  <c r="BA322" i="8"/>
  <c r="BG320" i="8"/>
  <c r="BE320" i="8"/>
  <c r="BD320" i="8"/>
  <c r="BC320" i="8"/>
  <c r="BA320" i="8"/>
  <c r="K320" i="8"/>
  <c r="BB320" i="8" s="1"/>
  <c r="BG318" i="8"/>
  <c r="BE318" i="8"/>
  <c r="BD318" i="8"/>
  <c r="BC318" i="8"/>
  <c r="BB318" i="8"/>
  <c r="BA318" i="8"/>
  <c r="BG316" i="8"/>
  <c r="BE316" i="8"/>
  <c r="BD316" i="8"/>
  <c r="BC316" i="8"/>
  <c r="BB316" i="8"/>
  <c r="BA316" i="8"/>
  <c r="BG314" i="8"/>
  <c r="BE314" i="8"/>
  <c r="BD314" i="8"/>
  <c r="BC314" i="8"/>
  <c r="BA314" i="8"/>
  <c r="K314" i="8"/>
  <c r="BG311" i="8"/>
  <c r="BE311" i="8"/>
  <c r="BD311" i="8"/>
  <c r="BC311" i="8"/>
  <c r="BB311" i="8"/>
  <c r="BA311" i="8"/>
  <c r="BG309" i="8"/>
  <c r="BE309" i="8"/>
  <c r="BD309" i="8"/>
  <c r="BC309" i="8"/>
  <c r="BA309" i="8"/>
  <c r="K309" i="8"/>
  <c r="BB309" i="8" s="1"/>
  <c r="BG307" i="8"/>
  <c r="BE307" i="8"/>
  <c r="BD307" i="8"/>
  <c r="BC307" i="8"/>
  <c r="BB307" i="8"/>
  <c r="BA307" i="8"/>
  <c r="BG305" i="8"/>
  <c r="BE305" i="8"/>
  <c r="BD305" i="8"/>
  <c r="BC305" i="8"/>
  <c r="BA305" i="8"/>
  <c r="K305" i="8"/>
  <c r="BB305" i="8" s="1"/>
  <c r="BG303" i="8"/>
  <c r="BE303" i="8"/>
  <c r="BD303" i="8"/>
  <c r="BC303" i="8"/>
  <c r="BB303" i="8"/>
  <c r="BA303" i="8"/>
  <c r="BG301" i="8"/>
  <c r="BE301" i="8"/>
  <c r="BD301" i="8"/>
  <c r="BC301" i="8"/>
  <c r="BA301" i="8"/>
  <c r="K301" i="8"/>
  <c r="BB301" i="8" s="1"/>
  <c r="BG295" i="8"/>
  <c r="BE295" i="8"/>
  <c r="BD295" i="8"/>
  <c r="BC295" i="8"/>
  <c r="BB295" i="8"/>
  <c r="BA295" i="8"/>
  <c r="BG293" i="8"/>
  <c r="BE293" i="8"/>
  <c r="BD293" i="8"/>
  <c r="BC293" i="8"/>
  <c r="BA293" i="8"/>
  <c r="K293" i="8"/>
  <c r="BB293" i="8" s="1"/>
  <c r="BG291" i="8"/>
  <c r="BE291" i="8"/>
  <c r="BD291" i="8"/>
  <c r="BC291" i="8"/>
  <c r="BB291" i="8"/>
  <c r="BA291" i="8"/>
  <c r="BG289" i="8"/>
  <c r="BE289" i="8"/>
  <c r="BD289" i="8"/>
  <c r="BC289" i="8"/>
  <c r="BB289" i="8"/>
  <c r="BA289" i="8"/>
  <c r="BG287" i="8"/>
  <c r="BE287" i="8"/>
  <c r="BD287" i="8"/>
  <c r="BC287" i="8"/>
  <c r="BA287" i="8"/>
  <c r="K287" i="8"/>
  <c r="BE284" i="8"/>
  <c r="BD284" i="8"/>
  <c r="BC284" i="8"/>
  <c r="BA284" i="8"/>
  <c r="X284" i="8"/>
  <c r="V284" i="8"/>
  <c r="T284" i="8"/>
  <c r="R284" i="8"/>
  <c r="Q284" i="8"/>
  <c r="P284" i="8"/>
  <c r="BG284" i="8" s="1"/>
  <c r="BB284" i="8"/>
  <c r="BE282" i="8"/>
  <c r="BD282" i="8"/>
  <c r="BC282" i="8"/>
  <c r="BA282" i="8"/>
  <c r="X282" i="8"/>
  <c r="V282" i="8"/>
  <c r="T282" i="8"/>
  <c r="R282" i="8"/>
  <c r="Q282" i="8"/>
  <c r="P282" i="8"/>
  <c r="BG282" i="8" s="1"/>
  <c r="BB282" i="8"/>
  <c r="BE280" i="8"/>
  <c r="BD280" i="8"/>
  <c r="BC280" i="8"/>
  <c r="BA280" i="8"/>
  <c r="X280" i="8"/>
  <c r="V280" i="8"/>
  <c r="T280" i="8"/>
  <c r="R280" i="8"/>
  <c r="Q280" i="8"/>
  <c r="P280" i="8"/>
  <c r="BG280" i="8" s="1"/>
  <c r="BB280" i="8"/>
  <c r="BE278" i="8"/>
  <c r="BD278" i="8"/>
  <c r="BC278" i="8"/>
  <c r="BA278" i="8"/>
  <c r="X278" i="8"/>
  <c r="V278" i="8"/>
  <c r="T278" i="8"/>
  <c r="R278" i="8"/>
  <c r="Q278" i="8"/>
  <c r="P278" i="8"/>
  <c r="BG278" i="8" s="1"/>
  <c r="BB278" i="8"/>
  <c r="BE276" i="8"/>
  <c r="BD276" i="8"/>
  <c r="BC276" i="8"/>
  <c r="BA276" i="8"/>
  <c r="X276" i="8"/>
  <c r="V276" i="8"/>
  <c r="T276" i="8"/>
  <c r="R276" i="8"/>
  <c r="Q276" i="8"/>
  <c r="P276" i="8"/>
  <c r="BG276" i="8" s="1"/>
  <c r="BB276" i="8"/>
  <c r="BE274" i="8"/>
  <c r="BD274" i="8"/>
  <c r="BC274" i="8"/>
  <c r="BA274" i="8"/>
  <c r="X274" i="8"/>
  <c r="V274" i="8"/>
  <c r="T274" i="8"/>
  <c r="R274" i="8"/>
  <c r="Q274" i="8"/>
  <c r="P274" i="8"/>
  <c r="BG274" i="8" s="1"/>
  <c r="BB274" i="8"/>
  <c r="BE272" i="8"/>
  <c r="BD272" i="8"/>
  <c r="BC272" i="8"/>
  <c r="BA272" i="8"/>
  <c r="X272" i="8"/>
  <c r="V272" i="8"/>
  <c r="T272" i="8"/>
  <c r="R272" i="8"/>
  <c r="Q272" i="8"/>
  <c r="P272" i="8"/>
  <c r="BG272" i="8" s="1"/>
  <c r="BE270" i="8"/>
  <c r="BD270" i="8"/>
  <c r="BC270" i="8"/>
  <c r="BA270" i="8"/>
  <c r="X270" i="8"/>
  <c r="V270" i="8"/>
  <c r="T270" i="8"/>
  <c r="R270" i="8"/>
  <c r="Q270" i="8"/>
  <c r="P270" i="8"/>
  <c r="BG270" i="8" s="1"/>
  <c r="BB270" i="8"/>
  <c r="BE268" i="8"/>
  <c r="BD268" i="8"/>
  <c r="BC268" i="8"/>
  <c r="BA268" i="8"/>
  <c r="X268" i="8"/>
  <c r="V268" i="8"/>
  <c r="T268" i="8"/>
  <c r="R268" i="8"/>
  <c r="Q268" i="8"/>
  <c r="P268" i="8"/>
  <c r="BG268" i="8" s="1"/>
  <c r="BB268" i="8"/>
  <c r="BE264" i="8"/>
  <c r="BD264" i="8"/>
  <c r="BC264" i="8"/>
  <c r="BA264" i="8"/>
  <c r="X264" i="8"/>
  <c r="V264" i="8"/>
  <c r="T264" i="8"/>
  <c r="R264" i="8"/>
  <c r="Q264" i="8"/>
  <c r="P264" i="8"/>
  <c r="BG264" i="8" s="1"/>
  <c r="K264" i="8"/>
  <c r="BE262" i="8"/>
  <c r="BD262" i="8"/>
  <c r="BC262" i="8"/>
  <c r="BA262" i="8"/>
  <c r="X262" i="8"/>
  <c r="V262" i="8"/>
  <c r="T262" i="8"/>
  <c r="R262" i="8"/>
  <c r="Q262" i="8"/>
  <c r="P262" i="8"/>
  <c r="BG262" i="8" s="1"/>
  <c r="BB262" i="8"/>
  <c r="BE260" i="8"/>
  <c r="BD260" i="8"/>
  <c r="BC260" i="8"/>
  <c r="BA260" i="8"/>
  <c r="X260" i="8"/>
  <c r="V260" i="8"/>
  <c r="T260" i="8"/>
  <c r="R260" i="8"/>
  <c r="Q260" i="8"/>
  <c r="P260" i="8"/>
  <c r="BG260" i="8" s="1"/>
  <c r="BB260" i="8"/>
  <c r="BE258" i="8"/>
  <c r="BD258" i="8"/>
  <c r="BC258" i="8"/>
  <c r="BA258" i="8"/>
  <c r="X258" i="8"/>
  <c r="V258" i="8"/>
  <c r="T258" i="8"/>
  <c r="R258" i="8"/>
  <c r="Q258" i="8"/>
  <c r="P258" i="8"/>
  <c r="BG258" i="8" s="1"/>
  <c r="BB258" i="8"/>
  <c r="BE256" i="8"/>
  <c r="BD256" i="8"/>
  <c r="BC256" i="8"/>
  <c r="BA256" i="8"/>
  <c r="X256" i="8"/>
  <c r="V256" i="8"/>
  <c r="T256" i="8"/>
  <c r="R256" i="8"/>
  <c r="Q256" i="8"/>
  <c r="P256" i="8"/>
  <c r="BG256" i="8" s="1"/>
  <c r="K256" i="8"/>
  <c r="BB256" i="8" s="1"/>
  <c r="BE254" i="8"/>
  <c r="BD254" i="8"/>
  <c r="BC254" i="8"/>
  <c r="BA254" i="8"/>
  <c r="X254" i="8"/>
  <c r="V254" i="8"/>
  <c r="T254" i="8"/>
  <c r="R254" i="8"/>
  <c r="Q254" i="8"/>
  <c r="P254" i="8"/>
  <c r="BG254" i="8" s="1"/>
  <c r="K254" i="8"/>
  <c r="BB254" i="8" s="1"/>
  <c r="BE252" i="8"/>
  <c r="BD252" i="8"/>
  <c r="BC252" i="8"/>
  <c r="BA252" i="8"/>
  <c r="X252" i="8"/>
  <c r="V252" i="8"/>
  <c r="T252" i="8"/>
  <c r="R252" i="8"/>
  <c r="Q252" i="8"/>
  <c r="P252" i="8"/>
  <c r="BG252" i="8" s="1"/>
  <c r="BB252" i="8"/>
  <c r="BE250" i="8"/>
  <c r="BD250" i="8"/>
  <c r="BC250" i="8"/>
  <c r="BA250" i="8"/>
  <c r="X250" i="8"/>
  <c r="V250" i="8"/>
  <c r="T250" i="8"/>
  <c r="R250" i="8"/>
  <c r="Q250" i="8"/>
  <c r="P250" i="8"/>
  <c r="BG250" i="8" s="1"/>
  <c r="BB250" i="8"/>
  <c r="BE248" i="8"/>
  <c r="BD248" i="8"/>
  <c r="BC248" i="8"/>
  <c r="BA248" i="8"/>
  <c r="X248" i="8"/>
  <c r="V248" i="8"/>
  <c r="T248" i="8"/>
  <c r="R248" i="8"/>
  <c r="Q248" i="8"/>
  <c r="P248" i="8"/>
  <c r="BG248" i="8" s="1"/>
  <c r="K248" i="8"/>
  <c r="BB248" i="8" s="1"/>
  <c r="BE246" i="8"/>
  <c r="BD246" i="8"/>
  <c r="BC246" i="8"/>
  <c r="BA246" i="8"/>
  <c r="X246" i="8"/>
  <c r="V246" i="8"/>
  <c r="T246" i="8"/>
  <c r="R246" i="8"/>
  <c r="Q246" i="8"/>
  <c r="P246" i="8"/>
  <c r="BG246" i="8" s="1"/>
  <c r="BB246" i="8"/>
  <c r="BE244" i="8"/>
  <c r="BD244" i="8"/>
  <c r="BC244" i="8"/>
  <c r="BA244" i="8"/>
  <c r="X244" i="8"/>
  <c r="V244" i="8"/>
  <c r="T244" i="8"/>
  <c r="R244" i="8"/>
  <c r="Q244" i="8"/>
  <c r="P244" i="8"/>
  <c r="BG244" i="8" s="1"/>
  <c r="K244" i="8"/>
  <c r="BB244" i="8" s="1"/>
  <c r="BG242" i="8"/>
  <c r="BE242" i="8"/>
  <c r="BD242" i="8"/>
  <c r="BC242" i="8"/>
  <c r="BB242" i="8"/>
  <c r="BA242" i="8"/>
  <c r="BG240" i="8"/>
  <c r="BE240" i="8"/>
  <c r="BD240" i="8"/>
  <c r="BC240" i="8"/>
  <c r="BB240" i="8"/>
  <c r="BA240" i="8"/>
  <c r="BE238" i="8"/>
  <c r="BD238" i="8"/>
  <c r="BC238" i="8"/>
  <c r="BA238" i="8"/>
  <c r="X238" i="8"/>
  <c r="V238" i="8"/>
  <c r="T238" i="8"/>
  <c r="R238" i="8"/>
  <c r="Q238" i="8"/>
  <c r="P238" i="8"/>
  <c r="BG238" i="8" s="1"/>
  <c r="BB238" i="8"/>
  <c r="BG236" i="8"/>
  <c r="BE236" i="8"/>
  <c r="BD236" i="8"/>
  <c r="BC236" i="8"/>
  <c r="BB236" i="8"/>
  <c r="BA236" i="8"/>
  <c r="BG234" i="8"/>
  <c r="BE234" i="8"/>
  <c r="BD234" i="8"/>
  <c r="BC234" i="8"/>
  <c r="BA234" i="8"/>
  <c r="K234" i="8"/>
  <c r="BG231" i="8"/>
  <c r="BE231" i="8"/>
  <c r="BD231" i="8"/>
  <c r="BC231" i="8"/>
  <c r="BA231" i="8"/>
  <c r="K231" i="8"/>
  <c r="BB231" i="8" s="1"/>
  <c r="BG229" i="8"/>
  <c r="BE229" i="8"/>
  <c r="BD229" i="8"/>
  <c r="BC229" i="8"/>
  <c r="BA229" i="8"/>
  <c r="K229" i="8"/>
  <c r="BB229" i="8" s="1"/>
  <c r="BE227" i="8"/>
  <c r="BD227" i="8"/>
  <c r="BC227" i="8"/>
  <c r="BA227" i="8"/>
  <c r="X227" i="8"/>
  <c r="V227" i="8"/>
  <c r="T227" i="8"/>
  <c r="R227" i="8"/>
  <c r="Q227" i="8"/>
  <c r="P227" i="8"/>
  <c r="BG227" i="8" s="1"/>
  <c r="K227" i="8"/>
  <c r="BB227" i="8" s="1"/>
  <c r="BE225" i="8"/>
  <c r="BD225" i="8"/>
  <c r="BC225" i="8"/>
  <c r="BA225" i="8"/>
  <c r="X225" i="8"/>
  <c r="V225" i="8"/>
  <c r="T225" i="8"/>
  <c r="R225" i="8"/>
  <c r="Q225" i="8"/>
  <c r="P225" i="8"/>
  <c r="BG225" i="8" s="1"/>
  <c r="K225" i="8"/>
  <c r="BB225" i="8" s="1"/>
  <c r="BG223" i="8"/>
  <c r="BE223" i="8"/>
  <c r="BD223" i="8"/>
  <c r="BC223" i="8"/>
  <c r="BA223" i="8"/>
  <c r="K223" i="8"/>
  <c r="BB223" i="8" s="1"/>
  <c r="BG221" i="8"/>
  <c r="BE221" i="8"/>
  <c r="BD221" i="8"/>
  <c r="BC221" i="8"/>
  <c r="BA221" i="8"/>
  <c r="K221" i="8"/>
  <c r="BB221" i="8" s="1"/>
  <c r="BG219" i="8"/>
  <c r="BE219" i="8"/>
  <c r="BD219" i="8"/>
  <c r="BC219" i="8"/>
  <c r="BA219" i="8"/>
  <c r="K219" i="8"/>
  <c r="BB219" i="8" s="1"/>
  <c r="BG217" i="8"/>
  <c r="BE217" i="8"/>
  <c r="BD217" i="8"/>
  <c r="BC217" i="8"/>
  <c r="BA217" i="8"/>
  <c r="K217" i="8"/>
  <c r="BB217" i="8" s="1"/>
  <c r="BG215" i="8"/>
  <c r="BE215" i="8"/>
  <c r="BD215" i="8"/>
  <c r="BC215" i="8"/>
  <c r="BA215" i="8"/>
  <c r="K215" i="8"/>
  <c r="BB215" i="8" s="1"/>
  <c r="BG213" i="8"/>
  <c r="BE213" i="8"/>
  <c r="BD213" i="8"/>
  <c r="BC213" i="8"/>
  <c r="BA213" i="8"/>
  <c r="K213" i="8"/>
  <c r="BB213" i="8" s="1"/>
  <c r="BG211" i="8"/>
  <c r="BE211" i="8"/>
  <c r="BD211" i="8"/>
  <c r="BC211" i="8"/>
  <c r="BA211" i="8"/>
  <c r="K211" i="8"/>
  <c r="BB211" i="8" s="1"/>
  <c r="BG209" i="8"/>
  <c r="BE209" i="8"/>
  <c r="BD209" i="8"/>
  <c r="BC209" i="8"/>
  <c r="BA209" i="8"/>
  <c r="K209" i="8"/>
  <c r="BE205" i="8"/>
  <c r="BD205" i="8"/>
  <c r="BC205" i="8"/>
  <c r="BA205" i="8"/>
  <c r="X205" i="8"/>
  <c r="V205" i="8"/>
  <c r="T205" i="8"/>
  <c r="R205" i="8"/>
  <c r="Q205" i="8"/>
  <c r="P205" i="8"/>
  <c r="BG205" i="8" s="1"/>
  <c r="K205" i="8"/>
  <c r="BB205" i="8" s="1"/>
  <c r="BE203" i="8"/>
  <c r="BD203" i="8"/>
  <c r="BC203" i="8"/>
  <c r="BA203" i="8"/>
  <c r="X203" i="8"/>
  <c r="V203" i="8"/>
  <c r="T203" i="8"/>
  <c r="R203" i="8"/>
  <c r="Q203" i="8"/>
  <c r="P203" i="8"/>
  <c r="BG203" i="8" s="1"/>
  <c r="K203" i="8"/>
  <c r="BB203" i="8" s="1"/>
  <c r="BE201" i="8"/>
  <c r="BD201" i="8"/>
  <c r="BC201" i="8"/>
  <c r="BA201" i="8"/>
  <c r="X201" i="8"/>
  <c r="V201" i="8"/>
  <c r="T201" i="8"/>
  <c r="R201" i="8"/>
  <c r="Q201" i="8"/>
  <c r="P201" i="8"/>
  <c r="BG201" i="8" s="1"/>
  <c r="K201" i="8"/>
  <c r="BB201" i="8" s="1"/>
  <c r="BE195" i="8"/>
  <c r="BD195" i="8"/>
  <c r="BC195" i="8"/>
  <c r="BA195" i="8"/>
  <c r="X195" i="8"/>
  <c r="V195" i="8"/>
  <c r="T195" i="8"/>
  <c r="R195" i="8"/>
  <c r="Q195" i="8"/>
  <c r="P195" i="8"/>
  <c r="BG195" i="8" s="1"/>
  <c r="K195" i="8"/>
  <c r="BB195" i="8" s="1"/>
  <c r="BE193" i="8"/>
  <c r="BD193" i="8"/>
  <c r="BC193" i="8"/>
  <c r="BA193" i="8"/>
  <c r="X193" i="8"/>
  <c r="V193" i="8"/>
  <c r="T193" i="8"/>
  <c r="R193" i="8"/>
  <c r="Q193" i="8"/>
  <c r="P193" i="8"/>
  <c r="BG193" i="8" s="1"/>
  <c r="K193" i="8"/>
  <c r="BB193" i="8" s="1"/>
  <c r="BE191" i="8"/>
  <c r="BD191" i="8"/>
  <c r="BC191" i="8"/>
  <c r="BA191" i="8"/>
  <c r="X191" i="8"/>
  <c r="V191" i="8"/>
  <c r="T191" i="8"/>
  <c r="R191" i="8"/>
  <c r="Q191" i="8"/>
  <c r="P191" i="8"/>
  <c r="BG191" i="8" s="1"/>
  <c r="K191" i="8"/>
  <c r="BB191" i="8" s="1"/>
  <c r="BE189" i="8"/>
  <c r="BD189" i="8"/>
  <c r="BC189" i="8"/>
  <c r="BA189" i="8"/>
  <c r="X189" i="8"/>
  <c r="V189" i="8"/>
  <c r="T189" i="8"/>
  <c r="R189" i="8"/>
  <c r="Q189" i="8"/>
  <c r="P189" i="8"/>
  <c r="BG189" i="8" s="1"/>
  <c r="K189" i="8"/>
  <c r="BB189" i="8" s="1"/>
  <c r="BE187" i="8"/>
  <c r="BD187" i="8"/>
  <c r="BC187" i="8"/>
  <c r="BA187" i="8"/>
  <c r="X187" i="8"/>
  <c r="V187" i="8"/>
  <c r="T187" i="8"/>
  <c r="R187" i="8"/>
  <c r="Q187" i="8"/>
  <c r="P187" i="8"/>
  <c r="BG187" i="8" s="1"/>
  <c r="K187" i="8"/>
  <c r="BB187" i="8" s="1"/>
  <c r="BE185" i="8"/>
  <c r="BD185" i="8"/>
  <c r="BC185" i="8"/>
  <c r="BA185" i="8"/>
  <c r="X185" i="8"/>
  <c r="V185" i="8"/>
  <c r="T185" i="8"/>
  <c r="R185" i="8"/>
  <c r="Q185" i="8"/>
  <c r="P185" i="8"/>
  <c r="BG185" i="8" s="1"/>
  <c r="K185" i="8"/>
  <c r="BB185" i="8" s="1"/>
  <c r="BE183" i="8"/>
  <c r="BD183" i="8"/>
  <c r="BC183" i="8"/>
  <c r="BA183" i="8"/>
  <c r="X183" i="8"/>
  <c r="V183" i="8"/>
  <c r="T183" i="8"/>
  <c r="R183" i="8"/>
  <c r="Q183" i="8"/>
  <c r="P183" i="8"/>
  <c r="BG183" i="8" s="1"/>
  <c r="K183" i="8"/>
  <c r="BB183" i="8" s="1"/>
  <c r="BE181" i="8"/>
  <c r="BD181" i="8"/>
  <c r="BC181" i="8"/>
  <c r="BA181" i="8"/>
  <c r="X181" i="8"/>
  <c r="V181" i="8"/>
  <c r="T181" i="8"/>
  <c r="R181" i="8"/>
  <c r="Q181" i="8"/>
  <c r="P181" i="8"/>
  <c r="BG181" i="8" s="1"/>
  <c r="K181" i="8"/>
  <c r="BB181" i="8" s="1"/>
  <c r="BE178" i="8"/>
  <c r="BD178" i="8"/>
  <c r="BC178" i="8"/>
  <c r="BA178" i="8"/>
  <c r="X178" i="8"/>
  <c r="V178" i="8"/>
  <c r="T178" i="8"/>
  <c r="R178" i="8"/>
  <c r="Q178" i="8"/>
  <c r="Q163" i="8" s="1"/>
  <c r="P178" i="8"/>
  <c r="BG178" i="8" s="1"/>
  <c r="K178" i="8"/>
  <c r="BB178" i="8" s="1"/>
  <c r="BG176" i="8"/>
  <c r="BE176" i="8"/>
  <c r="BD176" i="8"/>
  <c r="BC176" i="8"/>
  <c r="BA176" i="8"/>
  <c r="K176" i="8"/>
  <c r="BB176" i="8" s="1"/>
  <c r="BG174" i="8"/>
  <c r="BE174" i="8"/>
  <c r="BD174" i="8"/>
  <c r="BC174" i="8"/>
  <c r="BA174" i="8"/>
  <c r="K174" i="8"/>
  <c r="BB174" i="8" s="1"/>
  <c r="BG172" i="8"/>
  <c r="BE172" i="8"/>
  <c r="BD172" i="8"/>
  <c r="BC172" i="8"/>
  <c r="BA172" i="8"/>
  <c r="K172" i="8"/>
  <c r="BB172" i="8" s="1"/>
  <c r="BG170" i="8"/>
  <c r="BE170" i="8"/>
  <c r="BD170" i="8"/>
  <c r="BC170" i="8"/>
  <c r="BA170" i="8"/>
  <c r="K170" i="8"/>
  <c r="BB170" i="8" s="1"/>
  <c r="BG168" i="8"/>
  <c r="BE168" i="8"/>
  <c r="BD168" i="8"/>
  <c r="BC168" i="8"/>
  <c r="BA168" i="8"/>
  <c r="K168" i="8"/>
  <c r="BB168" i="8" s="1"/>
  <c r="BG166" i="8"/>
  <c r="BE166" i="8"/>
  <c r="BD166" i="8"/>
  <c r="BC166" i="8"/>
  <c r="BA166" i="8"/>
  <c r="K166" i="8"/>
  <c r="BB166" i="8" s="1"/>
  <c r="BG164" i="8"/>
  <c r="BE164" i="8"/>
  <c r="BD164" i="8"/>
  <c r="BC164" i="8"/>
  <c r="BA164" i="8"/>
  <c r="K164" i="8"/>
  <c r="BB164" i="8" s="1"/>
  <c r="BE161" i="8"/>
  <c r="BD161" i="8"/>
  <c r="BC161" i="8"/>
  <c r="BA161" i="8"/>
  <c r="X161" i="8"/>
  <c r="X160" i="8" s="1"/>
  <c r="V161" i="8"/>
  <c r="V160" i="8" s="1"/>
  <c r="T161" i="8"/>
  <c r="T160" i="8" s="1"/>
  <c r="R161" i="8"/>
  <c r="R160" i="8" s="1"/>
  <c r="Q161" i="8"/>
  <c r="Q160" i="8" s="1"/>
  <c r="P161" i="8"/>
  <c r="BG161" i="8" s="1"/>
  <c r="BG160" i="8" s="1"/>
  <c r="K161" i="8"/>
  <c r="K160" i="8" s="1"/>
  <c r="BE158" i="8"/>
  <c r="BD158" i="8"/>
  <c r="BC158" i="8"/>
  <c r="BA158" i="8"/>
  <c r="X158" i="8"/>
  <c r="X157" i="8" s="1"/>
  <c r="V158" i="8"/>
  <c r="V157" i="8" s="1"/>
  <c r="T158" i="8"/>
  <c r="T157" i="8" s="1"/>
  <c r="R158" i="8"/>
  <c r="R157" i="8" s="1"/>
  <c r="Q158" i="8"/>
  <c r="Q157" i="8" s="1"/>
  <c r="P158" i="8"/>
  <c r="BG158" i="8" s="1"/>
  <c r="BG157" i="8" s="1"/>
  <c r="K158" i="8"/>
  <c r="BB158" i="8" s="1"/>
  <c r="BE155" i="8"/>
  <c r="BD155" i="8"/>
  <c r="BC155" i="8"/>
  <c r="BA155" i="8"/>
  <c r="X155" i="8"/>
  <c r="X154" i="8" s="1"/>
  <c r="V155" i="8"/>
  <c r="V154" i="8" s="1"/>
  <c r="T155" i="8"/>
  <c r="T154" i="8" s="1"/>
  <c r="R155" i="8"/>
  <c r="R154" i="8" s="1"/>
  <c r="Q155" i="8"/>
  <c r="Q154" i="8" s="1"/>
  <c r="P155" i="8"/>
  <c r="BG155" i="8" s="1"/>
  <c r="BG154" i="8" s="1"/>
  <c r="K155" i="8"/>
  <c r="K154" i="8" s="1"/>
  <c r="BE151" i="8"/>
  <c r="BD151" i="8"/>
  <c r="BC151" i="8"/>
  <c r="BA151" i="8"/>
  <c r="X151" i="8"/>
  <c r="X150" i="8" s="1"/>
  <c r="V151" i="8"/>
  <c r="V150" i="8" s="1"/>
  <c r="T151" i="8"/>
  <c r="T150" i="8" s="1"/>
  <c r="R151" i="8"/>
  <c r="R150" i="8" s="1"/>
  <c r="Q151" i="8"/>
  <c r="Q150" i="8" s="1"/>
  <c r="P151" i="8"/>
  <c r="BG151" i="8" s="1"/>
  <c r="BG150" i="8" s="1"/>
  <c r="K151" i="8"/>
  <c r="BB151" i="8" s="1"/>
  <c r="BE148" i="8"/>
  <c r="BD148" i="8"/>
  <c r="BC148" i="8"/>
  <c r="BA148" i="8"/>
  <c r="X148" i="8"/>
  <c r="X147" i="8" s="1"/>
  <c r="V148" i="8"/>
  <c r="V147" i="8" s="1"/>
  <c r="T148" i="8"/>
  <c r="T147" i="8" s="1"/>
  <c r="R148" i="8"/>
  <c r="R147" i="8" s="1"/>
  <c r="Q148" i="8"/>
  <c r="Q147" i="8" s="1"/>
  <c r="P148" i="8"/>
  <c r="BG148" i="8" s="1"/>
  <c r="BG147" i="8" s="1"/>
  <c r="K148" i="8"/>
  <c r="BB148" i="8" s="1"/>
  <c r="BE145" i="8"/>
  <c r="BD145" i="8"/>
  <c r="BC145" i="8"/>
  <c r="BA145" i="8"/>
  <c r="X145" i="8"/>
  <c r="X144" i="8" s="1"/>
  <c r="V145" i="8"/>
  <c r="V144" i="8" s="1"/>
  <c r="T145" i="8"/>
  <c r="T144" i="8" s="1"/>
  <c r="R145" i="8"/>
  <c r="R144" i="8" s="1"/>
  <c r="Q145" i="8"/>
  <c r="Q144" i="8" s="1"/>
  <c r="P145" i="8"/>
  <c r="BG145" i="8" s="1"/>
  <c r="BG144" i="8" s="1"/>
  <c r="K144" i="8" s="1"/>
  <c r="BB145" i="8"/>
  <c r="BE142" i="8"/>
  <c r="BD142" i="8"/>
  <c r="BC142" i="8"/>
  <c r="BA142" i="8"/>
  <c r="X142" i="8"/>
  <c r="X141" i="8" s="1"/>
  <c r="V142" i="8"/>
  <c r="V141" i="8" s="1"/>
  <c r="T142" i="8"/>
  <c r="T141" i="8" s="1"/>
  <c r="R142" i="8"/>
  <c r="R141" i="8" s="1"/>
  <c r="Q142" i="8"/>
  <c r="Q141" i="8" s="1"/>
  <c r="P142" i="8"/>
  <c r="BG142" i="8" s="1"/>
  <c r="BG141" i="8" s="1"/>
  <c r="BB142" i="8"/>
  <c r="F133" i="8"/>
  <c r="E131" i="8"/>
  <c r="E129" i="8"/>
  <c r="F89" i="8"/>
  <c r="E87" i="8"/>
  <c r="E85" i="8"/>
  <c r="K39" i="8"/>
  <c r="K38" i="8"/>
  <c r="K37" i="8"/>
  <c r="F136" i="8"/>
  <c r="AT280" i="7"/>
  <c r="AR280" i="7"/>
  <c r="AQ280" i="7"/>
  <c r="AP280" i="7"/>
  <c r="AN280" i="7"/>
  <c r="K280" i="7"/>
  <c r="AO280" i="7" s="1"/>
  <c r="AT278" i="7"/>
  <c r="AR278" i="7"/>
  <c r="AQ278" i="7"/>
  <c r="AP278" i="7"/>
  <c r="AN278" i="7"/>
  <c r="K278" i="7"/>
  <c r="AO278" i="7" s="1"/>
  <c r="AT276" i="7"/>
  <c r="AR276" i="7"/>
  <c r="AQ276" i="7"/>
  <c r="AP276" i="7"/>
  <c r="AN276" i="7"/>
  <c r="K276" i="7"/>
  <c r="AO276" i="7" s="1"/>
  <c r="AT274" i="7"/>
  <c r="AR274" i="7"/>
  <c r="AQ274" i="7"/>
  <c r="AP274" i="7"/>
  <c r="AN274" i="7"/>
  <c r="K274" i="7"/>
  <c r="AO274" i="7" s="1"/>
  <c r="AT272" i="7"/>
  <c r="AR272" i="7"/>
  <c r="AQ272" i="7"/>
  <c r="AP272" i="7"/>
  <c r="AN272" i="7"/>
  <c r="K272" i="7"/>
  <c r="AO272" i="7" s="1"/>
  <c r="AT270" i="7"/>
  <c r="AR270" i="7"/>
  <c r="AQ270" i="7"/>
  <c r="AP270" i="7"/>
  <c r="AN270" i="7"/>
  <c r="K270" i="7"/>
  <c r="AO270" i="7" s="1"/>
  <c r="AT268" i="7"/>
  <c r="AR268" i="7"/>
  <c r="AQ268" i="7"/>
  <c r="AP268" i="7"/>
  <c r="AN268" i="7"/>
  <c r="K268" i="7"/>
  <c r="AO268" i="7" s="1"/>
  <c r="AR292" i="7"/>
  <c r="AQ292" i="7"/>
  <c r="AP292" i="7"/>
  <c r="AN292" i="7"/>
  <c r="AR290" i="7"/>
  <c r="AQ290" i="7"/>
  <c r="AP290" i="7"/>
  <c r="AN290" i="7"/>
  <c r="AR288" i="7"/>
  <c r="AQ288" i="7"/>
  <c r="AP288" i="7"/>
  <c r="AN288" i="7"/>
  <c r="AR286" i="7"/>
  <c r="AQ286" i="7"/>
  <c r="AP286" i="7"/>
  <c r="AN286" i="7"/>
  <c r="AR284" i="7"/>
  <c r="AQ284" i="7"/>
  <c r="AP284" i="7"/>
  <c r="AN284" i="7"/>
  <c r="AT265" i="7"/>
  <c r="AR265" i="7"/>
  <c r="AQ265" i="7"/>
  <c r="AP265" i="7"/>
  <c r="AN265" i="7"/>
  <c r="K265" i="7"/>
  <c r="AT263" i="7"/>
  <c r="AR263" i="7"/>
  <c r="AQ263" i="7"/>
  <c r="AP263" i="7"/>
  <c r="AN263" i="7"/>
  <c r="K263" i="7"/>
  <c r="AT251" i="7"/>
  <c r="AR251" i="7"/>
  <c r="AQ251" i="7"/>
  <c r="AP251" i="7"/>
  <c r="AO251" i="7"/>
  <c r="AN251" i="7"/>
  <c r="AT249" i="7"/>
  <c r="AR249" i="7"/>
  <c r="AQ249" i="7"/>
  <c r="AP249" i="7"/>
  <c r="AN249" i="7"/>
  <c r="K249" i="7"/>
  <c r="AO249" i="7" s="1"/>
  <c r="AT247" i="7"/>
  <c r="AR247" i="7"/>
  <c r="AQ247" i="7"/>
  <c r="AP247" i="7"/>
  <c r="AO247" i="7"/>
  <c r="AN247" i="7"/>
  <c r="AT245" i="7"/>
  <c r="AR245" i="7"/>
  <c r="AQ245" i="7"/>
  <c r="AP245" i="7"/>
  <c r="AN245" i="7"/>
  <c r="K245" i="7"/>
  <c r="AT243" i="7"/>
  <c r="AR243" i="7"/>
  <c r="AQ243" i="7"/>
  <c r="AP243" i="7"/>
  <c r="AO243" i="7"/>
  <c r="AN243" i="7"/>
  <c r="AT241" i="7"/>
  <c r="AR241" i="7"/>
  <c r="AQ241" i="7"/>
  <c r="AP241" i="7"/>
  <c r="AN241" i="7"/>
  <c r="K241" i="7"/>
  <c r="AT239" i="7"/>
  <c r="AR239" i="7"/>
  <c r="AQ239" i="7"/>
  <c r="AP239" i="7"/>
  <c r="AO239" i="7"/>
  <c r="AN239" i="7"/>
  <c r="AT237" i="7"/>
  <c r="AR237" i="7"/>
  <c r="AQ237" i="7"/>
  <c r="AP237" i="7"/>
  <c r="AO237" i="7"/>
  <c r="AN237" i="7"/>
  <c r="AT235" i="7"/>
  <c r="AR235" i="7"/>
  <c r="AQ235" i="7"/>
  <c r="AP235" i="7"/>
  <c r="AO235" i="7"/>
  <c r="AN235" i="7"/>
  <c r="AT233" i="7"/>
  <c r="AR233" i="7"/>
  <c r="AQ233" i="7"/>
  <c r="AP233" i="7"/>
  <c r="AN233" i="7"/>
  <c r="K233" i="7"/>
  <c r="AO233" i="7" s="1"/>
  <c r="AT231" i="7"/>
  <c r="AR231" i="7"/>
  <c r="AQ231" i="7"/>
  <c r="AP231" i="7"/>
  <c r="AO231" i="7"/>
  <c r="AN231" i="7"/>
  <c r="AT229" i="7"/>
  <c r="AR229" i="7"/>
  <c r="AQ229" i="7"/>
  <c r="AP229" i="7"/>
  <c r="AO229" i="7"/>
  <c r="AN229" i="7"/>
  <c r="AT227" i="7"/>
  <c r="AR227" i="7"/>
  <c r="AQ227" i="7"/>
  <c r="AP227" i="7"/>
  <c r="AO227" i="7"/>
  <c r="AN227" i="7"/>
  <c r="AT225" i="7"/>
  <c r="AR225" i="7"/>
  <c r="AQ225" i="7"/>
  <c r="AP225" i="7"/>
  <c r="AN225" i="7"/>
  <c r="K225" i="7"/>
  <c r="AO225" i="7" s="1"/>
  <c r="AT222" i="7"/>
  <c r="AR222" i="7"/>
  <c r="AQ222" i="7"/>
  <c r="AP222" i="7"/>
  <c r="AO222" i="7"/>
  <c r="AN222" i="7"/>
  <c r="AT220" i="7"/>
  <c r="AR220" i="7"/>
  <c r="AQ220" i="7"/>
  <c r="AP220" i="7"/>
  <c r="AN220" i="7"/>
  <c r="K220" i="7"/>
  <c r="AO220" i="7" s="1"/>
  <c r="AT211" i="7"/>
  <c r="AR211" i="7"/>
  <c r="AQ211" i="7"/>
  <c r="AP211" i="7"/>
  <c r="AO211" i="7"/>
  <c r="AN211" i="7"/>
  <c r="AT209" i="7"/>
  <c r="AR209" i="7"/>
  <c r="AQ209" i="7"/>
  <c r="AP209" i="7"/>
  <c r="AO209" i="7"/>
  <c r="AN209" i="7"/>
  <c r="AT207" i="7"/>
  <c r="AR207" i="7"/>
  <c r="AQ207" i="7"/>
  <c r="AP207" i="7"/>
  <c r="AN207" i="7"/>
  <c r="K207" i="7"/>
  <c r="AO207" i="7" s="1"/>
  <c r="AT205" i="7"/>
  <c r="AR205" i="7"/>
  <c r="AQ205" i="7"/>
  <c r="AP205" i="7"/>
  <c r="AO205" i="7"/>
  <c r="AN205" i="7"/>
  <c r="AT203" i="7"/>
  <c r="AR203" i="7"/>
  <c r="AQ203" i="7"/>
  <c r="AP203" i="7"/>
  <c r="AN203" i="7"/>
  <c r="K203" i="7"/>
  <c r="AO203" i="7" s="1"/>
  <c r="AT201" i="7"/>
  <c r="AR201" i="7"/>
  <c r="AQ201" i="7"/>
  <c r="AP201" i="7"/>
  <c r="AO201" i="7"/>
  <c r="AN201" i="7"/>
  <c r="AT199" i="7"/>
  <c r="AR199" i="7"/>
  <c r="AQ199" i="7"/>
  <c r="AP199" i="7"/>
  <c r="AN199" i="7"/>
  <c r="K199" i="7"/>
  <c r="AO199" i="7" s="1"/>
  <c r="AT197" i="7"/>
  <c r="AR197" i="7"/>
  <c r="AQ197" i="7"/>
  <c r="AP197" i="7"/>
  <c r="AO197" i="7"/>
  <c r="AN197" i="7"/>
  <c r="AT195" i="7"/>
  <c r="AR195" i="7"/>
  <c r="AQ195" i="7"/>
  <c r="AP195" i="7"/>
  <c r="AO195" i="7"/>
  <c r="AN195" i="7"/>
  <c r="AT193" i="7"/>
  <c r="AR193" i="7"/>
  <c r="AQ193" i="7"/>
  <c r="AP193" i="7"/>
  <c r="AN193" i="7"/>
  <c r="K193" i="7"/>
  <c r="AO193" i="7" s="1"/>
  <c r="AT190" i="7"/>
  <c r="AR190" i="7"/>
  <c r="AQ190" i="7"/>
  <c r="AP190" i="7"/>
  <c r="AO190" i="7"/>
  <c r="AN190" i="7"/>
  <c r="AT188" i="7"/>
  <c r="AR188" i="7"/>
  <c r="AQ188" i="7"/>
  <c r="AP188" i="7"/>
  <c r="AN188" i="7"/>
  <c r="K188" i="7"/>
  <c r="AR185" i="7"/>
  <c r="AQ185" i="7"/>
  <c r="AP185" i="7"/>
  <c r="AN185" i="7"/>
  <c r="AT185" i="7"/>
  <c r="AO185" i="7"/>
  <c r="AR183" i="7"/>
  <c r="AQ183" i="7"/>
  <c r="AP183" i="7"/>
  <c r="AN183" i="7"/>
  <c r="AT183" i="7"/>
  <c r="K183" i="7"/>
  <c r="AR181" i="7"/>
  <c r="AQ181" i="7"/>
  <c r="AP181" i="7"/>
  <c r="AN181" i="7"/>
  <c r="AT181" i="7"/>
  <c r="AO181" i="7"/>
  <c r="AR179" i="7"/>
  <c r="AQ179" i="7"/>
  <c r="AP179" i="7"/>
  <c r="AN179" i="7"/>
  <c r="AT179" i="7"/>
  <c r="K179" i="7"/>
  <c r="AR177" i="7"/>
  <c r="AQ177" i="7"/>
  <c r="AP177" i="7"/>
  <c r="AN177" i="7"/>
  <c r="AT177" i="7"/>
  <c r="AR175" i="7"/>
  <c r="AQ175" i="7"/>
  <c r="AP175" i="7"/>
  <c r="AN175" i="7"/>
  <c r="AT175" i="7"/>
  <c r="AO175" i="7"/>
  <c r="AR173" i="7"/>
  <c r="AQ173" i="7"/>
  <c r="AP173" i="7"/>
  <c r="AN173" i="7"/>
  <c r="AT173" i="7"/>
  <c r="K173" i="7"/>
  <c r="AR169" i="7"/>
  <c r="AQ169" i="7"/>
  <c r="AP169" i="7"/>
  <c r="AN169" i="7"/>
  <c r="AR167" i="7"/>
  <c r="AQ167" i="7"/>
  <c r="AP167" i="7"/>
  <c r="AN167" i="7"/>
  <c r="AT167" i="7"/>
  <c r="AO167" i="7"/>
  <c r="AR165" i="7"/>
  <c r="AQ165" i="7"/>
  <c r="AP165" i="7"/>
  <c r="AN165" i="7"/>
  <c r="AT165" i="7"/>
  <c r="AO165" i="7"/>
  <c r="AR163" i="7"/>
  <c r="AQ163" i="7"/>
  <c r="AP163" i="7"/>
  <c r="AN163" i="7"/>
  <c r="AT163" i="7"/>
  <c r="AO163" i="7"/>
  <c r="AR161" i="7"/>
  <c r="AQ161" i="7"/>
  <c r="AP161" i="7"/>
  <c r="AN161" i="7"/>
  <c r="AT161" i="7"/>
  <c r="K161" i="7"/>
  <c r="AR159" i="7"/>
  <c r="AQ159" i="7"/>
  <c r="AP159" i="7"/>
  <c r="AN159" i="7"/>
  <c r="AT159" i="7"/>
  <c r="K159" i="7"/>
  <c r="AR157" i="7"/>
  <c r="AQ157" i="7"/>
  <c r="AP157" i="7"/>
  <c r="AN157" i="7"/>
  <c r="AT157" i="7"/>
  <c r="AO157" i="7"/>
  <c r="AR155" i="7"/>
  <c r="AQ155" i="7"/>
  <c r="AP155" i="7"/>
  <c r="AN155" i="7"/>
  <c r="AT155" i="7"/>
  <c r="AO155" i="7"/>
  <c r="AR153" i="7"/>
  <c r="AQ153" i="7"/>
  <c r="AP153" i="7"/>
  <c r="AN153" i="7"/>
  <c r="AT153" i="7"/>
  <c r="K153" i="7"/>
  <c r="AT152" i="7"/>
  <c r="AR152" i="7"/>
  <c r="AQ152" i="7"/>
  <c r="AP152" i="7"/>
  <c r="AO152" i="7"/>
  <c r="AN152" i="7"/>
  <c r="AT150" i="7"/>
  <c r="AR150" i="7"/>
  <c r="AQ150" i="7"/>
  <c r="AP150" i="7"/>
  <c r="AN150" i="7"/>
  <c r="K150" i="7"/>
  <c r="AO150" i="7" s="1"/>
  <c r="AR147" i="7"/>
  <c r="AQ147" i="7"/>
  <c r="AP147" i="7"/>
  <c r="AN147" i="7"/>
  <c r="AT147" i="7"/>
  <c r="K147" i="7"/>
  <c r="AR145" i="7"/>
  <c r="AQ145" i="7"/>
  <c r="AP145" i="7"/>
  <c r="AN145" i="7"/>
  <c r="AT145" i="7"/>
  <c r="K145" i="7"/>
  <c r="AT143" i="7"/>
  <c r="AR143" i="7"/>
  <c r="AQ143" i="7"/>
  <c r="AP143" i="7"/>
  <c r="AN143" i="7"/>
  <c r="K143" i="7"/>
  <c r="AO143" i="7" s="1"/>
  <c r="AT141" i="7"/>
  <c r="AR141" i="7"/>
  <c r="AQ141" i="7"/>
  <c r="AP141" i="7"/>
  <c r="AN141" i="7"/>
  <c r="K141" i="7"/>
  <c r="AO141" i="7" s="1"/>
  <c r="F122" i="7"/>
  <c r="E120" i="7"/>
  <c r="E118" i="7"/>
  <c r="F89" i="7"/>
  <c r="E87" i="7"/>
  <c r="E85" i="7"/>
  <c r="K39" i="7"/>
  <c r="K38" i="7"/>
  <c r="K37" i="7"/>
  <c r="F125" i="7"/>
  <c r="BC263" i="6"/>
  <c r="BA263" i="6"/>
  <c r="AZ263" i="6"/>
  <c r="AY263" i="6"/>
  <c r="AW263" i="6"/>
  <c r="K263" i="6"/>
  <c r="AX263" i="6" s="1"/>
  <c r="BC261" i="6"/>
  <c r="BA261" i="6"/>
  <c r="AZ261" i="6"/>
  <c r="AY261" i="6"/>
  <c r="AW261" i="6"/>
  <c r="K261" i="6"/>
  <c r="BC259" i="6"/>
  <c r="BA259" i="6"/>
  <c r="AZ259" i="6"/>
  <c r="AY259" i="6"/>
  <c r="AW259" i="6"/>
  <c r="K259" i="6"/>
  <c r="AX259" i="6" s="1"/>
  <c r="BC257" i="6"/>
  <c r="BA257" i="6"/>
  <c r="AZ257" i="6"/>
  <c r="AY257" i="6"/>
  <c r="AW257" i="6"/>
  <c r="K257" i="6"/>
  <c r="AX257" i="6" s="1"/>
  <c r="BC255" i="6"/>
  <c r="BA255" i="6"/>
  <c r="AZ255" i="6"/>
  <c r="AY255" i="6"/>
  <c r="AW255" i="6"/>
  <c r="K255" i="6"/>
  <c r="AX255" i="6" s="1"/>
  <c r="BC253" i="6"/>
  <c r="BA253" i="6"/>
  <c r="AZ253" i="6"/>
  <c r="AY253" i="6"/>
  <c r="AW253" i="6"/>
  <c r="K253" i="6"/>
  <c r="AX253" i="6" s="1"/>
  <c r="BA275" i="6"/>
  <c r="AZ275" i="6"/>
  <c r="AY275" i="6"/>
  <c r="AW275" i="6"/>
  <c r="X275" i="6"/>
  <c r="V275" i="6"/>
  <c r="T275" i="6"/>
  <c r="Q275" i="6"/>
  <c r="BA273" i="6"/>
  <c r="AZ273" i="6"/>
  <c r="AY273" i="6"/>
  <c r="AW273" i="6"/>
  <c r="X273" i="6"/>
  <c r="V273" i="6"/>
  <c r="T273" i="6"/>
  <c r="Q273" i="6"/>
  <c r="BA271" i="6"/>
  <c r="AZ271" i="6"/>
  <c r="AY271" i="6"/>
  <c r="AW271" i="6"/>
  <c r="X271" i="6"/>
  <c r="V271" i="6"/>
  <c r="T271" i="6"/>
  <c r="Q271" i="6"/>
  <c r="BA269" i="6"/>
  <c r="AZ269" i="6"/>
  <c r="AY269" i="6"/>
  <c r="AW269" i="6"/>
  <c r="X269" i="6"/>
  <c r="V269" i="6"/>
  <c r="T269" i="6"/>
  <c r="Q269" i="6"/>
  <c r="BA267" i="6"/>
  <c r="AZ267" i="6"/>
  <c r="AY267" i="6"/>
  <c r="AW267" i="6"/>
  <c r="X267" i="6"/>
  <c r="V267" i="6"/>
  <c r="T267" i="6"/>
  <c r="Q267" i="6"/>
  <c r="BC248" i="6"/>
  <c r="BA248" i="6"/>
  <c r="AZ248" i="6"/>
  <c r="AY248" i="6"/>
  <c r="AX248" i="6"/>
  <c r="AW248" i="6"/>
  <c r="BC246" i="6"/>
  <c r="BA246" i="6"/>
  <c r="AZ246" i="6"/>
  <c r="AY246" i="6"/>
  <c r="AX246" i="6"/>
  <c r="AW246" i="6"/>
  <c r="BC244" i="6"/>
  <c r="BA244" i="6"/>
  <c r="AZ244" i="6"/>
  <c r="AY244" i="6"/>
  <c r="AW244" i="6"/>
  <c r="K244" i="6"/>
  <c r="BC242" i="6"/>
  <c r="BA242" i="6"/>
  <c r="AZ242" i="6"/>
  <c r="AY242" i="6"/>
  <c r="AX242" i="6"/>
  <c r="AW242" i="6"/>
  <c r="BC240" i="6"/>
  <c r="BA240" i="6"/>
  <c r="AZ240" i="6"/>
  <c r="AY240" i="6"/>
  <c r="AW240" i="6"/>
  <c r="K240" i="6"/>
  <c r="BC234" i="6"/>
  <c r="BA234" i="6"/>
  <c r="AZ234" i="6"/>
  <c r="AY234" i="6"/>
  <c r="AX234" i="6"/>
  <c r="AW234" i="6"/>
  <c r="BC232" i="6"/>
  <c r="BA232" i="6"/>
  <c r="AZ232" i="6"/>
  <c r="AY232" i="6"/>
  <c r="AX232" i="6"/>
  <c r="AW232" i="6"/>
  <c r="BC230" i="6"/>
  <c r="BA230" i="6"/>
  <c r="AZ230" i="6"/>
  <c r="AY230" i="6"/>
  <c r="AX230" i="6"/>
  <c r="AW230" i="6"/>
  <c r="BC228" i="6"/>
  <c r="BA228" i="6"/>
  <c r="AZ228" i="6"/>
  <c r="AY228" i="6"/>
  <c r="AW228" i="6"/>
  <c r="K228" i="6"/>
  <c r="BC226" i="6"/>
  <c r="BA226" i="6"/>
  <c r="AZ226" i="6"/>
  <c r="AY226" i="6"/>
  <c r="AW226" i="6"/>
  <c r="AX226" i="6"/>
  <c r="BC224" i="6"/>
  <c r="BA224" i="6"/>
  <c r="AZ224" i="6"/>
  <c r="AY224" i="6"/>
  <c r="AW224" i="6"/>
  <c r="AX224" i="6"/>
  <c r="BC222" i="6"/>
  <c r="BA222" i="6"/>
  <c r="AZ222" i="6"/>
  <c r="AY222" i="6"/>
  <c r="AW222" i="6"/>
  <c r="AX222" i="6"/>
  <c r="BC220" i="6"/>
  <c r="BA220" i="6"/>
  <c r="AZ220" i="6"/>
  <c r="AY220" i="6"/>
  <c r="AW220" i="6"/>
  <c r="K220" i="6"/>
  <c r="AX220" i="6" s="1"/>
  <c r="BC217" i="6"/>
  <c r="BA217" i="6"/>
  <c r="AZ217" i="6"/>
  <c r="AY217" i="6"/>
  <c r="AW217" i="6"/>
  <c r="K217" i="6"/>
  <c r="BC215" i="6"/>
  <c r="BA215" i="6"/>
  <c r="AZ215" i="6"/>
  <c r="AY215" i="6"/>
  <c r="AX215" i="6"/>
  <c r="AW215" i="6"/>
  <c r="BC213" i="6"/>
  <c r="BA213" i="6"/>
  <c r="AZ213" i="6"/>
  <c r="AY213" i="6"/>
  <c r="AW213" i="6"/>
  <c r="K213" i="6"/>
  <c r="BC207" i="6"/>
  <c r="BA207" i="6"/>
  <c r="AZ207" i="6"/>
  <c r="AY207" i="6"/>
  <c r="AX207" i="6"/>
  <c r="AW207" i="6"/>
  <c r="BC205" i="6"/>
  <c r="BA205" i="6"/>
  <c r="AZ205" i="6"/>
  <c r="AY205" i="6"/>
  <c r="AW205" i="6"/>
  <c r="K205" i="6"/>
  <c r="BC204" i="6"/>
  <c r="BA204" i="6"/>
  <c r="AZ204" i="6"/>
  <c r="AY204" i="6"/>
  <c r="AX204" i="6"/>
  <c r="AW204" i="6"/>
  <c r="BC202" i="6"/>
  <c r="BA202" i="6"/>
  <c r="AZ202" i="6"/>
  <c r="AY202" i="6"/>
  <c r="AX202" i="6"/>
  <c r="AW202" i="6"/>
  <c r="BC200" i="6"/>
  <c r="BA200" i="6"/>
  <c r="AZ200" i="6"/>
  <c r="AY200" i="6"/>
  <c r="AW200" i="6"/>
  <c r="K200" i="6"/>
  <c r="BC198" i="6"/>
  <c r="BA198" i="6"/>
  <c r="AZ198" i="6"/>
  <c r="AY198" i="6"/>
  <c r="AX198" i="6"/>
  <c r="AW198" i="6"/>
  <c r="BC196" i="6"/>
  <c r="BA196" i="6"/>
  <c r="AZ196" i="6"/>
  <c r="AY196" i="6"/>
  <c r="AW196" i="6"/>
  <c r="K196" i="6"/>
  <c r="BC194" i="6"/>
  <c r="BA194" i="6"/>
  <c r="AZ194" i="6"/>
  <c r="AY194" i="6"/>
  <c r="AX194" i="6"/>
  <c r="AW194" i="6"/>
  <c r="BC192" i="6"/>
  <c r="BA192" i="6"/>
  <c r="AZ192" i="6"/>
  <c r="AY192" i="6"/>
  <c r="AW192" i="6"/>
  <c r="K192" i="6"/>
  <c r="BC190" i="6"/>
  <c r="BA190" i="6"/>
  <c r="AZ190" i="6"/>
  <c r="AY190" i="6"/>
  <c r="AX190" i="6"/>
  <c r="AW190" i="6"/>
  <c r="BC188" i="6"/>
  <c r="BA188" i="6"/>
  <c r="AZ188" i="6"/>
  <c r="AY188" i="6"/>
  <c r="AW188" i="6"/>
  <c r="AX188" i="6"/>
  <c r="BC186" i="6"/>
  <c r="BA186" i="6"/>
  <c r="AZ186" i="6"/>
  <c r="AY186" i="6"/>
  <c r="AW186" i="6"/>
  <c r="K186" i="6"/>
  <c r="BC183" i="6"/>
  <c r="BA183" i="6"/>
  <c r="AZ183" i="6"/>
  <c r="AY183" i="6"/>
  <c r="AW183" i="6"/>
  <c r="AX183" i="6"/>
  <c r="BC181" i="6"/>
  <c r="BA181" i="6"/>
  <c r="AZ181" i="6"/>
  <c r="AY181" i="6"/>
  <c r="AW181" i="6"/>
  <c r="K181" i="6"/>
  <c r="BA178" i="6"/>
  <c r="AZ178" i="6"/>
  <c r="AY178" i="6"/>
  <c r="AW178" i="6"/>
  <c r="X178" i="6"/>
  <c r="V178" i="6"/>
  <c r="T178" i="6"/>
  <c r="R178" i="6"/>
  <c r="Q178" i="6"/>
  <c r="P178" i="6"/>
  <c r="BC178" i="6" s="1"/>
  <c r="AX178" i="6"/>
  <c r="BA176" i="6"/>
  <c r="AZ176" i="6"/>
  <c r="AY176" i="6"/>
  <c r="AW176" i="6"/>
  <c r="X176" i="6"/>
  <c r="V176" i="6"/>
  <c r="T176" i="6"/>
  <c r="R176" i="6"/>
  <c r="Q176" i="6"/>
  <c r="P176" i="6"/>
  <c r="BC176" i="6" s="1"/>
  <c r="K176" i="6"/>
  <c r="BA174" i="6"/>
  <c r="AZ174" i="6"/>
  <c r="AY174" i="6"/>
  <c r="AW174" i="6"/>
  <c r="X174" i="6"/>
  <c r="V174" i="6"/>
  <c r="T174" i="6"/>
  <c r="R174" i="6"/>
  <c r="Q174" i="6"/>
  <c r="P174" i="6"/>
  <c r="BC174" i="6" s="1"/>
  <c r="AX174" i="6"/>
  <c r="BA172" i="6"/>
  <c r="AZ172" i="6"/>
  <c r="AY172" i="6"/>
  <c r="AW172" i="6"/>
  <c r="X172" i="6"/>
  <c r="V172" i="6"/>
  <c r="T172" i="6"/>
  <c r="R172" i="6"/>
  <c r="Q172" i="6"/>
  <c r="P172" i="6"/>
  <c r="BC172" i="6" s="1"/>
  <c r="AX172" i="6"/>
  <c r="BA170" i="6"/>
  <c r="AZ170" i="6"/>
  <c r="AY170" i="6"/>
  <c r="AW170" i="6"/>
  <c r="X170" i="6"/>
  <c r="V170" i="6"/>
  <c r="T170" i="6"/>
  <c r="R170" i="6"/>
  <c r="Q170" i="6"/>
  <c r="P170" i="6"/>
  <c r="BC170" i="6" s="1"/>
  <c r="K170" i="6"/>
  <c r="BA166" i="6"/>
  <c r="AZ166" i="6"/>
  <c r="AY166" i="6"/>
  <c r="AW166" i="6"/>
  <c r="X166" i="6"/>
  <c r="V166" i="6"/>
  <c r="T166" i="6"/>
  <c r="Q166" i="6"/>
  <c r="BA164" i="6"/>
  <c r="AZ164" i="6"/>
  <c r="AY164" i="6"/>
  <c r="AW164" i="6"/>
  <c r="X164" i="6"/>
  <c r="V164" i="6"/>
  <c r="T164" i="6"/>
  <c r="R164" i="6"/>
  <c r="Q164" i="6"/>
  <c r="P164" i="6"/>
  <c r="BC164" i="6" s="1"/>
  <c r="BA162" i="6"/>
  <c r="AZ162" i="6"/>
  <c r="AY162" i="6"/>
  <c r="AW162" i="6"/>
  <c r="X162" i="6"/>
  <c r="V162" i="6"/>
  <c r="T162" i="6"/>
  <c r="R162" i="6"/>
  <c r="Q162" i="6"/>
  <c r="P162" i="6"/>
  <c r="BC162" i="6" s="1"/>
  <c r="AX162" i="6"/>
  <c r="BA160" i="6"/>
  <c r="AZ160" i="6"/>
  <c r="AY160" i="6"/>
  <c r="AW160" i="6"/>
  <c r="X160" i="6"/>
  <c r="V160" i="6"/>
  <c r="T160" i="6"/>
  <c r="R160" i="6"/>
  <c r="Q160" i="6"/>
  <c r="P160" i="6"/>
  <c r="BC160" i="6" s="1"/>
  <c r="AX160" i="6"/>
  <c r="BA158" i="6"/>
  <c r="AZ158" i="6"/>
  <c r="AY158" i="6"/>
  <c r="AW158" i="6"/>
  <c r="X158" i="6"/>
  <c r="V158" i="6"/>
  <c r="T158" i="6"/>
  <c r="R158" i="6"/>
  <c r="Q158" i="6"/>
  <c r="P158" i="6"/>
  <c r="BC158" i="6" s="1"/>
  <c r="K158" i="6"/>
  <c r="BA156" i="6"/>
  <c r="AZ156" i="6"/>
  <c r="AY156" i="6"/>
  <c r="AW156" i="6"/>
  <c r="X156" i="6"/>
  <c r="V156" i="6"/>
  <c r="T156" i="6"/>
  <c r="R156" i="6"/>
  <c r="Q156" i="6"/>
  <c r="P156" i="6"/>
  <c r="BC156" i="6" s="1"/>
  <c r="AX156" i="6"/>
  <c r="BA154" i="6"/>
  <c r="AZ154" i="6"/>
  <c r="AY154" i="6"/>
  <c r="AW154" i="6"/>
  <c r="BC154" i="6"/>
  <c r="K154" i="6"/>
  <c r="BA152" i="6"/>
  <c r="AZ152" i="6"/>
  <c r="AY152" i="6"/>
  <c r="AW152" i="6"/>
  <c r="BC152" i="6"/>
  <c r="AX152" i="6"/>
  <c r="BA150" i="6"/>
  <c r="AZ150" i="6"/>
  <c r="AY150" i="6"/>
  <c r="AW150" i="6"/>
  <c r="BC150" i="6"/>
  <c r="K150" i="6"/>
  <c r="BC148" i="6"/>
  <c r="BA148" i="6"/>
  <c r="AZ148" i="6"/>
  <c r="AY148" i="6"/>
  <c r="AX148" i="6"/>
  <c r="AW148" i="6"/>
  <c r="BC146" i="6"/>
  <c r="BA146" i="6"/>
  <c r="AZ146" i="6"/>
  <c r="AY146" i="6"/>
  <c r="AW146" i="6"/>
  <c r="K146" i="6"/>
  <c r="V140" i="6"/>
  <c r="R140" i="6"/>
  <c r="Q140" i="6"/>
  <c r="BC143" i="6"/>
  <c r="BA143" i="6"/>
  <c r="AZ143" i="6"/>
  <c r="AY143" i="6"/>
  <c r="AW143" i="6"/>
  <c r="K143" i="6"/>
  <c r="BC141" i="6"/>
  <c r="BA141" i="6"/>
  <c r="AZ141" i="6"/>
  <c r="AY141" i="6"/>
  <c r="AW141" i="6"/>
  <c r="K141" i="6"/>
  <c r="X140" i="6"/>
  <c r="T140" i="6"/>
  <c r="BA137" i="6"/>
  <c r="AZ137" i="6"/>
  <c r="AY137" i="6"/>
  <c r="AW137" i="6"/>
  <c r="X137" i="6"/>
  <c r="V137" i="6"/>
  <c r="T137" i="6"/>
  <c r="R137" i="6"/>
  <c r="Q137" i="6"/>
  <c r="P137" i="6"/>
  <c r="BC137" i="6" s="1"/>
  <c r="K137" i="6"/>
  <c r="BA135" i="6"/>
  <c r="AZ135" i="6"/>
  <c r="AY135" i="6"/>
  <c r="AW135" i="6"/>
  <c r="X135" i="6"/>
  <c r="V135" i="6"/>
  <c r="T135" i="6"/>
  <c r="R135" i="6"/>
  <c r="Q135" i="6"/>
  <c r="P135" i="6"/>
  <c r="BC135" i="6" s="1"/>
  <c r="K135" i="6"/>
  <c r="BA133" i="6"/>
  <c r="AZ133" i="6"/>
  <c r="AY133" i="6"/>
  <c r="AW133" i="6"/>
  <c r="X133" i="6"/>
  <c r="V133" i="6"/>
  <c r="T133" i="6"/>
  <c r="R133" i="6"/>
  <c r="Q133" i="6"/>
  <c r="P133" i="6"/>
  <c r="BC133" i="6" s="1"/>
  <c r="K133" i="6"/>
  <c r="F122" i="6"/>
  <c r="E120" i="6"/>
  <c r="E118" i="6"/>
  <c r="F89" i="6"/>
  <c r="E87" i="6"/>
  <c r="E85" i="6"/>
  <c r="K39" i="6"/>
  <c r="K38" i="6"/>
  <c r="K37" i="6"/>
  <c r="F125" i="6"/>
  <c r="AO245" i="7" l="1"/>
  <c r="K130" i="6"/>
  <c r="Q266" i="6"/>
  <c r="BB234" i="8"/>
  <c r="K233" i="8"/>
  <c r="BB287" i="8"/>
  <c r="K286" i="8"/>
  <c r="BB314" i="8"/>
  <c r="K313" i="8"/>
  <c r="K361" i="8"/>
  <c r="BB371" i="8"/>
  <c r="K370" i="8"/>
  <c r="BB209" i="8"/>
  <c r="K208" i="8"/>
  <c r="T233" i="8"/>
  <c r="V233" i="8"/>
  <c r="X233" i="8"/>
  <c r="Q267" i="8"/>
  <c r="R233" i="8"/>
  <c r="Q233" i="8"/>
  <c r="BB264" i="8"/>
  <c r="K172" i="7"/>
  <c r="K187" i="7"/>
  <c r="K451" i="8"/>
  <c r="T208" i="8"/>
  <c r="K150" i="8"/>
  <c r="BG163" i="8"/>
  <c r="V208" i="8"/>
  <c r="Q208" i="8"/>
  <c r="R198" i="8"/>
  <c r="X208" i="8"/>
  <c r="X198" i="8"/>
  <c r="V198" i="8"/>
  <c r="R208" i="8"/>
  <c r="BG361" i="8"/>
  <c r="T180" i="8"/>
  <c r="T140" i="8" s="1"/>
  <c r="K163" i="8"/>
  <c r="BG180" i="8"/>
  <c r="BG313" i="8"/>
  <c r="T198" i="8"/>
  <c r="F38" i="8"/>
  <c r="Q180" i="8"/>
  <c r="K180" i="8"/>
  <c r="R267" i="8"/>
  <c r="X180" i="8"/>
  <c r="X140" i="8" s="1"/>
  <c r="V267" i="8"/>
  <c r="BG286" i="8"/>
  <c r="BG451" i="8"/>
  <c r="K147" i="8"/>
  <c r="K157" i="8"/>
  <c r="V180" i="8"/>
  <c r="V140" i="8" s="1"/>
  <c r="K198" i="8"/>
  <c r="Q198" i="8"/>
  <c r="X267" i="8"/>
  <c r="T267" i="8"/>
  <c r="R180" i="8"/>
  <c r="BG208" i="8"/>
  <c r="BB272" i="8"/>
  <c r="BG370" i="8"/>
  <c r="F39" i="8"/>
  <c r="K35" i="8"/>
  <c r="F37" i="8"/>
  <c r="AO263" i="7"/>
  <c r="AO241" i="7"/>
  <c r="AO188" i="7"/>
  <c r="AO265" i="7"/>
  <c r="K140" i="7"/>
  <c r="K192" i="7"/>
  <c r="AT267" i="7"/>
  <c r="K224" i="7"/>
  <c r="AO183" i="7"/>
  <c r="AO153" i="7"/>
  <c r="AO161" i="7"/>
  <c r="AO173" i="7"/>
  <c r="AO179" i="7"/>
  <c r="AO145" i="7"/>
  <c r="AO159" i="7"/>
  <c r="AO147" i="7"/>
  <c r="F38" i="7"/>
  <c r="K267" i="7"/>
  <c r="AT192" i="7"/>
  <c r="F37" i="7"/>
  <c r="F39" i="7"/>
  <c r="AO177" i="7"/>
  <c r="AT224" i="7"/>
  <c r="AT187" i="7"/>
  <c r="AX261" i="6"/>
  <c r="K250" i="6"/>
  <c r="AX196" i="6"/>
  <c r="AX143" i="6"/>
  <c r="AX135" i="6"/>
  <c r="AX141" i="6"/>
  <c r="AX158" i="6"/>
  <c r="AX192" i="6"/>
  <c r="AX213" i="6"/>
  <c r="AX244" i="6"/>
  <c r="AX154" i="6"/>
  <c r="AX137" i="6"/>
  <c r="AX200" i="6"/>
  <c r="AX186" i="6"/>
  <c r="AX146" i="6"/>
  <c r="Q145" i="6"/>
  <c r="AX181" i="6"/>
  <c r="K219" i="6"/>
  <c r="AX133" i="6"/>
  <c r="AX150" i="6"/>
  <c r="AX170" i="6"/>
  <c r="AX228" i="6"/>
  <c r="AX176" i="6"/>
  <c r="AX217" i="6"/>
  <c r="AX205" i="6"/>
  <c r="AX240" i="6"/>
  <c r="Q130" i="6"/>
  <c r="Q129" i="6" s="1"/>
  <c r="K185" i="6"/>
  <c r="R169" i="6"/>
  <c r="K180" i="6"/>
  <c r="BC250" i="6"/>
  <c r="BC180" i="6"/>
  <c r="V130" i="6"/>
  <c r="V129" i="6" s="1"/>
  <c r="T130" i="6"/>
  <c r="T129" i="6" s="1"/>
  <c r="X266" i="6"/>
  <c r="X169" i="6"/>
  <c r="X139" i="6" s="1"/>
  <c r="T266" i="6"/>
  <c r="V266" i="6"/>
  <c r="AX164" i="6"/>
  <c r="BC219" i="6"/>
  <c r="BC185" i="6"/>
  <c r="K169" i="6"/>
  <c r="T169" i="6"/>
  <c r="T139" i="6" s="1"/>
  <c r="V169" i="6"/>
  <c r="V139" i="6" s="1"/>
  <c r="Q169" i="6"/>
  <c r="K140" i="6"/>
  <c r="F38" i="6"/>
  <c r="R130" i="6"/>
  <c r="R129" i="6" s="1"/>
  <c r="F39" i="6"/>
  <c r="X130" i="6"/>
  <c r="X129" i="6" s="1"/>
  <c r="K35" i="6"/>
  <c r="F37" i="6"/>
  <c r="AV96" i="9"/>
  <c r="AY94" i="9"/>
  <c r="W31" i="9"/>
  <c r="AZ94" i="9"/>
  <c r="BA94" i="9"/>
  <c r="BG267" i="8"/>
  <c r="BG198" i="8"/>
  <c r="BG197" i="8" s="1"/>
  <c r="BG233" i="8"/>
  <c r="F35" i="8"/>
  <c r="BB155" i="8"/>
  <c r="BB161" i="8"/>
  <c r="F92" i="8"/>
  <c r="AT140" i="7"/>
  <c r="AT172" i="7"/>
  <c r="F92" i="7"/>
  <c r="BC130" i="6"/>
  <c r="BC129" i="6" s="1"/>
  <c r="BC169" i="6"/>
  <c r="BC140" i="6"/>
  <c r="F35" i="6"/>
  <c r="F92" i="6"/>
  <c r="K249" i="3"/>
  <c r="K247" i="3"/>
  <c r="K245" i="3"/>
  <c r="K242" i="3"/>
  <c r="K235" i="3"/>
  <c r="K231" i="3"/>
  <c r="K227" i="3"/>
  <c r="K223" i="3"/>
  <c r="K218" i="3"/>
  <c r="K214" i="3"/>
  <c r="K210" i="3"/>
  <c r="K206" i="3"/>
  <c r="K200" i="3"/>
  <c r="K175" i="3"/>
  <c r="K171" i="3"/>
  <c r="K161" i="3"/>
  <c r="K144" i="3"/>
  <c r="K141" i="3"/>
  <c r="K139" i="3"/>
  <c r="K130" i="3"/>
  <c r="BD222" i="3"/>
  <c r="BB222" i="3"/>
  <c r="BA222" i="3"/>
  <c r="AZ222" i="3"/>
  <c r="AY222" i="3"/>
  <c r="AX222" i="3"/>
  <c r="BD220" i="3"/>
  <c r="BB220" i="3"/>
  <c r="BA220" i="3"/>
  <c r="AZ220" i="3"/>
  <c r="AY220" i="3"/>
  <c r="AX220" i="3"/>
  <c r="BD229" i="3"/>
  <c r="BB229" i="3"/>
  <c r="BA229" i="3"/>
  <c r="AZ229" i="3"/>
  <c r="AY229" i="3"/>
  <c r="AX229" i="3"/>
  <c r="BD227" i="3"/>
  <c r="BB227" i="3"/>
  <c r="BA227" i="3"/>
  <c r="AZ227" i="3"/>
  <c r="AX227" i="3"/>
  <c r="BB261" i="3"/>
  <c r="BA261" i="3"/>
  <c r="AZ261" i="3"/>
  <c r="AX261" i="3"/>
  <c r="X261" i="3"/>
  <c r="V261" i="3"/>
  <c r="T261" i="3"/>
  <c r="Q261" i="3"/>
  <c r="BB259" i="3"/>
  <c r="BA259" i="3"/>
  <c r="AZ259" i="3"/>
  <c r="AX259" i="3"/>
  <c r="X259" i="3"/>
  <c r="V259" i="3"/>
  <c r="T259" i="3"/>
  <c r="Q259" i="3"/>
  <c r="BB257" i="3"/>
  <c r="BA257" i="3"/>
  <c r="AZ257" i="3"/>
  <c r="AX257" i="3"/>
  <c r="X257" i="3"/>
  <c r="V257" i="3"/>
  <c r="T257" i="3"/>
  <c r="Q257" i="3"/>
  <c r="BB255" i="3"/>
  <c r="BA255" i="3"/>
  <c r="AZ255" i="3"/>
  <c r="AX255" i="3"/>
  <c r="X255" i="3"/>
  <c r="V255" i="3"/>
  <c r="T255" i="3"/>
  <c r="Q255" i="3"/>
  <c r="BB253" i="3"/>
  <c r="BA253" i="3"/>
  <c r="AZ253" i="3"/>
  <c r="AX253" i="3"/>
  <c r="X253" i="3"/>
  <c r="V253" i="3"/>
  <c r="T253" i="3"/>
  <c r="Q253" i="3"/>
  <c r="BB163" i="3"/>
  <c r="BA163" i="3"/>
  <c r="AZ163" i="3"/>
  <c r="AX163" i="3"/>
  <c r="X163" i="3"/>
  <c r="V163" i="3"/>
  <c r="T163" i="3"/>
  <c r="R163" i="3"/>
  <c r="Q163" i="3"/>
  <c r="P163" i="3"/>
  <c r="BD163" i="3" s="1"/>
  <c r="BB141" i="3"/>
  <c r="BA141" i="3"/>
  <c r="AZ141" i="3"/>
  <c r="AX141" i="3"/>
  <c r="X141" i="3"/>
  <c r="V141" i="3"/>
  <c r="T141" i="3"/>
  <c r="R141" i="3"/>
  <c r="Q141" i="3"/>
  <c r="P141" i="3"/>
  <c r="BD141" i="3" s="1"/>
  <c r="BB139" i="3"/>
  <c r="BA139" i="3"/>
  <c r="AZ139" i="3"/>
  <c r="AX139" i="3"/>
  <c r="X139" i="3"/>
  <c r="V139" i="3"/>
  <c r="T139" i="3"/>
  <c r="R139" i="3"/>
  <c r="Q139" i="3"/>
  <c r="P139" i="3"/>
  <c r="BD157" i="3"/>
  <c r="BB157" i="3"/>
  <c r="BA157" i="3"/>
  <c r="AZ157" i="3"/>
  <c r="AY157" i="3"/>
  <c r="AX157" i="3"/>
  <c r="BB146" i="3"/>
  <c r="BA146" i="3"/>
  <c r="AZ146" i="3"/>
  <c r="AX146" i="3"/>
  <c r="X146" i="3"/>
  <c r="V146" i="3"/>
  <c r="T146" i="3"/>
  <c r="R146" i="3"/>
  <c r="R143" i="3" s="1"/>
  <c r="Q146" i="3"/>
  <c r="P146" i="3"/>
  <c r="BD146" i="3" s="1"/>
  <c r="P130" i="3"/>
  <c r="Q130" i="3"/>
  <c r="R130" i="3"/>
  <c r="T130" i="3"/>
  <c r="V130" i="3"/>
  <c r="X130" i="3"/>
  <c r="P156" i="3"/>
  <c r="Q156" i="3"/>
  <c r="R156" i="3"/>
  <c r="T156" i="3"/>
  <c r="V156" i="3"/>
  <c r="X156" i="3"/>
  <c r="P161" i="3"/>
  <c r="Q161" i="3"/>
  <c r="R161" i="3"/>
  <c r="T161" i="3"/>
  <c r="V161" i="3"/>
  <c r="X161" i="3"/>
  <c r="P165" i="3"/>
  <c r="Q165" i="3"/>
  <c r="R165" i="3"/>
  <c r="T165" i="3"/>
  <c r="V165" i="3"/>
  <c r="X165" i="3"/>
  <c r="P167" i="3"/>
  <c r="Q167" i="3"/>
  <c r="R167" i="3"/>
  <c r="T167" i="3"/>
  <c r="V167" i="3"/>
  <c r="X167" i="3"/>
  <c r="P171" i="3"/>
  <c r="Q171" i="3"/>
  <c r="R171" i="3"/>
  <c r="T171" i="3"/>
  <c r="V171" i="3"/>
  <c r="X171" i="3"/>
  <c r="P173" i="3"/>
  <c r="Q173" i="3"/>
  <c r="R173" i="3"/>
  <c r="T173" i="3"/>
  <c r="V173" i="3"/>
  <c r="X173" i="3"/>
  <c r="P175" i="3"/>
  <c r="Q175" i="3"/>
  <c r="R175" i="3"/>
  <c r="T175" i="3"/>
  <c r="V175" i="3"/>
  <c r="X175" i="3"/>
  <c r="P177" i="3"/>
  <c r="Q177" i="3"/>
  <c r="R177" i="3"/>
  <c r="T177" i="3"/>
  <c r="V177" i="3"/>
  <c r="X177" i="3"/>
  <c r="P185" i="3"/>
  <c r="Q185" i="3"/>
  <c r="R185" i="3"/>
  <c r="T185" i="3"/>
  <c r="V185" i="3"/>
  <c r="X185" i="3"/>
  <c r="Q133" i="3" l="1"/>
  <c r="AY227" i="3"/>
  <c r="K140" i="8"/>
  <c r="Q143" i="3"/>
  <c r="K207" i="8"/>
  <c r="K244" i="3"/>
  <c r="Q252" i="3"/>
  <c r="K197" i="8"/>
  <c r="BG140" i="8"/>
  <c r="X139" i="8"/>
  <c r="BG207" i="8"/>
  <c r="F36" i="8"/>
  <c r="V139" i="8"/>
  <c r="R140" i="8"/>
  <c r="Q140" i="8"/>
  <c r="T139" i="8"/>
  <c r="AT169" i="7"/>
  <c r="AT149" i="7" s="1"/>
  <c r="AT139" i="7" s="1"/>
  <c r="K169" i="7"/>
  <c r="K149" i="7" s="1"/>
  <c r="K139" i="7" s="1"/>
  <c r="K129" i="7" s="1"/>
  <c r="Q139" i="6"/>
  <c r="K129" i="6"/>
  <c r="T128" i="6"/>
  <c r="V128" i="6"/>
  <c r="R166" i="6"/>
  <c r="R145" i="6" s="1"/>
  <c r="P166" i="6"/>
  <c r="BC166" i="6" s="1"/>
  <c r="BC145" i="6" s="1"/>
  <c r="BC139" i="6" s="1"/>
  <c r="BC128" i="6" s="1"/>
  <c r="K166" i="6"/>
  <c r="K133" i="3"/>
  <c r="K170" i="3"/>
  <c r="K36" i="8"/>
  <c r="X128" i="6"/>
  <c r="AY139" i="3"/>
  <c r="K129" i="3"/>
  <c r="K128" i="3" s="1"/>
  <c r="K237" i="3"/>
  <c r="K199" i="3"/>
  <c r="V252" i="3"/>
  <c r="X252" i="3"/>
  <c r="T252" i="3"/>
  <c r="AY163" i="3"/>
  <c r="BD139" i="3"/>
  <c r="AY141" i="3"/>
  <c r="AY146" i="3"/>
  <c r="T133" i="3"/>
  <c r="T129" i="3"/>
  <c r="T128" i="3" s="1"/>
  <c r="R170" i="3"/>
  <c r="R133" i="3"/>
  <c r="R129" i="3"/>
  <c r="R128" i="3" s="1"/>
  <c r="T170" i="3"/>
  <c r="Q170" i="3"/>
  <c r="Q129" i="3"/>
  <c r="Q128" i="3" s="1"/>
  <c r="X170" i="3"/>
  <c r="X133" i="3"/>
  <c r="X129" i="3"/>
  <c r="X128" i="3" s="1"/>
  <c r="V170" i="3"/>
  <c r="V133" i="3"/>
  <c r="V129" i="3"/>
  <c r="V128" i="3" s="1"/>
  <c r="K139" i="8" l="1"/>
  <c r="AT128" i="7"/>
  <c r="AT129" i="7"/>
  <c r="K30" i="7"/>
  <c r="BG139" i="8"/>
  <c r="K30" i="8"/>
  <c r="R139" i="8"/>
  <c r="Q139" i="8"/>
  <c r="AO169" i="7"/>
  <c r="R139" i="6"/>
  <c r="AX166" i="6"/>
  <c r="K145" i="6"/>
  <c r="K139" i="6" s="1"/>
  <c r="K143" i="3"/>
  <c r="P261" i="3" s="1"/>
  <c r="BD261" i="3" s="1"/>
  <c r="T127" i="3"/>
  <c r="R127" i="3"/>
  <c r="Q127" i="3"/>
  <c r="X132" i="3"/>
  <c r="X127" i="3" s="1"/>
  <c r="V127" i="3"/>
  <c r="K132" i="3" l="1"/>
  <c r="AT288" i="7"/>
  <c r="K288" i="7"/>
  <c r="AO288" i="7" s="1"/>
  <c r="K290" i="7"/>
  <c r="AO290" i="7" s="1"/>
  <c r="AT290" i="7"/>
  <c r="K269" i="6"/>
  <c r="AX269" i="6" s="1"/>
  <c r="P269" i="6"/>
  <c r="BC269" i="6" s="1"/>
  <c r="R269" i="6"/>
  <c r="R267" i="6"/>
  <c r="P267" i="6"/>
  <c r="BC267" i="6" s="1"/>
  <c r="K267" i="6"/>
  <c r="R271" i="6"/>
  <c r="P271" i="6"/>
  <c r="BC271" i="6" s="1"/>
  <c r="K271" i="6"/>
  <c r="AX271" i="6" s="1"/>
  <c r="P273" i="6"/>
  <c r="BC273" i="6" s="1"/>
  <c r="K273" i="6"/>
  <c r="AX273" i="6" s="1"/>
  <c r="R273" i="6"/>
  <c r="K275" i="6"/>
  <c r="AX275" i="6" s="1"/>
  <c r="R275" i="6"/>
  <c r="P275" i="6"/>
  <c r="BC275" i="6" s="1"/>
  <c r="F36" i="6"/>
  <c r="K36" i="6"/>
  <c r="K257" i="3"/>
  <c r="AY257" i="3" s="1"/>
  <c r="R257" i="3"/>
  <c r="P257" i="3"/>
  <c r="BD257" i="3" s="1"/>
  <c r="K261" i="3"/>
  <c r="AY261" i="3" s="1"/>
  <c r="R261" i="3"/>
  <c r="P255" i="3"/>
  <c r="BD255" i="3" s="1"/>
  <c r="K255" i="3"/>
  <c r="AY255" i="3" s="1"/>
  <c r="R255" i="3"/>
  <c r="K259" i="3"/>
  <c r="AY259" i="3" s="1"/>
  <c r="R259" i="3"/>
  <c r="P259" i="3"/>
  <c r="BD259" i="3" s="1"/>
  <c r="AW100" i="9"/>
  <c r="AW98" i="9"/>
  <c r="K39" i="3"/>
  <c r="BA99" i="9" s="1"/>
  <c r="K38" i="3"/>
  <c r="K37" i="3"/>
  <c r="BB249" i="3"/>
  <c r="BA249" i="3"/>
  <c r="AZ249" i="3"/>
  <c r="AX249" i="3"/>
  <c r="AY249" i="3"/>
  <c r="BB247" i="3"/>
  <c r="BA247" i="3"/>
  <c r="AZ247" i="3"/>
  <c r="AX247" i="3"/>
  <c r="BD247" i="3"/>
  <c r="BB245" i="3"/>
  <c r="BA245" i="3"/>
  <c r="AZ245" i="3"/>
  <c r="AX245" i="3"/>
  <c r="BD245" i="3"/>
  <c r="BB242" i="3"/>
  <c r="BA242" i="3"/>
  <c r="AZ242" i="3"/>
  <c r="AX242" i="3"/>
  <c r="BD242" i="3"/>
  <c r="AY242" i="3"/>
  <c r="BB240" i="3"/>
  <c r="BA240" i="3"/>
  <c r="AZ240" i="3"/>
  <c r="AX240" i="3"/>
  <c r="AY240" i="3"/>
  <c r="BB238" i="3"/>
  <c r="BA238" i="3"/>
  <c r="AZ238" i="3"/>
  <c r="AX238" i="3"/>
  <c r="AY238" i="3"/>
  <c r="BB235" i="3"/>
  <c r="BA235" i="3"/>
  <c r="AZ235" i="3"/>
  <c r="AX235" i="3"/>
  <c r="BB233" i="3"/>
  <c r="BA233" i="3"/>
  <c r="AZ233" i="3"/>
  <c r="AX233" i="3"/>
  <c r="BD233" i="3"/>
  <c r="BB231" i="3"/>
  <c r="BA231" i="3"/>
  <c r="AZ231" i="3"/>
  <c r="AX231" i="3"/>
  <c r="BB225" i="3"/>
  <c r="BA225" i="3"/>
  <c r="AZ225" i="3"/>
  <c r="AX225" i="3"/>
  <c r="AY225" i="3"/>
  <c r="BB223" i="3"/>
  <c r="BA223" i="3"/>
  <c r="AZ223" i="3"/>
  <c r="AX223" i="3"/>
  <c r="BB218" i="3"/>
  <c r="BA218" i="3"/>
  <c r="AZ218" i="3"/>
  <c r="AX218" i="3"/>
  <c r="BD218" i="3"/>
  <c r="BB216" i="3"/>
  <c r="BA216" i="3"/>
  <c r="AZ216" i="3"/>
  <c r="AX216" i="3"/>
  <c r="BB214" i="3"/>
  <c r="BA214" i="3"/>
  <c r="AZ214" i="3"/>
  <c r="AX214" i="3"/>
  <c r="AY214" i="3"/>
  <c r="BB212" i="3"/>
  <c r="BA212" i="3"/>
  <c r="AZ212" i="3"/>
  <c r="AX212" i="3"/>
  <c r="BB210" i="3"/>
  <c r="BA210" i="3"/>
  <c r="AZ210" i="3"/>
  <c r="AX210" i="3"/>
  <c r="BD210" i="3"/>
  <c r="BB208" i="3"/>
  <c r="BA208" i="3"/>
  <c r="AZ208" i="3"/>
  <c r="AX208" i="3"/>
  <c r="BD208" i="3"/>
  <c r="BB206" i="3"/>
  <c r="BA206" i="3"/>
  <c r="AZ206" i="3"/>
  <c r="AX206" i="3"/>
  <c r="BD206" i="3"/>
  <c r="BB204" i="3"/>
  <c r="BA204" i="3"/>
  <c r="AZ204" i="3"/>
  <c r="AX204" i="3"/>
  <c r="BD204" i="3"/>
  <c r="BB202" i="3"/>
  <c r="BA202" i="3"/>
  <c r="AZ202" i="3"/>
  <c r="AX202" i="3"/>
  <c r="AY202" i="3"/>
  <c r="BB200" i="3"/>
  <c r="BA200" i="3"/>
  <c r="AZ200" i="3"/>
  <c r="AX200" i="3"/>
  <c r="BB185" i="3"/>
  <c r="BA185" i="3"/>
  <c r="AZ185" i="3"/>
  <c r="AX185" i="3"/>
  <c r="BB177" i="3"/>
  <c r="BA177" i="3"/>
  <c r="AZ177" i="3"/>
  <c r="AX177" i="3"/>
  <c r="AY177" i="3"/>
  <c r="BB175" i="3"/>
  <c r="BA175" i="3"/>
  <c r="AZ175" i="3"/>
  <c r="AX175" i="3"/>
  <c r="BB173" i="3"/>
  <c r="BA173" i="3"/>
  <c r="AZ173" i="3"/>
  <c r="AX173" i="3"/>
  <c r="AY173" i="3"/>
  <c r="BB171" i="3"/>
  <c r="BA171" i="3"/>
  <c r="AZ171" i="3"/>
  <c r="AX171" i="3"/>
  <c r="BD171" i="3"/>
  <c r="BB167" i="3"/>
  <c r="BA167" i="3"/>
  <c r="AZ167" i="3"/>
  <c r="AX167" i="3"/>
  <c r="AY167" i="3"/>
  <c r="BB165" i="3"/>
  <c r="BA165" i="3"/>
  <c r="AZ165" i="3"/>
  <c r="AX165" i="3"/>
  <c r="AY165" i="3"/>
  <c r="BB161" i="3"/>
  <c r="BA161" i="3"/>
  <c r="AZ161" i="3"/>
  <c r="AX161" i="3"/>
  <c r="AY161" i="3"/>
  <c r="BB156" i="3"/>
  <c r="BA156" i="3"/>
  <c r="AZ156" i="3"/>
  <c r="AX156" i="3"/>
  <c r="AY156" i="3"/>
  <c r="BB144" i="3"/>
  <c r="BA144" i="3"/>
  <c r="AZ144" i="3"/>
  <c r="AX144" i="3"/>
  <c r="BD144" i="3"/>
  <c r="BB130" i="3"/>
  <c r="BA130" i="3"/>
  <c r="AZ130" i="3"/>
  <c r="AX130" i="3"/>
  <c r="F121" i="3"/>
  <c r="E119" i="3"/>
  <c r="F89" i="3"/>
  <c r="E87" i="3"/>
  <c r="F124" i="3"/>
  <c r="E117" i="3"/>
  <c r="R476" i="8" l="1"/>
  <c r="P476" i="8"/>
  <c r="BG476" i="8" s="1"/>
  <c r="K476" i="8"/>
  <c r="BB476" i="8" s="1"/>
  <c r="R474" i="8"/>
  <c r="P474" i="8"/>
  <c r="BG474" i="8" s="1"/>
  <c r="K474" i="8"/>
  <c r="BB474" i="8" s="1"/>
  <c r="R470" i="8"/>
  <c r="P470" i="8"/>
  <c r="BG470" i="8" s="1"/>
  <c r="K470" i="8"/>
  <c r="K286" i="7"/>
  <c r="AO286" i="7" s="1"/>
  <c r="R478" i="8"/>
  <c r="P478" i="8"/>
  <c r="BG478" i="8" s="1"/>
  <c r="K478" i="8"/>
  <c r="BB478" i="8" s="1"/>
  <c r="AT286" i="7"/>
  <c r="P472" i="8"/>
  <c r="BG472" i="8" s="1"/>
  <c r="R472" i="8"/>
  <c r="K472" i="8"/>
  <c r="BB472" i="8" s="1"/>
  <c r="AT292" i="7"/>
  <c r="K292" i="7"/>
  <c r="AO292" i="7" s="1"/>
  <c r="K284" i="7"/>
  <c r="AT284" i="7"/>
  <c r="AX267" i="6"/>
  <c r="K266" i="6"/>
  <c r="R266" i="6"/>
  <c r="BC266" i="6"/>
  <c r="K253" i="3"/>
  <c r="R253" i="3"/>
  <c r="R252" i="3" s="1"/>
  <c r="P253" i="3"/>
  <c r="BD253" i="3" s="1"/>
  <c r="BD252" i="3" s="1"/>
  <c r="BA97" i="9"/>
  <c r="AZ98" i="9"/>
  <c r="AY99" i="9"/>
  <c r="AZ100" i="9"/>
  <c r="BA98" i="9"/>
  <c r="AZ99" i="9"/>
  <c r="BA100" i="9"/>
  <c r="AY210" i="3"/>
  <c r="BD225" i="3"/>
  <c r="BD202" i="3"/>
  <c r="BD214" i="3"/>
  <c r="AY204" i="3"/>
  <c r="BD240" i="3"/>
  <c r="BD249" i="3"/>
  <c r="AY208" i="3"/>
  <c r="BD177" i="3"/>
  <c r="AY233" i="3"/>
  <c r="AY144" i="3"/>
  <c r="BD165" i="3"/>
  <c r="E85" i="3"/>
  <c r="AY171" i="3"/>
  <c r="BD173" i="3"/>
  <c r="BD238" i="3"/>
  <c r="F92" i="3"/>
  <c r="AY218" i="3"/>
  <c r="BD167" i="3"/>
  <c r="BD161" i="3"/>
  <c r="BD156" i="3"/>
  <c r="AY245" i="3"/>
  <c r="F39" i="3"/>
  <c r="F38" i="3"/>
  <c r="AY247" i="3"/>
  <c r="K35" i="3"/>
  <c r="F37" i="3"/>
  <c r="F35" i="3"/>
  <c r="AY130" i="3"/>
  <c r="BD130" i="3"/>
  <c r="BD175" i="3"/>
  <c r="AY175" i="3"/>
  <c r="BD235" i="3"/>
  <c r="AY235" i="3"/>
  <c r="BD185" i="3"/>
  <c r="AY185" i="3"/>
  <c r="BD216" i="3"/>
  <c r="AY216" i="3"/>
  <c r="BD223" i="3"/>
  <c r="AY223" i="3"/>
  <c r="BD231" i="3"/>
  <c r="AY231" i="3"/>
  <c r="BD200" i="3"/>
  <c r="AY200" i="3"/>
  <c r="BD212" i="3"/>
  <c r="AY212" i="3"/>
  <c r="AY206" i="3"/>
  <c r="AT283" i="7" l="1"/>
  <c r="BB470" i="8"/>
  <c r="K469" i="8"/>
  <c r="K32" i="8" s="1"/>
  <c r="BG469" i="8"/>
  <c r="R469" i="8"/>
  <c r="K128" i="6"/>
  <c r="K32" i="6" s="1"/>
  <c r="AG99" i="9" s="1"/>
  <c r="K283" i="7"/>
  <c r="AO284" i="7"/>
  <c r="K31" i="6"/>
  <c r="R128" i="6"/>
  <c r="K252" i="3"/>
  <c r="K127" i="3" s="1"/>
  <c r="AY253" i="3"/>
  <c r="BF96" i="9"/>
  <c r="BD100" i="9"/>
  <c r="BC99" i="9"/>
  <c r="BD98" i="9"/>
  <c r="BE97" i="9"/>
  <c r="AZ96" i="9"/>
  <c r="AY97" i="9"/>
  <c r="AV97" i="9" s="1"/>
  <c r="AX100" i="9"/>
  <c r="AX98" i="9"/>
  <c r="BD99" i="9"/>
  <c r="BE100" i="9"/>
  <c r="BF97" i="9"/>
  <c r="BE98" i="9"/>
  <c r="BE99" i="9"/>
  <c r="BF100" i="9"/>
  <c r="BF98" i="9"/>
  <c r="BB98" i="9"/>
  <c r="BD96" i="9"/>
  <c r="BB100" i="9"/>
  <c r="BC97" i="9"/>
  <c r="BD133" i="3"/>
  <c r="BD244" i="3"/>
  <c r="BD129" i="3"/>
  <c r="BD128" i="3" s="1"/>
  <c r="BD237" i="3"/>
  <c r="BD199" i="3"/>
  <c r="BD170" i="3"/>
  <c r="K36" i="3"/>
  <c r="F36" i="3"/>
  <c r="BD143" i="3"/>
  <c r="K31" i="8" l="1"/>
  <c r="AG97" i="9"/>
  <c r="K41" i="8"/>
  <c r="AN97" i="9" s="1"/>
  <c r="K41" i="6"/>
  <c r="AN99" i="9" s="1"/>
  <c r="K128" i="7"/>
  <c r="K32" i="7" s="1"/>
  <c r="K30" i="3"/>
  <c r="BC100" i="9"/>
  <c r="BE96" i="9"/>
  <c r="BB99" i="9"/>
  <c r="BC98" i="9"/>
  <c r="BD97" i="9"/>
  <c r="AX99" i="9"/>
  <c r="AV99" i="9" s="1"/>
  <c r="AZ97" i="9"/>
  <c r="AY98" i="9"/>
  <c r="AV98" i="9" s="1"/>
  <c r="AY100" i="9"/>
  <c r="AV100" i="9" s="1"/>
  <c r="BA96" i="9"/>
  <c r="BD132" i="3"/>
  <c r="AG98" i="9" l="1"/>
  <c r="F35" i="7"/>
  <c r="K35" i="7" s="1"/>
  <c r="K31" i="7"/>
  <c r="K41" i="7"/>
  <c r="AN98" i="9" s="1"/>
  <c r="K31" i="3"/>
  <c r="AT98" i="9" s="1"/>
  <c r="AS100" i="9"/>
  <c r="AS98" i="9"/>
  <c r="AT97" i="9"/>
  <c r="BD127" i="3"/>
  <c r="AT100" i="9" l="1"/>
  <c r="AS99" i="9"/>
  <c r="K32" i="3"/>
  <c r="AG95" i="9" l="1"/>
  <c r="AG94" i="9" s="1"/>
  <c r="AK26" i="9" s="1"/>
  <c r="AT99" i="9"/>
  <c r="K41" i="3"/>
  <c r="AN95" i="9" s="1"/>
  <c r="AN94" i="9" s="1"/>
  <c r="W29" i="9" l="1"/>
  <c r="AK29" i="9" s="1"/>
  <c r="AK35" i="9" s="1"/>
  <c r="Q128" i="6"/>
  <c r="K30" i="6"/>
</calcChain>
</file>

<file path=xl/sharedStrings.xml><?xml version="1.0" encoding="utf-8"?>
<sst xmlns="http://schemas.openxmlformats.org/spreadsheetml/2006/main" count="9468" uniqueCount="916">
  <si>
    <t>Export Komplet</t>
  </si>
  <si>
    <t/>
  </si>
  <si>
    <t>2.0</t>
  </si>
  <si>
    <t>ZAMOK</t>
  </si>
  <si>
    <t>False</t>
  </si>
  <si>
    <t>REKAPITULÁCIA STAVBY</t>
  </si>
  <si>
    <t>v ---  nižšie sa nachádzajú doplnkové a pomocné údaje k zostavám  --- v</t>
  </si>
  <si>
    <t>Kód:</t>
  </si>
  <si>
    <t>01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</si>
  <si>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</si>
  <si>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</si>
  <si>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</si>
  <si>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</si>
  <si>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</si>
  <si>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</si>
  <si>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</si>
  <si>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</si>
  <si>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</si>
  <si>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</si>
  <si>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</si>
  <si>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</si>
  <si>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</si>
  <si>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</si>
  <si>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</si>
  <si>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</si>
  <si>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</si>
  <si>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</si>
  <si>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</si>
  <si>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</si>
  <si>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</si>
  <si>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</si>
  <si>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</si>
  <si>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</si>
  <si>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</si>
  <si>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</si>
  <si>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</si>
  <si>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</si>
  <si>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</si>
  <si>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</si>
  <si>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</si>
  <si>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</si>
  <si>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</si>
  <si>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</si>
  <si>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</si>
  <si>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</si>
  <si>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</si>
  <si>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</si>
  <si>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</si>
  <si>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</si>
  <si>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</si>
  <si>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</si>
  <si>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</si>
  <si>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</si>
  <si>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</si>
  <si>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</si>
  <si>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</si>
  <si>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</si>
  <si>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</si>
  <si>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</si>
  <si>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</si>
  <si>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</si>
  <si>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</si>
  <si>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</si>
  <si>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</si>
  <si>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/</t>
  </si>
  <si>
    <t>STA</t>
  </si>
  <si>
    <t>1</t>
  </si>
  <si>
    <t>{aec8cbbd-d00a-4b5f-bc4d-0bca4e66cf9d}</t>
  </si>
  <si>
    <t>KRYCÍ LIST ROZPOČTU</t>
  </si>
  <si>
    <t>Objekt: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</si>
  <si>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</si>
  <si>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</si>
  <si>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</si>
  <si>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</si>
  <si>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</si>
  <si>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</si>
  <si>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</si>
  <si>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</si>
  <si>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</si>
  <si>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</si>
  <si>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>M - Práce a dodávky M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</si>
  <si>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</si>
  <si>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</si>
  <si>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</si>
  <si>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</si>
  <si>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</si>
  <si>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</si>
  <si>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</si>
  <si>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</si>
  <si>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</si>
  <si>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</si>
  <si>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</si>
  <si>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</si>
  <si>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</si>
  <si>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</si>
  <si>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</si>
  <si>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</si>
  <si>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</si>
  <si>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</si>
  <si>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</si>
  <si>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</si>
  <si>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3</t>
  </si>
  <si>
    <t>K</t>
  </si>
  <si>
    <t>ks</t>
  </si>
  <si>
    <t>4</t>
  </si>
  <si>
    <t>2</t>
  </si>
  <si>
    <t>PP</t>
  </si>
  <si>
    <t>m2</t>
  </si>
  <si>
    <t>8</t>
  </si>
  <si>
    <t>10</t>
  </si>
  <si>
    <t>kg</t>
  </si>
  <si>
    <t>16</t>
  </si>
  <si>
    <t>kpl</t>
  </si>
  <si>
    <t>17</t>
  </si>
  <si>
    <t>21</t>
  </si>
  <si>
    <t>m</t>
  </si>
  <si>
    <t>M</t>
  </si>
  <si>
    <t>%</t>
  </si>
  <si>
    <t>31</t>
  </si>
  <si>
    <t>28</t>
  </si>
  <si>
    <t>40</t>
  </si>
  <si>
    <t>64</t>
  </si>
  <si>
    <t>78</t>
  </si>
  <si>
    <t>Práce a dodávky M</t>
  </si>
  <si>
    <t>256</t>
  </si>
  <si>
    <t>79</t>
  </si>
  <si>
    <t>80</t>
  </si>
  <si>
    <t>82</t>
  </si>
  <si>
    <t>84</t>
  </si>
  <si>
    <t>86</t>
  </si>
  <si>
    <t>87</t>
  </si>
  <si>
    <t>96</t>
  </si>
  <si>
    <t>103</t>
  </si>
  <si>
    <t>105</t>
  </si>
  <si>
    <t>106</t>
  </si>
  <si>
    <t>108</t>
  </si>
  <si>
    <t>bm</t>
  </si>
  <si>
    <t>114</t>
  </si>
  <si>
    <t>116</t>
  </si>
  <si>
    <t>118</t>
  </si>
  <si>
    <t>130</t>
  </si>
  <si>
    <t>22a-M - ESO - Štruktúrovaná kabeláž</t>
  </si>
  <si>
    <t xml:space="preserve">    22a-M-02 - Nástenný datový rozvádzač 19´´</t>
  </si>
  <si>
    <t xml:space="preserve">    22a-M-04 - Ventilačná sada pre nástenný rozvádzač</t>
  </si>
  <si>
    <t xml:space="preserve">    22a-M-05 - Veritkálne lišty</t>
  </si>
  <si>
    <t xml:space="preserve">    22a-M-07 - 19´´ Horizontálne organizátory káblov</t>
  </si>
  <si>
    <t xml:space="preserve">    22a-M-10 - Pevné police</t>
  </si>
  <si>
    <t xml:space="preserve">    22a-M-11 - Výsuvné police</t>
  </si>
  <si>
    <t xml:space="preserve">    22a-M-13 - Napájací blok</t>
  </si>
  <si>
    <t xml:space="preserve">    22a-M-18 - Inštalačné príslušenstvo</t>
  </si>
  <si>
    <t xml:space="preserve">    22a-M-19 - Montážne práce</t>
  </si>
  <si>
    <t xml:space="preserve">    9.2 - ELO - Ostatné konštrukcie a práce-búranie</t>
  </si>
  <si>
    <t xml:space="preserve">    21-M-610.21 - Žlaby</t>
  </si>
  <si>
    <t xml:space="preserve">    21-M-610.23 - Ostatné</t>
  </si>
  <si>
    <t xml:space="preserve">    21-M-9B34 - B2ca, s1, a1, d0</t>
  </si>
  <si>
    <t xml:space="preserve">    21-M-9B48.1 - B2ca, s1, a1, d0</t>
  </si>
  <si>
    <t xml:space="preserve">    21-M-9B50 - Označovacie štítky</t>
  </si>
  <si>
    <t xml:space="preserve">    21-M-XB - Bleskozvod</t>
  </si>
  <si>
    <t xml:space="preserve">    21-M - Elektromontáže</t>
  </si>
  <si>
    <t>HZS - Hodinové zúčtovacie sadzby</t>
  </si>
  <si>
    <t>22a-M</t>
  </si>
  <si>
    <t>ESO - Štruktúrovaná kabeláž</t>
  </si>
  <si>
    <t>Pridružné práce</t>
  </si>
  <si>
    <t>Mimostavenisková doprava</t>
  </si>
  <si>
    <t>Murárske výpomoci</t>
  </si>
  <si>
    <t>Presun dodávok</t>
  </si>
  <si>
    <t>Podružný materiál</t>
  </si>
  <si>
    <t>Podiel pridružených výkonov</t>
  </si>
  <si>
    <t>22a-M-02</t>
  </si>
  <si>
    <t>Nástenný datový rozvádzač 19´´</t>
  </si>
  <si>
    <t>46230</t>
  </si>
  <si>
    <t>ROZVÁDZAČ 6U 600x400</t>
  </si>
  <si>
    <t>-1301862963</t>
  </si>
  <si>
    <t>22a-M-04</t>
  </si>
  <si>
    <t>Ventilačná sada pre nástenný rozvádzač</t>
  </si>
  <si>
    <t>46270</t>
  </si>
  <si>
    <t>Ventilačná sada pre nástenný rozvádzač, 2 vent. + termostat</t>
  </si>
  <si>
    <t>2106097241</t>
  </si>
  <si>
    <t>22a-M-05</t>
  </si>
  <si>
    <t>Veritkálne lišty</t>
  </si>
  <si>
    <t>646340</t>
  </si>
  <si>
    <t>Kefový vstup 24U</t>
  </si>
  <si>
    <t>850124878</t>
  </si>
  <si>
    <t>22a-M-07</t>
  </si>
  <si>
    <t>19´´ Horizontálne organizátory káblov</t>
  </si>
  <si>
    <t>646520</t>
  </si>
  <si>
    <t>19´´ Horizontálne organizátory káblov 1U</t>
  </si>
  <si>
    <t>-1914139593</t>
  </si>
  <si>
    <t>Bočný vyväzovací organizátor 42U</t>
  </si>
  <si>
    <t>22a-M-10</t>
  </si>
  <si>
    <t>Pevné police</t>
  </si>
  <si>
    <t>646505</t>
  </si>
  <si>
    <t>Pevné police, štvorbodové, hĺbka 425 mm</t>
  </si>
  <si>
    <t>1825896931</t>
  </si>
  <si>
    <t>22a-M-11</t>
  </si>
  <si>
    <t>Výsuvné police</t>
  </si>
  <si>
    <t>646508</t>
  </si>
  <si>
    <t>Výsuvná polica , hĺbka 425 mm</t>
  </si>
  <si>
    <t>-1701608068</t>
  </si>
  <si>
    <t>22a-M-13</t>
  </si>
  <si>
    <t>Napájací blok</t>
  </si>
  <si>
    <t>646833</t>
  </si>
  <si>
    <t>Napájací blok 6x 230V 2P+T + 16A 30mA prúdový chránič s nadprúd. ochranou</t>
  </si>
  <si>
    <t>336101816</t>
  </si>
  <si>
    <t>22a-M-18</t>
  </si>
  <si>
    <t>Inštalačné príslušenstvo</t>
  </si>
  <si>
    <t>SK-0001</t>
  </si>
  <si>
    <t>Montážna sada skrutiek M6 /skrutka, podložka, matica/</t>
  </si>
  <si>
    <t>-2078054775</t>
  </si>
  <si>
    <t>SK-0002</t>
  </si>
  <si>
    <t>Káblové oko CU 16mm</t>
  </si>
  <si>
    <t>-939061016</t>
  </si>
  <si>
    <t>SK-0003</t>
  </si>
  <si>
    <t>Kábel FTP 6A B2ca s1 d1 a1</t>
  </si>
  <si>
    <t>-2056620335</t>
  </si>
  <si>
    <t>SK-0005</t>
  </si>
  <si>
    <t>Vodič CYA16 mm  typ: H07V-K 16</t>
  </si>
  <si>
    <t>298309</t>
  </si>
  <si>
    <t>SK-0007</t>
  </si>
  <si>
    <t>Štítok káblový</t>
  </si>
  <si>
    <t>-1478432018</t>
  </si>
  <si>
    <t>SK-0009</t>
  </si>
  <si>
    <t>Páska príchytná sťahovacia 2,5/98</t>
  </si>
  <si>
    <t>736675173</t>
  </si>
  <si>
    <t>SK-0010</t>
  </si>
  <si>
    <t>Páska príchytná sťahovacia 4,8/290</t>
  </si>
  <si>
    <t>532925151</t>
  </si>
  <si>
    <t>SK-0019</t>
  </si>
  <si>
    <t>parapätný žlab DLP 150/50</t>
  </si>
  <si>
    <t>-1213104318</t>
  </si>
  <si>
    <t>22a-M-19</t>
  </si>
  <si>
    <t>Montážne práce</t>
  </si>
  <si>
    <t>SK-0102</t>
  </si>
  <si>
    <t>Montáž a kompletizácia nástenného rozvádzača</t>
  </si>
  <si>
    <t>-903935698</t>
  </si>
  <si>
    <t>SK-0104</t>
  </si>
  <si>
    <t>Uzemnenie 19´ stojana</t>
  </si>
  <si>
    <t>1799964169</t>
  </si>
  <si>
    <t>SK-0105</t>
  </si>
  <si>
    <t>Montáž rozvodného panelu, pripojenie na prívod 230V</t>
  </si>
  <si>
    <t>bal</t>
  </si>
  <si>
    <t>506853974</t>
  </si>
  <si>
    <t>SK-0107</t>
  </si>
  <si>
    <t>Ukončenie vodičov do 16 mm2</t>
  </si>
  <si>
    <t>1638501110</t>
  </si>
  <si>
    <t>SK-0113</t>
  </si>
  <si>
    <t>-661035874</t>
  </si>
  <si>
    <t>SK-0115</t>
  </si>
  <si>
    <t>1303000771</t>
  </si>
  <si>
    <t>SK-0117</t>
  </si>
  <si>
    <t>-142425479</t>
  </si>
  <si>
    <t>SK-0129</t>
  </si>
  <si>
    <t>-1028016008</t>
  </si>
  <si>
    <t>hod</t>
  </si>
  <si>
    <t>9.2</t>
  </si>
  <si>
    <t>ELO - Ostatné konštrukcie a práce-búranie</t>
  </si>
  <si>
    <t>326</t>
  </si>
  <si>
    <t>949941101.1</t>
  </si>
  <si>
    <t>Výsuvná šplhacia plošina s motorickým zdvihom a príslušenstvom výšky do 7 m</t>
  </si>
  <si>
    <t>1451141123</t>
  </si>
  <si>
    <t>327</t>
  </si>
  <si>
    <t>971033171</t>
  </si>
  <si>
    <t>Vybúranie otvoru v murive tehl. priemeru profilu do 60 mm hr.do 750 mm,  -0,00300t</t>
  </si>
  <si>
    <t>1005202820</t>
  </si>
  <si>
    <t>328</t>
  </si>
  <si>
    <t>974029122</t>
  </si>
  <si>
    <t>Vysekanie rýh v murive kamennom do hĺbky 30 mm a š. do 70 mm,  -0,00500t</t>
  </si>
  <si>
    <t>760294035</t>
  </si>
  <si>
    <t>329</t>
  </si>
  <si>
    <t>974031122</t>
  </si>
  <si>
    <t>Vysekanie rýh v akomkoľvek murive tehlovom na akúkoľvek maltu do hĺbky 30 mm a š. do 70 mm,  -0,00400 t</t>
  </si>
  <si>
    <t>1467980358</t>
  </si>
  <si>
    <t>21-M-610.21</t>
  </si>
  <si>
    <t>Žlaby</t>
  </si>
  <si>
    <t>524</t>
  </si>
  <si>
    <t>210020309</t>
  </si>
  <si>
    <t>Parapatný žlab</t>
  </si>
  <si>
    <t>-703375429</t>
  </si>
  <si>
    <t>525</t>
  </si>
  <si>
    <t>69631</t>
  </si>
  <si>
    <t>Parapetný 2-komorový kanál DLP 150/50 vč.rohov, ohybov, spojok, krytov a prepážok, farba biela RAL 9010</t>
  </si>
  <si>
    <t>-1623475888</t>
  </si>
  <si>
    <t>528</t>
  </si>
  <si>
    <t>210020311.2</t>
  </si>
  <si>
    <t>Káblový žľab  pozink. vrátane príslušenstva, 200/60 mm vrátane veka a podp.</t>
  </si>
  <si>
    <t>-1954124989</t>
  </si>
  <si>
    <t>529</t>
  </si>
  <si>
    <t>3085</t>
  </si>
  <si>
    <t>Kábelový žľab kovový RKSM620 vč.spojok,závesov, krytov,kotv. prvkov,spoj.prvk.</t>
  </si>
  <si>
    <t>-1296204719</t>
  </si>
  <si>
    <t>530</t>
  </si>
  <si>
    <t>210020311.2.1</t>
  </si>
  <si>
    <t>895747480</t>
  </si>
  <si>
    <t>531</t>
  </si>
  <si>
    <t>3085.2</t>
  </si>
  <si>
    <t>Kábelový žľab kovový RKSM630 vč.spojok,závesov, krytov,kotv. prvkov,spoj.prvk.</t>
  </si>
  <si>
    <t>857396127</t>
  </si>
  <si>
    <t>538</t>
  </si>
  <si>
    <t>210021031.1</t>
  </si>
  <si>
    <t>Montáž kovoveho profilu</t>
  </si>
  <si>
    <t>-994064299</t>
  </si>
  <si>
    <t>539</t>
  </si>
  <si>
    <t>1321033200.1</t>
  </si>
  <si>
    <t>C-profil 50x30mm  vrátane závesov –závit. tyč do 1000mm, alt. lank. záves do strop. plechu</t>
  </si>
  <si>
    <t>-1077051644</t>
  </si>
  <si>
    <t>546</t>
  </si>
  <si>
    <t>953991311.1</t>
  </si>
  <si>
    <t>Dodanie a osadenie príchytky do steny zo železobetónu, vonk.profil príchytky 6-8 mm</t>
  </si>
  <si>
    <t>1166016940</t>
  </si>
  <si>
    <t>547</t>
  </si>
  <si>
    <t>5962</t>
  </si>
  <si>
    <t>Príchytka GRIP 2031M/15 vč. kotv. prvkov</t>
  </si>
  <si>
    <t>1247304881</t>
  </si>
  <si>
    <t>21-M-610.23</t>
  </si>
  <si>
    <t>Ostatné</t>
  </si>
  <si>
    <t>568</t>
  </si>
  <si>
    <t>210010026.2</t>
  </si>
  <si>
    <t>Rúrka ohybná elektroinštalačná z PVC typ HFX25 uloženie</t>
  </si>
  <si>
    <t>-1275514768</t>
  </si>
  <si>
    <t>569</t>
  </si>
  <si>
    <t>3450702300.25</t>
  </si>
  <si>
    <t>Rúrka ohybná bezhalogénová HFX 25 - biela</t>
  </si>
  <si>
    <t>-1503302309</t>
  </si>
  <si>
    <t>570</t>
  </si>
  <si>
    <t>3451101300</t>
  </si>
  <si>
    <t>Príchytka bezhalogénová HFCL25   -biela</t>
  </si>
  <si>
    <t>624493076</t>
  </si>
  <si>
    <t>571</t>
  </si>
  <si>
    <t>3451100700.25</t>
  </si>
  <si>
    <t>Spojka bezhalogénová HFSM 25   - biela</t>
  </si>
  <si>
    <t>-1245621256</t>
  </si>
  <si>
    <t>572</t>
  </si>
  <si>
    <t>210010060.1</t>
  </si>
  <si>
    <t>-1323067961</t>
  </si>
  <si>
    <t>573</t>
  </si>
  <si>
    <t>3450701200.32</t>
  </si>
  <si>
    <t>726951325</t>
  </si>
  <si>
    <t>584</t>
  </si>
  <si>
    <t>210010301</t>
  </si>
  <si>
    <t>Krabica prístrojová bez zapojenia (1901, KP 68, KZ 3)</t>
  </si>
  <si>
    <t>-432706983</t>
  </si>
  <si>
    <t>585</t>
  </si>
  <si>
    <t>3450900400</t>
  </si>
  <si>
    <t>Inštalačná krabica, typ: ASD 70</t>
  </si>
  <si>
    <t>1228786788</t>
  </si>
  <si>
    <t>586</t>
  </si>
  <si>
    <t>210010306.1</t>
  </si>
  <si>
    <t>Krabica prístrojová KU 68/71 L1, KU 68 LA/1, do dutých stien,bez zapojenia</t>
  </si>
  <si>
    <t>1041928916</t>
  </si>
  <si>
    <t>587</t>
  </si>
  <si>
    <t>3410300344</t>
  </si>
  <si>
    <t>Inštalačná krabica do SDK, typ: KUP 68</t>
  </si>
  <si>
    <t>-1175328335</t>
  </si>
  <si>
    <t>Krabica odbočná s viečkom, svorkovnicou vrátane zapojenia, štvorcová</t>
  </si>
  <si>
    <t>599</t>
  </si>
  <si>
    <t>210010323.3</t>
  </si>
  <si>
    <t>1406544609</t>
  </si>
  <si>
    <t>616</t>
  </si>
  <si>
    <t>210020553.1</t>
  </si>
  <si>
    <t>Tyč závitová, vrátane náteru</t>
  </si>
  <si>
    <t>-1812876762</t>
  </si>
  <si>
    <t>617</t>
  </si>
  <si>
    <t>311720000600.1</t>
  </si>
  <si>
    <t>Závitová tyč M10 2m</t>
  </si>
  <si>
    <t>2057763929</t>
  </si>
  <si>
    <t>612</t>
  </si>
  <si>
    <t>210021501.1</t>
  </si>
  <si>
    <t>Zrealizovanie požiarnych prestupov</t>
  </si>
  <si>
    <t>1744667508</t>
  </si>
  <si>
    <t>220260103</t>
  </si>
  <si>
    <t>Krabicový rozvod. Acidur, upev.na podklad alebo do priprav.lôžka,zapojenie,od- a zaviečk.so 4 vývodmi</t>
  </si>
  <si>
    <t>583</t>
  </si>
  <si>
    <t>EKR000000146</t>
  </si>
  <si>
    <t>Krabica 6455-11 acid</t>
  </si>
  <si>
    <t>KS</t>
  </si>
  <si>
    <t>972933855</t>
  </si>
  <si>
    <t>614</t>
  </si>
  <si>
    <t>2781001340</t>
  </si>
  <si>
    <t>HILTI CP 673 Protipožiarny náter/tmel ( bal.=17,5kg)</t>
  </si>
  <si>
    <t>1577499786</t>
  </si>
  <si>
    <t>615</t>
  </si>
  <si>
    <t>2781001550</t>
  </si>
  <si>
    <t>Protipožiarny identifikačný štítok HILTI 3488606</t>
  </si>
  <si>
    <t>-578231254</t>
  </si>
  <si>
    <t>604</t>
  </si>
  <si>
    <t>2830012280.1</t>
  </si>
  <si>
    <t>Ostatný spojovací a pomocný material</t>
  </si>
  <si>
    <t>428204194</t>
  </si>
  <si>
    <t>613</t>
  </si>
  <si>
    <t>6314155490</t>
  </si>
  <si>
    <t>Minerálna plsť (140 kg/m3), nobasil</t>
  </si>
  <si>
    <t>-68586722</t>
  </si>
  <si>
    <t>21-M-999</t>
  </si>
  <si>
    <t>653</t>
  </si>
  <si>
    <t>MD.1</t>
  </si>
  <si>
    <t>1591863294</t>
  </si>
  <si>
    <t>654</t>
  </si>
  <si>
    <t>MV.1</t>
  </si>
  <si>
    <t>-1281633092</t>
  </si>
  <si>
    <t>655</t>
  </si>
  <si>
    <t>PD.1</t>
  </si>
  <si>
    <t>-2044877435</t>
  </si>
  <si>
    <t>656</t>
  </si>
  <si>
    <t>PM.1</t>
  </si>
  <si>
    <t>122892535</t>
  </si>
  <si>
    <t>657</t>
  </si>
  <si>
    <t>PPV.1</t>
  </si>
  <si>
    <t>-992857798</t>
  </si>
  <si>
    <t>21-M-9B34</t>
  </si>
  <si>
    <t>B2ca, s1, a1, d0</t>
  </si>
  <si>
    <t>435</t>
  </si>
  <si>
    <t>210800146</t>
  </si>
  <si>
    <t>Kábel medený uložený pevne CYKY 450/750 V 3x1,5</t>
  </si>
  <si>
    <t>1620003570</t>
  </si>
  <si>
    <t>436</t>
  </si>
  <si>
    <t>341110000700</t>
  </si>
  <si>
    <t>Kábel medený CYKY 3x1,5 mm2</t>
  </si>
  <si>
    <t>-927973307</t>
  </si>
  <si>
    <t>437</t>
  </si>
  <si>
    <t>341110000700.1</t>
  </si>
  <si>
    <t>Kábel medený CYKY-J 3x1,5 mm2</t>
  </si>
  <si>
    <t>-1239726000</t>
  </si>
  <si>
    <t>438</t>
  </si>
  <si>
    <t>210800147</t>
  </si>
  <si>
    <t>Kábel medený uložený pevne CYKY 450/750 V 3x2,5</t>
  </si>
  <si>
    <t>-657590123</t>
  </si>
  <si>
    <t>439</t>
  </si>
  <si>
    <t>341110000800</t>
  </si>
  <si>
    <t>Kábel medený CYKY 3x2,5 mm2</t>
  </si>
  <si>
    <t>1519831214</t>
  </si>
  <si>
    <t>442</t>
  </si>
  <si>
    <t>210800158</t>
  </si>
  <si>
    <t>Kábel medený uložený pevne CYKY 450/750 V 5x1,5</t>
  </si>
  <si>
    <t>644541175</t>
  </si>
  <si>
    <t>443</t>
  </si>
  <si>
    <t>341110001900</t>
  </si>
  <si>
    <t>Kábel medený CYKY 5x1,5 mm2</t>
  </si>
  <si>
    <t>1494870022</t>
  </si>
  <si>
    <t>447</t>
  </si>
  <si>
    <t>210800159</t>
  </si>
  <si>
    <t>Kábel medený uložený pevne CYKY 450/750 V 5x2,5</t>
  </si>
  <si>
    <t>-1506682780</t>
  </si>
  <si>
    <t>448</t>
  </si>
  <si>
    <t>341110002000</t>
  </si>
  <si>
    <t>Kábel medený CYKY 5x2,5 mm2</t>
  </si>
  <si>
    <t>1441361541</t>
  </si>
  <si>
    <t>444</t>
  </si>
  <si>
    <t>210800163.1</t>
  </si>
  <si>
    <t>1285355189</t>
  </si>
  <si>
    <t>446</t>
  </si>
  <si>
    <t>341110002400.2</t>
  </si>
  <si>
    <t>-1669042441</t>
  </si>
  <si>
    <t>21-M-9B48.1</t>
  </si>
  <si>
    <t>210800198</t>
  </si>
  <si>
    <t>Kábel uloženie CXKE-R 5x1,5 mm2</t>
  </si>
  <si>
    <t>3410350889</t>
  </si>
  <si>
    <t>Kábel medený CXKE-R-J 5x1,5 mm2</t>
  </si>
  <si>
    <t>210800202.1</t>
  </si>
  <si>
    <t>Kábel uloženie CXKE-R 5x10 mm2</t>
  </si>
  <si>
    <t>341610017200</t>
  </si>
  <si>
    <t>Kábel medený CXKE-R-J 5x10 mm2</t>
  </si>
  <si>
    <t>449</t>
  </si>
  <si>
    <t>999B40</t>
  </si>
  <si>
    <t>Kábel uloženie CXKE-R 2x1,5 mm2</t>
  </si>
  <si>
    <t>1190651946</t>
  </si>
  <si>
    <t>452</t>
  </si>
  <si>
    <t>999B41.1</t>
  </si>
  <si>
    <t>Kábel medený CXKE-R-O 3x1,5 mm2</t>
  </si>
  <si>
    <t>1238273506</t>
  </si>
  <si>
    <t>453</t>
  </si>
  <si>
    <t>999B41.2</t>
  </si>
  <si>
    <t>Kábel medený CXKE-R-J 3x1,5 mm2</t>
  </si>
  <si>
    <t>-1187764178</t>
  </si>
  <si>
    <t>454</t>
  </si>
  <si>
    <t>999B42</t>
  </si>
  <si>
    <t>Kábel uloženie CXKE-R 3x2,5 mm2</t>
  </si>
  <si>
    <t>857004617</t>
  </si>
  <si>
    <t>455</t>
  </si>
  <si>
    <t>999B42.1</t>
  </si>
  <si>
    <t>Kábel medený CXKE-R-J 3x2,5 mm2</t>
  </si>
  <si>
    <t>1227718691</t>
  </si>
  <si>
    <t>460</t>
  </si>
  <si>
    <t>999B44</t>
  </si>
  <si>
    <t>Kábel uloženie CXKE-R 5x2,5 mm2</t>
  </si>
  <si>
    <t>-1044721920</t>
  </si>
  <si>
    <t>461</t>
  </si>
  <si>
    <t>3410350890</t>
  </si>
  <si>
    <t>Kábel medený CXKE-R-J 5x2,5 mm2</t>
  </si>
  <si>
    <t>-587461576</t>
  </si>
  <si>
    <t>464</t>
  </si>
  <si>
    <t>999B46</t>
  </si>
  <si>
    <t>Kábel uloženie CXKE-R 5x6 mm2</t>
  </si>
  <si>
    <t>-972093315</t>
  </si>
  <si>
    <t>465</t>
  </si>
  <si>
    <t>3410350892</t>
  </si>
  <si>
    <t>Kábel medený CXKE-R-J 5x6 mm2</t>
  </si>
  <si>
    <t>-1283167559</t>
  </si>
  <si>
    <t>470</t>
  </si>
  <si>
    <t>999B47</t>
  </si>
  <si>
    <t>Kábel uloženie CXKE-R 5x35 mm2</t>
  </si>
  <si>
    <t>1349920587</t>
  </si>
  <si>
    <t>471</t>
  </si>
  <si>
    <t>999B47.1</t>
  </si>
  <si>
    <t>Kábel medený CXKE-R-J 5x35 mm2</t>
  </si>
  <si>
    <t>1570587917</t>
  </si>
  <si>
    <t>21-M-9B50</t>
  </si>
  <si>
    <t>Označovacie štítky</t>
  </si>
  <si>
    <t>493</t>
  </si>
  <si>
    <t>210100001</t>
  </si>
  <si>
    <t>Ukončenie vodičov v rozvádzač. vrátane zapojenia a vodičovej koncovky do 2.5 mm2</t>
  </si>
  <si>
    <t>1892322144</t>
  </si>
  <si>
    <t>494</t>
  </si>
  <si>
    <t>3452104700</t>
  </si>
  <si>
    <t>Ukončenie káblov do 3x2,5  (Káblové oko 3x CU)</t>
  </si>
  <si>
    <t>-70755508</t>
  </si>
  <si>
    <t>495</t>
  </si>
  <si>
    <t>3452105700</t>
  </si>
  <si>
    <t>Ukončenie káblov do 5x2,5  (Káblové oko 5x CU)</t>
  </si>
  <si>
    <t>945510332</t>
  </si>
  <si>
    <t>496</t>
  </si>
  <si>
    <t>210100002</t>
  </si>
  <si>
    <t>Ukončenie vodičov v rozvádzač. vrátane zapojenia a vodičovej koncovky do 6 mm2</t>
  </si>
  <si>
    <t>1448668149</t>
  </si>
  <si>
    <t>498</t>
  </si>
  <si>
    <t>3452105300</t>
  </si>
  <si>
    <t>Ukončenie káblov do 5x6  (Káblové oko 5xCU)</t>
  </si>
  <si>
    <t>-1358714797</t>
  </si>
  <si>
    <t>499</t>
  </si>
  <si>
    <t>210100006</t>
  </si>
  <si>
    <t>Ukončenie vodičov v rozvádzač. vrátane zapojenia a vodičovej koncovky do 50 mm2</t>
  </si>
  <si>
    <t>1443761204</t>
  </si>
  <si>
    <t>500</t>
  </si>
  <si>
    <t>3452109600.1</t>
  </si>
  <si>
    <t>Ukončenie káblov do 5x10  (Káblové oko 5xCU)</t>
  </si>
  <si>
    <t>1083930638</t>
  </si>
  <si>
    <t>501</t>
  </si>
  <si>
    <t>3452109600</t>
  </si>
  <si>
    <t>Ukončenie káblov do 5x50  (Káblové oko 5xCU)</t>
  </si>
  <si>
    <t>414701003</t>
  </si>
  <si>
    <t>502</t>
  </si>
  <si>
    <t>210100012</t>
  </si>
  <si>
    <t>Ukončenie vodičov v rozvádzač. vrátane zapojenia a vodičovej koncovky do 240 mm2</t>
  </si>
  <si>
    <t>-318678173</t>
  </si>
  <si>
    <t>503</t>
  </si>
  <si>
    <t>3452115800</t>
  </si>
  <si>
    <t>Ukončenie káblov do 4x240  (Káblové oko 5xCU)</t>
  </si>
  <si>
    <t>-1034393183</t>
  </si>
  <si>
    <t>507</t>
  </si>
  <si>
    <t>210220030.1</t>
  </si>
  <si>
    <t>Ekvipotenciálna svorkovnica</t>
  </si>
  <si>
    <t>1118365049</t>
  </si>
  <si>
    <t>508</t>
  </si>
  <si>
    <t>999B55</t>
  </si>
  <si>
    <t>Ekvipotenciálna svorkovnica ES 1809</t>
  </si>
  <si>
    <t>1733269361</t>
  </si>
  <si>
    <t>509</t>
  </si>
  <si>
    <t>210220040</t>
  </si>
  <si>
    <t>Svorka na potrubie "BERNARD" vrátane pásika Cu</t>
  </si>
  <si>
    <t>332483195</t>
  </si>
  <si>
    <t>516</t>
  </si>
  <si>
    <t>210800550</t>
  </si>
  <si>
    <t>Vodič NN a VN pevne uložený CY 25</t>
  </si>
  <si>
    <t>-324227682</t>
  </si>
  <si>
    <t>517</t>
  </si>
  <si>
    <t>3410405900</t>
  </si>
  <si>
    <t>Vodič medený CY 25   žltozelený</t>
  </si>
  <si>
    <t>2127002633</t>
  </si>
  <si>
    <t>487</t>
  </si>
  <si>
    <t>210950101</t>
  </si>
  <si>
    <t>Označovací štítok na kábel</t>
  </si>
  <si>
    <t>1394538784</t>
  </si>
  <si>
    <t>488</t>
  </si>
  <si>
    <t>2830024200</t>
  </si>
  <si>
    <t>Popisné štítky</t>
  </si>
  <si>
    <t>-2103337650</t>
  </si>
  <si>
    <t>511</t>
  </si>
  <si>
    <t>3544247905</t>
  </si>
  <si>
    <t>Svorka BERNARD pospojovania</t>
  </si>
  <si>
    <t>-124758850</t>
  </si>
  <si>
    <t>510</t>
  </si>
  <si>
    <t>3544247910.1</t>
  </si>
  <si>
    <t>Páska Cu 0,5 m (pre Bernard svorku)</t>
  </si>
  <si>
    <t>-1079138614</t>
  </si>
  <si>
    <t>504</t>
  </si>
  <si>
    <t>999B53</t>
  </si>
  <si>
    <t>Ochranné pospojovanie , vrátane inšt. materiálu a montáže</t>
  </si>
  <si>
    <t>1367648176</t>
  </si>
  <si>
    <t>505</t>
  </si>
  <si>
    <t>999B54</t>
  </si>
  <si>
    <t>580281529</t>
  </si>
  <si>
    <t>506</t>
  </si>
  <si>
    <t>3410301600.1</t>
  </si>
  <si>
    <t>Ekvipotenciálna svorkovnica hlavná HUS</t>
  </si>
  <si>
    <t>857292207</t>
  </si>
  <si>
    <t>512</t>
  </si>
  <si>
    <t>999B57</t>
  </si>
  <si>
    <t>Kábel uloženie  CY4</t>
  </si>
  <si>
    <t>-1278781753</t>
  </si>
  <si>
    <t>513</t>
  </si>
  <si>
    <t>341110011300</t>
  </si>
  <si>
    <t>Kábel medený CY 4 mm2</t>
  </si>
  <si>
    <t>269570151</t>
  </si>
  <si>
    <t>21-M-XB</t>
  </si>
  <si>
    <t>Bleskozvod</t>
  </si>
  <si>
    <t>625</t>
  </si>
  <si>
    <t>210220022</t>
  </si>
  <si>
    <t>Uzemňovacie vedenie v zemi včít. svoriek,prepojenia, izolácie spojov FeZn D 8 - 10 mm</t>
  </si>
  <si>
    <t>1962271447</t>
  </si>
  <si>
    <t>626</t>
  </si>
  <si>
    <t>1561523500</t>
  </si>
  <si>
    <t>Drôt pozinkovaný FeZn Rd 10.00mm</t>
  </si>
  <si>
    <t>-730731314</t>
  </si>
  <si>
    <t>644</t>
  </si>
  <si>
    <t>210220301</t>
  </si>
  <si>
    <t>Bleskozvodová svorka do 2 skrutiek (SS, SR 03)</t>
  </si>
  <si>
    <t>-1947559194</t>
  </si>
  <si>
    <t>645</t>
  </si>
  <si>
    <t>3540406500</t>
  </si>
  <si>
    <t>Svorka spoj.SR 03/SSFeZn Rd 6-10/F130-40</t>
  </si>
  <si>
    <t>116727245</t>
  </si>
  <si>
    <t>21-M</t>
  </si>
  <si>
    <t>Elektromontáže</t>
  </si>
  <si>
    <t>416</t>
  </si>
  <si>
    <t>210110041.1</t>
  </si>
  <si>
    <t>Spínač polozapustený a zapustený vč.zapojenia jednopólový - radenie 1</t>
  </si>
  <si>
    <t>-1129584735</t>
  </si>
  <si>
    <t>417</t>
  </si>
  <si>
    <t>3450202870</t>
  </si>
  <si>
    <t>Prístroj spínača    3558-A01340    1,1So</t>
  </si>
  <si>
    <t>1934922067</t>
  </si>
  <si>
    <t>418</t>
  </si>
  <si>
    <t>3450203660</t>
  </si>
  <si>
    <t>-1473696282</t>
  </si>
  <si>
    <t>419</t>
  </si>
  <si>
    <t>3450204890</t>
  </si>
  <si>
    <t>141147632</t>
  </si>
  <si>
    <t>424</t>
  </si>
  <si>
    <t>210110043</t>
  </si>
  <si>
    <t>Spínač polozapustený a zapustený vrátane zapojenia sériový prep.stried. - radenie 6</t>
  </si>
  <si>
    <t>-1745375989</t>
  </si>
  <si>
    <t>425</t>
  </si>
  <si>
    <t>345330003300</t>
  </si>
  <si>
    <t>1717397386</t>
  </si>
  <si>
    <t>426</t>
  </si>
  <si>
    <t>345350001800</t>
  </si>
  <si>
    <t>1851278890</t>
  </si>
  <si>
    <t>427</t>
  </si>
  <si>
    <t>345350002300</t>
  </si>
  <si>
    <t>Rámček TANGO 1-násobný 3901A-B10 B biely, ABB</t>
  </si>
  <si>
    <t>-192172494</t>
  </si>
  <si>
    <t>420</t>
  </si>
  <si>
    <t>210110043.1</t>
  </si>
  <si>
    <t>Spínač polozapustený a zapustený vrátane zapojenia sériový prep.stried. - radenie 5 A</t>
  </si>
  <si>
    <t>312228433</t>
  </si>
  <si>
    <t>421</t>
  </si>
  <si>
    <t>3450202890</t>
  </si>
  <si>
    <t>-86634525</t>
  </si>
  <si>
    <t>422</t>
  </si>
  <si>
    <t>3450204730</t>
  </si>
  <si>
    <t>-1292161415</t>
  </si>
  <si>
    <t>423</t>
  </si>
  <si>
    <t>3450204890.1</t>
  </si>
  <si>
    <t>421349569</t>
  </si>
  <si>
    <t>210110068</t>
  </si>
  <si>
    <t>Spínač špeciálny vrátane zapojenia, termostat v krabici</t>
  </si>
  <si>
    <t>374350000300</t>
  </si>
  <si>
    <t>Termostat - multifunkčný teplotný ovládač WTC2-21/G, iNELS</t>
  </si>
  <si>
    <t>400</t>
  </si>
  <si>
    <t>210110093.1</t>
  </si>
  <si>
    <t>Tlačítko  pre nástennú montáž</t>
  </si>
  <si>
    <t>-924081252</t>
  </si>
  <si>
    <t>402</t>
  </si>
  <si>
    <t>345340007700.2</t>
  </si>
  <si>
    <t>Ovládač 1-tlač.-vypnutie Central stop, IP44,  Typ-EATON M22-IY1+M22-DP-R+M22-KC10+M22-XGPV , v krabici so skleným krytom proti nechcenému vypnutiu</t>
  </si>
  <si>
    <t>-878281318</t>
  </si>
  <si>
    <t>398</t>
  </si>
  <si>
    <t>210110095</t>
  </si>
  <si>
    <t>Spínače snímač pohybu do stropu</t>
  </si>
  <si>
    <t>-213249412</t>
  </si>
  <si>
    <t>399</t>
  </si>
  <si>
    <t>345340006600.1</t>
  </si>
  <si>
    <t>Pohybový snímač osvetlenia 10A/230V, IP40 , 360°, stropný</t>
  </si>
  <si>
    <t>-17295306</t>
  </si>
  <si>
    <t>375</t>
  </si>
  <si>
    <t>210111012</t>
  </si>
  <si>
    <t>Domová zásuvka  10/16 A 250 V 2P + Z 2 x zapojenie</t>
  </si>
  <si>
    <t>-112019041</t>
  </si>
  <si>
    <t>377</t>
  </si>
  <si>
    <t>345510005000.1</t>
  </si>
  <si>
    <t>-1760257912</t>
  </si>
  <si>
    <t>379</t>
  </si>
  <si>
    <t>210111101.1</t>
  </si>
  <si>
    <t>1123855356</t>
  </si>
  <si>
    <t>388</t>
  </si>
  <si>
    <t>KVZ000000029.1</t>
  </si>
  <si>
    <t>Zásuvka nastenná kombinovaná, IP44, 1x16A/230V, 1x16A/400V</t>
  </si>
  <si>
    <t>630991484</t>
  </si>
  <si>
    <t>345</t>
  </si>
  <si>
    <t>210193082</t>
  </si>
  <si>
    <t>Domova rozvodnica do 36 M  povrchová montáž</t>
  </si>
  <si>
    <t>1994017243</t>
  </si>
  <si>
    <t>346</t>
  </si>
  <si>
    <t>357140000100.3</t>
  </si>
  <si>
    <t>ROZVÁDAČ PLASTOVÝ 36-MODULOVÝ NA POVRCH - komplet</t>
  </si>
  <si>
    <t>1951303700</t>
  </si>
  <si>
    <t>333</t>
  </si>
  <si>
    <t>210193085.1</t>
  </si>
  <si>
    <t>Skriňový rozvádzač</t>
  </si>
  <si>
    <t>474771370</t>
  </si>
  <si>
    <t>334</t>
  </si>
  <si>
    <t>357130010600.2</t>
  </si>
  <si>
    <t>Rozvádzač skriňový oceľoplechový RH</t>
  </si>
  <si>
    <t>369398894</t>
  </si>
  <si>
    <t>335</t>
  </si>
  <si>
    <t>210193085.2</t>
  </si>
  <si>
    <t>-127694937</t>
  </si>
  <si>
    <t>336</t>
  </si>
  <si>
    <t>357130010600.3</t>
  </si>
  <si>
    <t>939591744</t>
  </si>
  <si>
    <t>338</t>
  </si>
  <si>
    <t>210193085.3</t>
  </si>
  <si>
    <t>Skriňový rozvádzač - úprava a doplnenie</t>
  </si>
  <si>
    <t>1625902105</t>
  </si>
  <si>
    <t>356</t>
  </si>
  <si>
    <t>210201810</t>
  </si>
  <si>
    <t>-1883124606</t>
  </si>
  <si>
    <t>357</t>
  </si>
  <si>
    <t>348370001000</t>
  </si>
  <si>
    <t>-999966900</t>
  </si>
  <si>
    <t>358</t>
  </si>
  <si>
    <t>348370001300.1</t>
  </si>
  <si>
    <t>-631023096</t>
  </si>
  <si>
    <t>367</t>
  </si>
  <si>
    <t>210290751</t>
  </si>
  <si>
    <t>Montáž motorického spotrebiča, ventilátora do 1.5 kW</t>
  </si>
  <si>
    <t>-516097030</t>
  </si>
  <si>
    <t>368</t>
  </si>
  <si>
    <t>210290751.1</t>
  </si>
  <si>
    <t>Montáž a pripojenie drobných spotrebičov podľa podkladu dodávateľa</t>
  </si>
  <si>
    <t>23519513</t>
  </si>
  <si>
    <t>HZS</t>
  </si>
  <si>
    <t>Hodinové zúčtovacie sadzby</t>
  </si>
  <si>
    <t>677</t>
  </si>
  <si>
    <t>HZS000111.1</t>
  </si>
  <si>
    <t>Nakladanie a odvoz zdemontovaného materiálu</t>
  </si>
  <si>
    <t>262144</t>
  </si>
  <si>
    <t>-1310263940</t>
  </si>
  <si>
    <t>679</t>
  </si>
  <si>
    <t>HZS000112.5</t>
  </si>
  <si>
    <t>HZS -  nepredvídané práce</t>
  </si>
  <si>
    <t>1420531163</t>
  </si>
  <si>
    <t>680</t>
  </si>
  <si>
    <t>HZS000112.7</t>
  </si>
  <si>
    <t>Demontáže osvetlenia</t>
  </si>
  <si>
    <t>-108990608</t>
  </si>
  <si>
    <t>681</t>
  </si>
  <si>
    <t>HZS000112.8</t>
  </si>
  <si>
    <t>Demontáže jestv. káblových rozvodov</t>
  </si>
  <si>
    <t>1948501594</t>
  </si>
  <si>
    <t>683</t>
  </si>
  <si>
    <t>HZS000114.1.1</t>
  </si>
  <si>
    <t>Vyhotovenie odbornej prehliadky a skúšky</t>
  </si>
  <si>
    <t>-1256059342</t>
  </si>
  <si>
    <t>684</t>
  </si>
  <si>
    <t>HZS000114.2</t>
  </si>
  <si>
    <t>PD skutočného vyhotovenia</t>
  </si>
  <si>
    <t>788745319</t>
  </si>
  <si>
    <t>685</t>
  </si>
  <si>
    <t>HZS000114.2.1</t>
  </si>
  <si>
    <t>Meranie intenzity osvetlenia</t>
  </si>
  <si>
    <t>133555181</t>
  </si>
  <si>
    <t>687</t>
  </si>
  <si>
    <t>HZS000114.5</t>
  </si>
  <si>
    <t>Overenie dok. na oprávnenej organizácii</t>
  </si>
  <si>
    <t>1055606881</t>
  </si>
  <si>
    <t>Zimný štadión Banská Bystrica</t>
  </si>
  <si>
    <t>36 039 225 </t>
  </si>
  <si>
    <t>SK2020093504</t>
  </si>
  <si>
    <t>MBB a.s. , ČSA 26, 97401, Banská Bystrica</t>
  </si>
  <si>
    <t>sád</t>
  </si>
  <si>
    <t>Bal/100</t>
  </si>
  <si>
    <t>Káblový žľab  pozink. vrátane príslušenstva, 300/60 mm vrátane veka a podp.</t>
  </si>
  <si>
    <t>Rúrka pevná bezhalogénová HFIR 25 - biela</t>
  </si>
  <si>
    <t xml:space="preserve">Rúrka  elektroinštalačná z PVC typ HFX25 </t>
  </si>
  <si>
    <t xml:space="preserve">Montáž a zapojenie svietidla </t>
  </si>
  <si>
    <t>VZT Hala A</t>
  </si>
  <si>
    <t>Elektroinštalácia VZT Hala A</t>
  </si>
  <si>
    <t>Elektroinštalácia VZT Hala B</t>
  </si>
  <si>
    <t>Elektroinštalácie Hala B</t>
  </si>
  <si>
    <t>Elektroinštalácia Hala B</t>
  </si>
  <si>
    <t>Elektroinštalácia medzistrop - Hala B</t>
  </si>
  <si>
    <t>Elektroinštalácia šatňa Kraso - Hala B</t>
  </si>
  <si>
    <t>Elektroinštalácia Medzistrop - Hala B</t>
  </si>
  <si>
    <t>527</t>
  </si>
  <si>
    <t>-775589790</t>
  </si>
  <si>
    <t>Káblový rošt  pozink. vrátane príslušenstva, 100/60 mm vrátane veka a podp.</t>
  </si>
  <si>
    <t>Kábelový rošt kovový 100/60 vč.spojok,závesov, krytov,kotv. prvkov,spoj.prvk.</t>
  </si>
  <si>
    <t>Rúrka pevná bezhalogénová FXPS 25 - UV odovná</t>
  </si>
  <si>
    <t>Rúrka pevná bezhalogénová FXPS  25 - UV</t>
  </si>
  <si>
    <t>Rúrka ohybná bezhalogénová FXPS 50 - UV</t>
  </si>
  <si>
    <t>Rúrka  elektroinštalačná z PVC typ FXPS 50 UV</t>
  </si>
  <si>
    <t>Rúrka ohybná bezhalogénová FXPS 25 - UV</t>
  </si>
  <si>
    <t>Príchytka bezhalogénová HFCL50   -biela</t>
  </si>
  <si>
    <t>579</t>
  </si>
  <si>
    <t>3451101300.50</t>
  </si>
  <si>
    <t>602720548</t>
  </si>
  <si>
    <t xml:space="preserve">Príchytka bezhalogénová HFCL50  </t>
  </si>
  <si>
    <t>Káble CYKY</t>
  </si>
  <si>
    <t>Kábel medený uložený pevne CYKY 450/750 V 5x4</t>
  </si>
  <si>
    <t>Kábel medený CYKY 5x4 mm2</t>
  </si>
  <si>
    <t>Kábel medený uložený pevne CYKY 450/750 V 5x50</t>
  </si>
  <si>
    <t>Kábel medený CYKY 5x50 mm2</t>
  </si>
  <si>
    <t xml:space="preserve">Kábel FTP cat 5e </t>
  </si>
  <si>
    <t>Kábel H05VV-F 2x0,75</t>
  </si>
  <si>
    <t>Kábel J-Y(ST)Y 2x2x0,8</t>
  </si>
  <si>
    <t>Istič PL7 262702 10A/1P C </t>
  </si>
  <si>
    <t>Istič PL7 263407 10A/3P C </t>
  </si>
  <si>
    <t>Istič 10A/1P</t>
  </si>
  <si>
    <t>Istič 10A/3P</t>
  </si>
  <si>
    <t>Vodič medený CYa 25   žltozelený</t>
  </si>
  <si>
    <t>Kábel medený CYa 4 mm2</t>
  </si>
  <si>
    <t>Betónová kocka pod káblový žľab + gumenná vyrovnávacia podložka</t>
  </si>
  <si>
    <t xml:space="preserve">    21-M - 999 - Prídružné práce </t>
  </si>
  <si>
    <t xml:space="preserve">    HZS - Hodinové zúčtovacie sadzby</t>
  </si>
  <si>
    <t>Kábel CYKY</t>
  </si>
  <si>
    <t>Kábel uloženie  CY6</t>
  </si>
  <si>
    <t>Kábel medený CYa 6mm2</t>
  </si>
  <si>
    <t>Kábel medený CY 6 mm2</t>
  </si>
  <si>
    <t>Svietidlo stropné typ "A" ( popis v legende svetelného výkresu )</t>
  </si>
  <si>
    <t>Svietidlo typ "A"</t>
  </si>
  <si>
    <t>Svietidlo typ "N"</t>
  </si>
  <si>
    <t>Svietidlo stropné typ "N" ( popis v legende svetelného výkresu )</t>
  </si>
  <si>
    <t>Elektroinštalácia posiľnovňa - Hala B</t>
  </si>
  <si>
    <t>Elektroinštalácia Posiľnovňa - Hala B</t>
  </si>
  <si>
    <t>Svietidlo stropné typ "F" ( popis v legende svetelného výkresu )</t>
  </si>
  <si>
    <t>Svietidlo typ "F"</t>
  </si>
  <si>
    <t xml:space="preserve">Montáž lanka </t>
  </si>
  <si>
    <t>Lanko 2-4mm</t>
  </si>
  <si>
    <t>Lanko oceľové 3 mm</t>
  </si>
  <si>
    <t>Lankový spínač XY2CZ404</t>
  </si>
  <si>
    <t>Svorka lanková dvojitá XY2CZ513 pre lanka 3-5mm</t>
  </si>
  <si>
    <t>520</t>
  </si>
  <si>
    <t>210881056</t>
  </si>
  <si>
    <t>Kábel uloženie N2XH-J 1x6/zž  mm2</t>
  </si>
  <si>
    <t>1091253124</t>
  </si>
  <si>
    <t>521</t>
  </si>
  <si>
    <t>3410350845</t>
  </si>
  <si>
    <t>Vodič N2XH-J 1x6/zž  mm2</t>
  </si>
  <si>
    <t>1167729931</t>
  </si>
  <si>
    <t xml:space="preserve">Spínač polozapustený a zapustený vrátane zapojenia sériový prep.stried. - radenie 5 </t>
  </si>
  <si>
    <t>Domova rozvodnica R1  povrchová montáž</t>
  </si>
  <si>
    <t>ROZVÁDAČ PLASTOVÝ R1 NA POVRCH - komplet</t>
  </si>
  <si>
    <t>Svietidlo stropné typ "B" ( popis v legende svetelného výkresu )</t>
  </si>
  <si>
    <t>Svietidlo typ "B"</t>
  </si>
  <si>
    <t>Svietidlo stropné typ "C" ( popis v legende svetelného výkresu )</t>
  </si>
  <si>
    <t>Svietidlo typ "C"</t>
  </si>
  <si>
    <t>Svietidlo stropné typ "E" ( popis v legende svetelného výkresu )</t>
  </si>
  <si>
    <t>Svietidlo typ "E"</t>
  </si>
  <si>
    <t>Svietidlo stropné typ "D" ( popis v legende svetelného výkresu )</t>
  </si>
  <si>
    <t>Svietidlo typ "D"</t>
  </si>
  <si>
    <t>Svietidlo stropné typ "J" ( popis v legende svetelného výkresu )</t>
  </si>
  <si>
    <t>Svietidlo typ "J"</t>
  </si>
  <si>
    <t>Skriňový rozvádzač RH 1.2 - úprava a doplnenie</t>
  </si>
  <si>
    <t>Rozvádzač skriňový RH 1.2</t>
  </si>
  <si>
    <t>Zásuvková skriňa 400V/230V</t>
  </si>
  <si>
    <t>Rozvodnica zásuvková 632.312W-012F2 3x230V 1x16A+1x32A/400V 5P</t>
  </si>
  <si>
    <t>Jednorámček biely</t>
  </si>
  <si>
    <t>Kryt kolísky, radenie 1,6,7,1/0 biely</t>
  </si>
  <si>
    <t>Prístroj spínača  1</t>
  </si>
  <si>
    <t>Prístroj spínača 1So</t>
  </si>
  <si>
    <t>Prístroj prepínača 5</t>
  </si>
  <si>
    <t>Kábel uloženie CXKE-R 5x50 mm2</t>
  </si>
  <si>
    <t>Kábel medený CXKE-R-J 5x50 mm2</t>
  </si>
  <si>
    <t>CYKY</t>
  </si>
  <si>
    <t xml:space="preserve">Výsuvná šplhacia plošina, lešenie </t>
  </si>
  <si>
    <t xml:space="preserve">REKAPITULÁCIA </t>
  </si>
  <si>
    <t>Banská Bystrica</t>
  </si>
  <si>
    <t>Zimný štadión Hala B                                                                                                              Oprava, výmena a doplnenie nevyhnutnej elektroinštalácie</t>
  </si>
  <si>
    <t>Lexel, s.r.o. Partizánska 94, 974 01, Banská Bystrica</t>
  </si>
  <si>
    <t>Ing. Svitek Milan</t>
  </si>
  <si>
    <t xml:space="preserve">Lexel, s.r.o. </t>
  </si>
  <si>
    <t>Káble B2ca, s1, a1, d0</t>
  </si>
  <si>
    <t>Prístroj spínača    1</t>
  </si>
  <si>
    <t>Prístroj prepínača   5</t>
  </si>
  <si>
    <t xml:space="preserve">Jednorámček    </t>
  </si>
  <si>
    <t>Prístroj prepínača  radenie 6+6</t>
  </si>
  <si>
    <t>Zásuvka na povrch dvojitá 16A/230V</t>
  </si>
  <si>
    <t xml:space="preserve">Zásuvka na povrch dvojitá 16A/230V, </t>
  </si>
  <si>
    <t>Zásuvka na povrch dvojitá 16A/230V,</t>
  </si>
  <si>
    <t>Prístroj prepínača radenie 6</t>
  </si>
  <si>
    <t>Rámček</t>
  </si>
  <si>
    <t xml:space="preserve">Kryt spínača </t>
  </si>
  <si>
    <t xml:space="preserve">Prístroj prepínača </t>
  </si>
  <si>
    <t xml:space="preserve">Jednorámček   </t>
  </si>
  <si>
    <t xml:space="preserve">Kryt kolísky, </t>
  </si>
  <si>
    <t xml:space="preserve">Prístroj spínača   </t>
  </si>
  <si>
    <t>Kryt kolísky</t>
  </si>
  <si>
    <t xml:space="preserve">Prístroj prepínača    </t>
  </si>
  <si>
    <t xml:space="preserve">Kryt kolísky delený    </t>
  </si>
  <si>
    <t xml:space="preserve">Kryt kolísky, radenie </t>
  </si>
  <si>
    <t xml:space="preserve">Prístroj spínača    </t>
  </si>
  <si>
    <t>Svietidlo stropné typ "G" ( popis v legende svetelného výkresu )</t>
  </si>
  <si>
    <r>
      <t xml:space="preserve">Kábelový žľab kovový žiarovozinkový 200/60  vč.spojok,závesov, </t>
    </r>
    <r>
      <rPr>
        <b/>
        <i/>
        <sz val="9"/>
        <color rgb="FF0000FF"/>
        <rFont val="Arial CE"/>
        <charset val="238"/>
      </rPr>
      <t>krytov</t>
    </r>
    <r>
      <rPr>
        <i/>
        <sz val="9"/>
        <color rgb="FF0000FF"/>
        <rFont val="Arial CE"/>
      </rPr>
      <t>,kotv. prvkov,spoj.prvk.</t>
    </r>
  </si>
  <si>
    <t>Kábelový žľab kovový 200/60 vč.spojok,závesov,kotv. prvkov,spoj.prvk.</t>
  </si>
  <si>
    <t>Kábelový žľab kovový 300/60 vč.spojok,závesov,kotv. prvkov,spoj.prvk.</t>
  </si>
  <si>
    <t xml:space="preserve">Strešný podstavec </t>
  </si>
  <si>
    <t>VZT Hala B</t>
  </si>
  <si>
    <t xml:space="preserve">Minerálna plsť (140 kg/m3), nobasil alebo ekvivalent  </t>
  </si>
  <si>
    <t>HILTI CP 673  alebo ekvivalent   Protipožiarny náter/tmel ( bal.=17,5kg)</t>
  </si>
  <si>
    <t>HILTI CP 673 alebo ekvivalent   Protipožiarny náter/tmel ( bal.=17,5kg)</t>
  </si>
  <si>
    <t>HILTI CP 673 alebo ekvivalent    Protipožiarny náter/tmel ( bal.=17,5kg)</t>
  </si>
  <si>
    <t xml:space="preserve">Protipožiarny identifikačný štítok HILTI 3488606 alebo ekvivalent  </t>
  </si>
  <si>
    <t>Ovládač 1-tlač.-vypnutie Central stop, IP44,  Typ-EATON M22-IY1+M22-DP-R+M22-KC10+M22-XGPV alebo ekvivalent    , v krabici so skleným krytom proti nechcenému vypnutiu</t>
  </si>
  <si>
    <t xml:space="preserve">HILTI CP 673 alebo ekvivalent   Protipožiarny náter/tmel ( bal.=17,5kg) </t>
  </si>
  <si>
    <t xml:space="preserve">Tlačítko IP 44 Legrand alebo ekvivalent  </t>
  </si>
  <si>
    <t xml:space="preserve">Termostat - multifunkčný teplotný ovládač WTC2-21/G, iNELS alebo ekvivalent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</si>
</sst>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i/>
      <sz val="9"/>
      <color rgb="FF0000FF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17" fillId="3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7" fontId="27" fillId="0" borderId="12" xfId="0" applyNumberFormat="1" applyFont="1" applyBorder="1" applyAlignment="1" applyProtection="1"/>
    <xf numFmtId="166" fontId="27" fillId="0" borderId="12" xfId="0" applyNumberFormat="1" applyFont="1" applyBorder="1" applyAlignment="1" applyProtection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7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7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 applyProtection="1">
      <alignment horizontal="left" vertical="center"/>
    </xf>
    <xf numFmtId="4" fontId="6" fillId="0" borderId="3" xfId="0" applyNumberFormat="1" applyFont="1" applyBorder="1" applyAlignment="1">
      <alignment vertical="center"/>
    </xf>
    <xf numFmtId="167" fontId="8" fillId="0" borderId="3" xfId="0" applyNumberFormat="1" applyFont="1" applyBorder="1" applyAlignment="1"/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0" fillId="0" borderId="0" xfId="0"/>
    <xf numFmtId="0" fontId="0" fillId="0" borderId="5" xfId="0" applyFont="1" applyBorder="1" applyAlignment="1" applyProtection="1">
      <alignment vertical="center"/>
    </xf>
    <xf numFmtId="0" fontId="0" fillId="2" borderId="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4" borderId="20" xfId="0" applyFont="1" applyFill="1" applyBorder="1" applyAlignment="1" applyProtection="1">
      <alignment horizontal="left" vertical="center"/>
    </xf>
    <xf numFmtId="0" fontId="6" fillId="4" borderId="20" xfId="0" applyFont="1" applyFill="1" applyBorder="1" applyAlignment="1" applyProtection="1">
      <alignment vertical="center"/>
    </xf>
    <xf numFmtId="4" fontId="6" fillId="4" borderId="20" xfId="0" applyNumberFormat="1" applyFont="1" applyFill="1" applyBorder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14" fontId="2" fillId="0" borderId="0" xfId="0" applyNumberFormat="1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165" fontId="2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2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right" vertical="center"/>
    </xf>
    <xf numFmtId="0" fontId="17" fillId="3" borderId="8" xfId="0" applyFont="1" applyFill="1" applyBorder="1" applyAlignment="1" applyProtection="1">
      <alignment horizontal="left"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F102"/>
  <sheetViews>
    <sheetView tabSelected="1" topLeftCell="A73" zoomScale="169" zoomScaleNormal="169" workbookViewId="0">
      <selection activeCell="AM90" sqref="AM90:AP90"/>
    </sheetView>
  </sheetViews>
  <sheetFormatPr defaultColWidth="10.6640625" defaultRowHeight="11.25" x14ac:dyDescent="0.2"/>
  <cols>
    <col min="1" max="1" width="0.33203125" style="206" customWidth="1"/>
    <col min="2" max="2" width="1.6640625" style="206" customWidth="1"/>
    <col min="3" max="3" width="4.1640625" style="206" customWidth="1"/>
    <col min="4" max="28" width="2.6640625" style="206" customWidth="1"/>
    <col min="29" max="29" width="2" style="206" customWidth="1"/>
    <col min="30" max="32" width="2.6640625" style="206" hidden="1" customWidth="1"/>
    <col min="33" max="33" width="2.6640625" style="206" customWidth="1"/>
    <col min="34" max="34" width="3.1640625" style="206" customWidth="1"/>
    <col min="35" max="35" width="4" style="206" customWidth="1"/>
    <col min="36" max="37" width="2.5" style="206" customWidth="1"/>
    <col min="38" max="38" width="8.1640625" style="206" customWidth="1"/>
    <col min="39" max="39" width="3.1640625" style="206" customWidth="1"/>
    <col min="40" max="40" width="13.1640625" style="206" customWidth="1"/>
    <col min="41" max="41" width="7.5" style="206" customWidth="1"/>
    <col min="42" max="42" width="4.1640625" style="206" customWidth="1"/>
    <col min="43" max="43" width="15.6640625" style="206" hidden="1" customWidth="1"/>
    <col min="44" max="44" width="13.6640625" style="206" customWidth="1"/>
    <col min="45" max="49" width="25.6640625" style="206" hidden="1" customWidth="1"/>
    <col min="50" max="51" width="21.6640625" style="206" hidden="1" customWidth="1"/>
    <col min="52" max="53" width="25" style="206" hidden="1" customWidth="1"/>
    <col min="54" max="54" width="21.6640625" style="206" hidden="1" customWidth="1"/>
    <col min="55" max="55" width="19.1640625" style="206" hidden="1" customWidth="1"/>
    <col min="56" max="56" width="25" style="206" hidden="1" customWidth="1"/>
    <col min="57" max="57" width="21.6640625" style="206" hidden="1" customWidth="1"/>
    <col min="58" max="58" width="19.1640625" style="206" hidden="1" customWidth="1"/>
    <col min="59" max="16384" width="10.6640625" style="206"/>
  </cols>
  <sheetData>
    <row r="1" spans="1:58" x14ac:dyDescent="0.2">
      <c r="A1" s="13" t="s">
        <v>0</v>
      </c>
      <c r="AZ1" s="13" t="s">
        <v>1</v>
      </c>
      <c r="BA1" s="13" t="s">
        <v>2</v>
      </c>
      <c r="BB1" s="13" t="s">
        <v>3</v>
      </c>
    </row>
    <row r="2" spans="1:58" ht="36.950000000000003" customHeight="1" x14ac:dyDescent="0.2"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</row>
    <row r="3" spans="1:58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58" ht="24.95" customHeight="1" x14ac:dyDescent="0.2">
      <c r="B4" s="18"/>
      <c r="C4" s="204"/>
      <c r="D4" s="20" t="s">
        <v>5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17"/>
      <c r="AS4" s="21" t="s">
        <v>6</v>
      </c>
    </row>
    <row r="5" spans="1:58" ht="12" customHeight="1" x14ac:dyDescent="0.2">
      <c r="B5" s="18"/>
      <c r="C5" s="204"/>
      <c r="D5" s="22" t="s">
        <v>7</v>
      </c>
      <c r="E5" s="204"/>
      <c r="F5" s="204"/>
      <c r="G5" s="204"/>
      <c r="H5" s="204"/>
      <c r="I5" s="204"/>
      <c r="J5" s="204"/>
      <c r="K5" s="243" t="s">
        <v>8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04"/>
      <c r="AQ5" s="204"/>
      <c r="AR5" s="17"/>
    </row>
    <row r="6" spans="1:58" ht="36.950000000000003" customHeight="1" x14ac:dyDescent="0.2">
      <c r="B6" s="18"/>
      <c r="C6" s="204"/>
      <c r="D6" s="24" t="s">
        <v>9</v>
      </c>
      <c r="E6" s="204"/>
      <c r="F6" s="204"/>
      <c r="G6" s="204"/>
      <c r="H6" s="204"/>
      <c r="I6" s="204"/>
      <c r="J6" s="204"/>
      <c r="K6" s="245" t="s">
        <v>877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04"/>
      <c r="AQ6" s="204"/>
      <c r="AR6" s="17"/>
    </row>
    <row r="7" spans="1:58" ht="12" customHeight="1" x14ac:dyDescent="0.2">
      <c r="B7" s="18"/>
      <c r="C7" s="204"/>
      <c r="D7" s="212" t="s">
        <v>10</v>
      </c>
      <c r="E7" s="204"/>
      <c r="F7" s="204"/>
      <c r="G7" s="204"/>
      <c r="H7" s="204"/>
      <c r="I7" s="204"/>
      <c r="J7" s="204"/>
      <c r="K7" s="203" t="s">
        <v>1</v>
      </c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12" t="s">
        <v>11</v>
      </c>
      <c r="AL7" s="204"/>
      <c r="AM7" s="204"/>
      <c r="AN7" s="203" t="s">
        <v>1</v>
      </c>
      <c r="AO7" s="204"/>
      <c r="AP7" s="204"/>
      <c r="AQ7" s="204"/>
      <c r="AR7" s="17"/>
    </row>
    <row r="8" spans="1:58" ht="12" customHeight="1" x14ac:dyDescent="0.2">
      <c r="B8" s="18"/>
      <c r="C8" s="204"/>
      <c r="D8" s="212" t="s">
        <v>12</v>
      </c>
      <c r="E8" s="204"/>
      <c r="F8" s="204"/>
      <c r="G8" s="204"/>
      <c r="H8" s="204"/>
      <c r="I8" s="204"/>
      <c r="J8" s="204"/>
      <c r="K8" s="203" t="s">
        <v>876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12" t="s">
        <v>14</v>
      </c>
      <c r="AL8" s="204"/>
      <c r="AM8" s="204"/>
      <c r="AN8" s="222">
        <v>44011</v>
      </c>
      <c r="AO8" s="204"/>
      <c r="AP8" s="204"/>
      <c r="AQ8" s="204"/>
      <c r="AR8" s="17"/>
    </row>
    <row r="9" spans="1:58" ht="14.45" customHeight="1" x14ac:dyDescent="0.2">
      <c r="B9" s="18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17"/>
    </row>
    <row r="10" spans="1:58" ht="12" customHeight="1" x14ac:dyDescent="0.2">
      <c r="B10" s="18"/>
      <c r="C10" s="204"/>
      <c r="D10" s="212" t="s">
        <v>15</v>
      </c>
      <c r="E10" s="204"/>
      <c r="F10" s="204"/>
      <c r="G10" s="204"/>
      <c r="H10" s="204"/>
      <c r="I10" s="204"/>
      <c r="J10" s="204"/>
      <c r="K10" s="228" t="s">
        <v>778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12" t="s">
        <v>16</v>
      </c>
      <c r="AL10" s="204"/>
      <c r="AM10" s="204"/>
      <c r="AN10" s="100" t="s">
        <v>776</v>
      </c>
      <c r="AO10" s="204"/>
      <c r="AP10" s="204"/>
      <c r="AQ10" s="204"/>
      <c r="AR10" s="17"/>
    </row>
    <row r="11" spans="1:58" ht="18.600000000000001" customHeight="1" x14ac:dyDescent="0.2">
      <c r="B11" s="18"/>
      <c r="C11" s="204"/>
      <c r="D11" s="204"/>
      <c r="E11" s="215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12" t="s">
        <v>17</v>
      </c>
      <c r="AL11" s="204"/>
      <c r="AM11" s="204"/>
      <c r="AN11" s="100" t="s">
        <v>777</v>
      </c>
      <c r="AO11" s="204"/>
      <c r="AP11" s="204"/>
      <c r="AQ11" s="204"/>
      <c r="AR11" s="17"/>
    </row>
    <row r="12" spans="1:58" ht="6.95" customHeight="1" x14ac:dyDescent="0.2">
      <c r="B12" s="1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17"/>
    </row>
    <row r="13" spans="1:58" ht="12" customHeight="1" x14ac:dyDescent="0.2">
      <c r="B13" s="18"/>
      <c r="C13" s="204"/>
      <c r="D13" s="212" t="s">
        <v>18</v>
      </c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12" t="s">
        <v>16</v>
      </c>
      <c r="AL13" s="204"/>
      <c r="AM13" s="204"/>
      <c r="AN13" s="203" t="s">
        <v>1</v>
      </c>
      <c r="AO13" s="204"/>
      <c r="AP13" s="204"/>
      <c r="AQ13" s="204"/>
      <c r="AR13" s="17"/>
    </row>
    <row r="14" spans="1:58" ht="12.75" x14ac:dyDescent="0.2">
      <c r="B14" s="18"/>
      <c r="C14" s="204"/>
      <c r="D14" s="204"/>
      <c r="E14" s="203" t="s">
        <v>13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12" t="s">
        <v>17</v>
      </c>
      <c r="AL14" s="204"/>
      <c r="AM14" s="204"/>
      <c r="AN14" s="203" t="s">
        <v>1</v>
      </c>
      <c r="AO14" s="204"/>
      <c r="AP14" s="204"/>
      <c r="AQ14" s="204"/>
      <c r="AR14" s="17"/>
    </row>
    <row r="15" spans="1:58" ht="6.95" customHeight="1" x14ac:dyDescent="0.2">
      <c r="B15" s="1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17"/>
    </row>
    <row r="16" spans="1:58" ht="12" customHeight="1" x14ac:dyDescent="0.2">
      <c r="B16" s="18"/>
      <c r="C16" s="204"/>
      <c r="D16" s="212" t="s">
        <v>19</v>
      </c>
      <c r="E16" s="204"/>
      <c r="F16" s="204"/>
      <c r="G16" s="204"/>
      <c r="H16" s="204"/>
      <c r="I16" s="204"/>
      <c r="J16" s="204" t="s">
        <v>879</v>
      </c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12" t="s">
        <v>16</v>
      </c>
      <c r="AL16" s="204"/>
      <c r="AM16" s="204"/>
      <c r="AN16" s="203"/>
      <c r="AO16" s="204"/>
      <c r="AP16" s="204"/>
      <c r="AQ16" s="204"/>
      <c r="AR16" s="17"/>
    </row>
    <row r="17" spans="1:44" ht="18.600000000000001" customHeight="1" x14ac:dyDescent="0.2">
      <c r="B17" s="18"/>
      <c r="C17" s="204"/>
      <c r="D17" s="204"/>
      <c r="E17" s="203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12" t="s">
        <v>17</v>
      </c>
      <c r="AL17" s="204"/>
      <c r="AM17" s="204"/>
      <c r="AN17" s="203" t="s">
        <v>1</v>
      </c>
      <c r="AO17" s="204"/>
      <c r="AP17" s="204"/>
      <c r="AQ17" s="204"/>
      <c r="AR17" s="17"/>
    </row>
    <row r="18" spans="1:44" ht="6.95" customHeight="1" x14ac:dyDescent="0.2">
      <c r="B18" s="18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7"/>
    </row>
    <row r="19" spans="1:44" ht="12" customHeight="1" x14ac:dyDescent="0.2">
      <c r="B19" s="18"/>
      <c r="C19" s="204"/>
      <c r="D19" s="212" t="s">
        <v>20</v>
      </c>
      <c r="E19" s="204"/>
      <c r="F19" s="204"/>
      <c r="G19" s="204"/>
      <c r="H19" s="204"/>
      <c r="I19" s="204"/>
      <c r="J19" s="225" t="s">
        <v>878</v>
      </c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12" t="s">
        <v>16</v>
      </c>
      <c r="AL19" s="204"/>
      <c r="AM19" s="204"/>
      <c r="AN19" s="224">
        <v>36838551</v>
      </c>
      <c r="AO19" s="204"/>
      <c r="AP19" s="204"/>
      <c r="AQ19" s="204"/>
      <c r="AR19" s="17"/>
    </row>
    <row r="20" spans="1:44" ht="18.600000000000001" customHeight="1" x14ac:dyDescent="0.2">
      <c r="B20" s="18"/>
      <c r="C20" s="204"/>
      <c r="D20" s="204"/>
      <c r="E20" s="203" t="s">
        <v>13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12" t="s">
        <v>17</v>
      </c>
      <c r="AL20" s="204"/>
      <c r="AM20" s="204"/>
      <c r="AN20" s="203" t="s">
        <v>1</v>
      </c>
      <c r="AO20" s="204"/>
      <c r="AP20" s="204"/>
      <c r="AQ20" s="204"/>
      <c r="AR20" s="17"/>
    </row>
    <row r="21" spans="1:44" ht="6.95" customHeight="1" x14ac:dyDescent="0.2">
      <c r="B21" s="18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17"/>
    </row>
    <row r="22" spans="1:44" ht="12" customHeight="1" x14ac:dyDescent="0.2">
      <c r="B22" s="18"/>
      <c r="C22" s="204"/>
      <c r="D22" s="212" t="s">
        <v>21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17"/>
    </row>
    <row r="23" spans="1:44" ht="16.5" customHeight="1" x14ac:dyDescent="0.2">
      <c r="B23" s="18"/>
      <c r="C23" s="204"/>
      <c r="D23" s="204"/>
      <c r="E23" s="246" t="s">
        <v>1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04"/>
      <c r="AP23" s="204"/>
      <c r="AQ23" s="204"/>
      <c r="AR23" s="17"/>
    </row>
    <row r="24" spans="1:44" ht="6.95" customHeight="1" x14ac:dyDescent="0.2">
      <c r="B24" s="18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17"/>
    </row>
    <row r="25" spans="1:44" ht="6.95" customHeight="1" x14ac:dyDescent="0.2">
      <c r="B25" s="18"/>
      <c r="C25" s="20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04"/>
      <c r="AQ25" s="204"/>
      <c r="AR25" s="17"/>
    </row>
    <row r="26" spans="1:44" s="2" customFormat="1" ht="26.1" customHeight="1" x14ac:dyDescent="0.2">
      <c r="A26" s="214"/>
      <c r="B26" s="29"/>
      <c r="C26" s="211"/>
      <c r="D26" s="31" t="s">
        <v>22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47">
        <f>AG94</f>
        <v>0</v>
      </c>
      <c r="AL26" s="248"/>
      <c r="AM26" s="248"/>
      <c r="AN26" s="248"/>
      <c r="AO26" s="248"/>
      <c r="AP26" s="211"/>
      <c r="AQ26" s="211"/>
      <c r="AR26" s="32"/>
    </row>
    <row r="27" spans="1:44" s="2" customFormat="1" ht="6.95" customHeight="1" x14ac:dyDescent="0.2">
      <c r="A27" s="214"/>
      <c r="B27" s="29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32"/>
    </row>
    <row r="28" spans="1:44" s="2" customFormat="1" ht="12.75" x14ac:dyDescent="0.2">
      <c r="A28" s="214"/>
      <c r="B28" s="29"/>
      <c r="C28" s="211"/>
      <c r="D28" s="211"/>
      <c r="E28" s="211"/>
      <c r="F28" s="211"/>
      <c r="G28" s="211"/>
      <c r="H28" s="211"/>
      <c r="I28" s="211"/>
      <c r="J28" s="211"/>
      <c r="K28" s="211"/>
      <c r="L28" s="241" t="s">
        <v>23</v>
      </c>
      <c r="M28" s="241"/>
      <c r="N28" s="241"/>
      <c r="O28" s="241"/>
      <c r="P28" s="241"/>
      <c r="Q28" s="211"/>
      <c r="R28" s="211"/>
      <c r="S28" s="211"/>
      <c r="T28" s="211"/>
      <c r="U28" s="211"/>
      <c r="V28" s="211"/>
      <c r="W28" s="241" t="s">
        <v>24</v>
      </c>
      <c r="X28" s="241"/>
      <c r="Y28" s="241"/>
      <c r="Z28" s="241"/>
      <c r="AA28" s="241"/>
      <c r="AB28" s="241"/>
      <c r="AC28" s="241"/>
      <c r="AD28" s="241"/>
      <c r="AE28" s="241"/>
      <c r="AF28" s="211"/>
      <c r="AG28" s="211"/>
      <c r="AH28" s="211"/>
      <c r="AI28" s="211"/>
      <c r="AJ28" s="211"/>
      <c r="AK28" s="241" t="s">
        <v>25</v>
      </c>
      <c r="AL28" s="241"/>
      <c r="AM28" s="241"/>
      <c r="AN28" s="241"/>
      <c r="AO28" s="241"/>
      <c r="AP28" s="211"/>
      <c r="AQ28" s="211"/>
      <c r="AR28" s="32"/>
    </row>
    <row r="29" spans="1:44" s="3" customFormat="1" ht="14.45" customHeight="1" x14ac:dyDescent="0.2">
      <c r="B29" s="33"/>
      <c r="C29" s="205"/>
      <c r="D29" s="212" t="s">
        <v>26</v>
      </c>
      <c r="E29" s="205"/>
      <c r="F29" s="212" t="s">
        <v>27</v>
      </c>
      <c r="G29" s="205"/>
      <c r="H29" s="205"/>
      <c r="I29" s="205"/>
      <c r="J29" s="205"/>
      <c r="K29" s="205"/>
      <c r="L29" s="249">
        <v>0.2</v>
      </c>
      <c r="M29" s="250"/>
      <c r="N29" s="250"/>
      <c r="O29" s="250"/>
      <c r="P29" s="250"/>
      <c r="Q29" s="205"/>
      <c r="R29" s="205"/>
      <c r="S29" s="205"/>
      <c r="T29" s="205"/>
      <c r="U29" s="205"/>
      <c r="V29" s="205"/>
      <c r="W29" s="251">
        <f>20%*SUM(AK26)</f>
        <v>0</v>
      </c>
      <c r="X29" s="250"/>
      <c r="Y29" s="250"/>
      <c r="Z29" s="250"/>
      <c r="AA29" s="250"/>
      <c r="AB29" s="250"/>
      <c r="AC29" s="250"/>
      <c r="AD29" s="250"/>
      <c r="AE29" s="250"/>
      <c r="AF29" s="205"/>
      <c r="AG29" s="205"/>
      <c r="AH29" s="205"/>
      <c r="AI29" s="205"/>
      <c r="AJ29" s="205"/>
      <c r="AK29" s="251">
        <f>W29</f>
        <v>0</v>
      </c>
      <c r="AL29" s="250"/>
      <c r="AM29" s="250"/>
      <c r="AN29" s="250"/>
      <c r="AO29" s="250"/>
      <c r="AP29" s="205"/>
      <c r="AQ29" s="205"/>
      <c r="AR29" s="34"/>
    </row>
    <row r="30" spans="1:44" s="3" customFormat="1" ht="14.45" customHeight="1" x14ac:dyDescent="0.2">
      <c r="B30" s="33"/>
      <c r="C30" s="205"/>
      <c r="D30" s="205"/>
      <c r="E30" s="205"/>
      <c r="F30" s="212" t="s">
        <v>28</v>
      </c>
      <c r="G30" s="205"/>
      <c r="H30" s="205"/>
      <c r="I30" s="205"/>
      <c r="J30" s="205"/>
      <c r="K30" s="205"/>
      <c r="L30" s="249">
        <v>0.2</v>
      </c>
      <c r="M30" s="250"/>
      <c r="N30" s="250"/>
      <c r="O30" s="250"/>
      <c r="P30" s="250"/>
      <c r="Q30" s="205"/>
      <c r="R30" s="205"/>
      <c r="S30" s="205"/>
      <c r="T30" s="205"/>
      <c r="U30" s="205"/>
      <c r="V30" s="205"/>
      <c r="W30" s="251">
        <v>0</v>
      </c>
      <c r="X30" s="250"/>
      <c r="Y30" s="250"/>
      <c r="Z30" s="250"/>
      <c r="AA30" s="250"/>
      <c r="AB30" s="250"/>
      <c r="AC30" s="250"/>
      <c r="AD30" s="250"/>
      <c r="AE30" s="250"/>
      <c r="AF30" s="205"/>
      <c r="AG30" s="205"/>
      <c r="AH30" s="205"/>
      <c r="AI30" s="205"/>
      <c r="AJ30" s="205"/>
      <c r="AK30" s="251">
        <v>0</v>
      </c>
      <c r="AL30" s="250"/>
      <c r="AM30" s="250"/>
      <c r="AN30" s="250"/>
      <c r="AO30" s="250"/>
      <c r="AP30" s="205"/>
      <c r="AQ30" s="205"/>
      <c r="AR30" s="34"/>
    </row>
    <row r="31" spans="1:44" s="3" customFormat="1" ht="14.45" hidden="1" customHeight="1" x14ac:dyDescent="0.2">
      <c r="B31" s="33"/>
      <c r="C31" s="205"/>
      <c r="D31" s="205"/>
      <c r="E31" s="205"/>
      <c r="F31" s="212" t="s">
        <v>29</v>
      </c>
      <c r="G31" s="205"/>
      <c r="H31" s="205"/>
      <c r="I31" s="205"/>
      <c r="J31" s="205"/>
      <c r="K31" s="205"/>
      <c r="L31" s="249">
        <v>0.2</v>
      </c>
      <c r="M31" s="250"/>
      <c r="N31" s="250"/>
      <c r="O31" s="250"/>
      <c r="P31" s="250"/>
      <c r="Q31" s="205"/>
      <c r="R31" s="205"/>
      <c r="S31" s="205"/>
      <c r="T31" s="205"/>
      <c r="U31" s="205"/>
      <c r="V31" s="205"/>
      <c r="W31" s="251" t="e">
        <f>ROUND(BD94, 2)</f>
        <v>#REF!</v>
      </c>
      <c r="X31" s="250"/>
      <c r="Y31" s="250"/>
      <c r="Z31" s="250"/>
      <c r="AA31" s="250"/>
      <c r="AB31" s="250"/>
      <c r="AC31" s="250"/>
      <c r="AD31" s="250"/>
      <c r="AE31" s="250"/>
      <c r="AF31" s="205"/>
      <c r="AG31" s="205"/>
      <c r="AH31" s="205"/>
      <c r="AI31" s="205"/>
      <c r="AJ31" s="205"/>
      <c r="AK31" s="251">
        <v>0</v>
      </c>
      <c r="AL31" s="250"/>
      <c r="AM31" s="250"/>
      <c r="AN31" s="250"/>
      <c r="AO31" s="250"/>
      <c r="AP31" s="205"/>
      <c r="AQ31" s="205"/>
      <c r="AR31" s="34"/>
    </row>
    <row r="32" spans="1:44" s="3" customFormat="1" ht="14.45" hidden="1" customHeight="1" x14ac:dyDescent="0.2">
      <c r="B32" s="33"/>
      <c r="C32" s="205"/>
      <c r="D32" s="205"/>
      <c r="E32" s="205"/>
      <c r="F32" s="212" t="s">
        <v>30</v>
      </c>
      <c r="G32" s="205"/>
      <c r="H32" s="205"/>
      <c r="I32" s="205"/>
      <c r="J32" s="205"/>
      <c r="K32" s="205"/>
      <c r="L32" s="249">
        <v>0.2</v>
      </c>
      <c r="M32" s="250"/>
      <c r="N32" s="250"/>
      <c r="O32" s="250"/>
      <c r="P32" s="250"/>
      <c r="Q32" s="205"/>
      <c r="R32" s="205"/>
      <c r="S32" s="205"/>
      <c r="T32" s="205"/>
      <c r="U32" s="205"/>
      <c r="V32" s="205"/>
      <c r="W32" s="251" t="e">
        <f>ROUND(BE94, 2)</f>
        <v>#REF!</v>
      </c>
      <c r="X32" s="250"/>
      <c r="Y32" s="250"/>
      <c r="Z32" s="250"/>
      <c r="AA32" s="250"/>
      <c r="AB32" s="250"/>
      <c r="AC32" s="250"/>
      <c r="AD32" s="250"/>
      <c r="AE32" s="250"/>
      <c r="AF32" s="205"/>
      <c r="AG32" s="205"/>
      <c r="AH32" s="205"/>
      <c r="AI32" s="205"/>
      <c r="AJ32" s="205"/>
      <c r="AK32" s="251">
        <v>0</v>
      </c>
      <c r="AL32" s="250"/>
      <c r="AM32" s="250"/>
      <c r="AN32" s="250"/>
      <c r="AO32" s="250"/>
      <c r="AP32" s="205"/>
      <c r="AQ32" s="205"/>
      <c r="AR32" s="34"/>
    </row>
    <row r="33" spans="1:44" s="3" customFormat="1" ht="14.45" hidden="1" customHeight="1" x14ac:dyDescent="0.2">
      <c r="B33" s="33"/>
      <c r="C33" s="205"/>
      <c r="D33" s="205"/>
      <c r="E33" s="205"/>
      <c r="F33" s="212" t="s">
        <v>31</v>
      </c>
      <c r="G33" s="205"/>
      <c r="H33" s="205"/>
      <c r="I33" s="205"/>
      <c r="J33" s="205"/>
      <c r="K33" s="205"/>
      <c r="L33" s="249">
        <v>0</v>
      </c>
      <c r="M33" s="250"/>
      <c r="N33" s="250"/>
      <c r="O33" s="250"/>
      <c r="P33" s="250"/>
      <c r="Q33" s="205"/>
      <c r="R33" s="205"/>
      <c r="S33" s="205"/>
      <c r="T33" s="205"/>
      <c r="U33" s="205"/>
      <c r="V33" s="205"/>
      <c r="W33" s="251" t="e">
        <f>ROUND(BF94, 2)</f>
        <v>#REF!</v>
      </c>
      <c r="X33" s="250"/>
      <c r="Y33" s="250"/>
      <c r="Z33" s="250"/>
      <c r="AA33" s="250"/>
      <c r="AB33" s="250"/>
      <c r="AC33" s="250"/>
      <c r="AD33" s="250"/>
      <c r="AE33" s="250"/>
      <c r="AF33" s="205"/>
      <c r="AG33" s="205"/>
      <c r="AH33" s="205"/>
      <c r="AI33" s="205"/>
      <c r="AJ33" s="205"/>
      <c r="AK33" s="251">
        <v>0</v>
      </c>
      <c r="AL33" s="250"/>
      <c r="AM33" s="250"/>
      <c r="AN33" s="250"/>
      <c r="AO33" s="250"/>
      <c r="AP33" s="205"/>
      <c r="AQ33" s="205"/>
      <c r="AR33" s="34"/>
    </row>
    <row r="34" spans="1:44" s="2" customFormat="1" ht="6.95" customHeight="1" x14ac:dyDescent="0.2">
      <c r="A34" s="214"/>
      <c r="B34" s="29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32"/>
    </row>
    <row r="35" spans="1:44" s="2" customFormat="1" ht="26.1" customHeight="1" x14ac:dyDescent="0.2">
      <c r="A35" s="214"/>
      <c r="B35" s="29"/>
      <c r="C35" s="35"/>
      <c r="D35" s="36" t="s">
        <v>32</v>
      </c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37" t="s">
        <v>33</v>
      </c>
      <c r="U35" s="208"/>
      <c r="V35" s="208"/>
      <c r="W35" s="208"/>
      <c r="X35" s="254" t="s">
        <v>34</v>
      </c>
      <c r="Y35" s="255"/>
      <c r="Z35" s="255"/>
      <c r="AA35" s="255"/>
      <c r="AB35" s="255"/>
      <c r="AC35" s="208"/>
      <c r="AD35" s="208"/>
      <c r="AE35" s="208"/>
      <c r="AF35" s="208"/>
      <c r="AG35" s="208"/>
      <c r="AH35" s="208"/>
      <c r="AI35" s="208"/>
      <c r="AJ35" s="208"/>
      <c r="AK35" s="256">
        <f>SUM(AK26:AK33)</f>
        <v>0</v>
      </c>
      <c r="AL35" s="255"/>
      <c r="AM35" s="255"/>
      <c r="AN35" s="255"/>
      <c r="AO35" s="257"/>
      <c r="AP35" s="35"/>
      <c r="AQ35" s="35"/>
      <c r="AR35" s="32"/>
    </row>
    <row r="36" spans="1:44" s="2" customFormat="1" ht="6.95" customHeight="1" x14ac:dyDescent="0.2">
      <c r="A36" s="214"/>
      <c r="B36" s="29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32"/>
    </row>
    <row r="37" spans="1:44" s="2" customFormat="1" ht="14.45" customHeight="1" x14ac:dyDescent="0.2">
      <c r="A37" s="214"/>
      <c r="B37" s="29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32"/>
    </row>
    <row r="38" spans="1:44" ht="14.45" customHeight="1" x14ac:dyDescent="0.2">
      <c r="B38" s="18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17"/>
    </row>
    <row r="39" spans="1:44" ht="14.45" customHeight="1" x14ac:dyDescent="0.2">
      <c r="B39" s="18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17"/>
    </row>
    <row r="40" spans="1:44" ht="14.45" customHeight="1" x14ac:dyDescent="0.2">
      <c r="B40" s="18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17"/>
    </row>
    <row r="41" spans="1:44" ht="14.45" customHeight="1" x14ac:dyDescent="0.2">
      <c r="B41" s="18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17"/>
    </row>
    <row r="42" spans="1:44" ht="14.45" customHeight="1" x14ac:dyDescent="0.2">
      <c r="B42" s="18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17"/>
    </row>
    <row r="43" spans="1:44" ht="14.45" customHeight="1" x14ac:dyDescent="0.2">
      <c r="B43" s="18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17"/>
    </row>
    <row r="44" spans="1:44" ht="14.45" customHeight="1" x14ac:dyDescent="0.2">
      <c r="B44" s="18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17"/>
    </row>
    <row r="45" spans="1:44" ht="14.45" customHeight="1" x14ac:dyDescent="0.2">
      <c r="B45" s="18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17"/>
    </row>
    <row r="46" spans="1:44" ht="14.45" customHeight="1" x14ac:dyDescent="0.2">
      <c r="B46" s="18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17"/>
    </row>
    <row r="47" spans="1:44" ht="14.45" customHeight="1" x14ac:dyDescent="0.2">
      <c r="B47" s="18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17"/>
    </row>
    <row r="48" spans="1:44" ht="14.45" customHeight="1" x14ac:dyDescent="0.2">
      <c r="B48" s="18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17"/>
    </row>
    <row r="49" spans="1:44" s="2" customFormat="1" ht="14.45" customHeight="1" x14ac:dyDescent="0.2">
      <c r="B49" s="38"/>
      <c r="C49" s="39"/>
      <c r="D49" s="40" t="s">
        <v>35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36</v>
      </c>
      <c r="AI49" s="41"/>
      <c r="AJ49" s="41"/>
      <c r="AK49" s="41"/>
      <c r="AL49" s="41"/>
      <c r="AM49" s="41"/>
      <c r="AN49" s="41"/>
      <c r="AO49" s="41"/>
      <c r="AP49" s="39"/>
      <c r="AQ49" s="39"/>
      <c r="AR49" s="42"/>
    </row>
    <row r="50" spans="1:44" x14ac:dyDescent="0.2">
      <c r="B50" s="18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17"/>
    </row>
    <row r="51" spans="1:44" x14ac:dyDescent="0.2">
      <c r="B51" s="18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17"/>
    </row>
    <row r="52" spans="1:44" x14ac:dyDescent="0.2">
      <c r="B52" s="18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7"/>
    </row>
    <row r="53" spans="1:44" x14ac:dyDescent="0.2">
      <c r="B53" s="18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17"/>
    </row>
    <row r="54" spans="1:44" x14ac:dyDescent="0.2">
      <c r="B54" s="18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17"/>
    </row>
    <row r="55" spans="1:44" x14ac:dyDescent="0.2">
      <c r="B55" s="18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17"/>
    </row>
    <row r="56" spans="1:44" x14ac:dyDescent="0.2">
      <c r="B56" s="18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17"/>
    </row>
    <row r="57" spans="1:44" x14ac:dyDescent="0.2">
      <c r="B57" s="18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17"/>
    </row>
    <row r="58" spans="1:44" x14ac:dyDescent="0.2">
      <c r="B58" s="18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17"/>
    </row>
    <row r="59" spans="1:44" x14ac:dyDescent="0.2">
      <c r="B59" s="18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17"/>
    </row>
    <row r="60" spans="1:44" s="2" customFormat="1" ht="12.75" x14ac:dyDescent="0.2">
      <c r="A60" s="214"/>
      <c r="B60" s="29"/>
      <c r="C60" s="211"/>
      <c r="D60" s="43" t="s">
        <v>37</v>
      </c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43" t="s">
        <v>38</v>
      </c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43" t="s">
        <v>37</v>
      </c>
      <c r="AI60" s="207"/>
      <c r="AJ60" s="207"/>
      <c r="AK60" s="207"/>
      <c r="AL60" s="207"/>
      <c r="AM60" s="43" t="s">
        <v>38</v>
      </c>
      <c r="AN60" s="207"/>
      <c r="AO60" s="207"/>
      <c r="AP60" s="211"/>
      <c r="AQ60" s="211"/>
      <c r="AR60" s="32"/>
    </row>
    <row r="61" spans="1:44" x14ac:dyDescent="0.2">
      <c r="B61" s="18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17"/>
    </row>
    <row r="62" spans="1:44" x14ac:dyDescent="0.2">
      <c r="B62" s="18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17"/>
    </row>
    <row r="63" spans="1:44" x14ac:dyDescent="0.2">
      <c r="B63" s="18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17"/>
    </row>
    <row r="64" spans="1:44" s="2" customFormat="1" ht="12.75" x14ac:dyDescent="0.2">
      <c r="A64" s="214"/>
      <c r="B64" s="29"/>
      <c r="C64" s="211"/>
      <c r="D64" s="40" t="s">
        <v>39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0" t="s">
        <v>40</v>
      </c>
      <c r="AI64" s="44"/>
      <c r="AJ64" s="44"/>
      <c r="AK64" s="44"/>
      <c r="AL64" s="44"/>
      <c r="AM64" s="44"/>
      <c r="AN64" s="44"/>
      <c r="AO64" s="44"/>
      <c r="AP64" s="211"/>
      <c r="AQ64" s="211"/>
      <c r="AR64" s="32"/>
    </row>
    <row r="65" spans="1:44" x14ac:dyDescent="0.2">
      <c r="B65" s="18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17"/>
    </row>
    <row r="66" spans="1:44" x14ac:dyDescent="0.2">
      <c r="B66" s="18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17"/>
    </row>
    <row r="67" spans="1:44" x14ac:dyDescent="0.2">
      <c r="B67" s="18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17"/>
    </row>
    <row r="68" spans="1:44" x14ac:dyDescent="0.2">
      <c r="B68" s="18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17"/>
    </row>
    <row r="69" spans="1:44" x14ac:dyDescent="0.2">
      <c r="B69" s="18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17"/>
    </row>
    <row r="70" spans="1:44" x14ac:dyDescent="0.2">
      <c r="B70" s="18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17"/>
    </row>
    <row r="71" spans="1:44" x14ac:dyDescent="0.2">
      <c r="B71" s="18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17"/>
    </row>
    <row r="72" spans="1:44" x14ac:dyDescent="0.2">
      <c r="B72" s="18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17"/>
    </row>
    <row r="73" spans="1:44" x14ac:dyDescent="0.2">
      <c r="B73" s="18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17"/>
    </row>
    <row r="74" spans="1:44" x14ac:dyDescent="0.2">
      <c r="B74" s="18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17"/>
    </row>
    <row r="75" spans="1:44" s="2" customFormat="1" ht="12.75" x14ac:dyDescent="0.2">
      <c r="A75" s="214"/>
      <c r="B75" s="29"/>
      <c r="C75" s="211"/>
      <c r="D75" s="43" t="s">
        <v>37</v>
      </c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43" t="s">
        <v>38</v>
      </c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43" t="s">
        <v>37</v>
      </c>
      <c r="AI75" s="207"/>
      <c r="AJ75" s="207"/>
      <c r="AK75" s="207"/>
      <c r="AL75" s="207"/>
      <c r="AM75" s="43" t="s">
        <v>38</v>
      </c>
      <c r="AN75" s="207"/>
      <c r="AO75" s="207"/>
      <c r="AP75" s="211"/>
      <c r="AQ75" s="211"/>
      <c r="AR75" s="32"/>
    </row>
    <row r="76" spans="1:44" s="2" customFormat="1" x14ac:dyDescent="0.2">
      <c r="A76" s="214"/>
      <c r="B76" s="29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32"/>
    </row>
    <row r="77" spans="1:44" s="2" customFormat="1" ht="6.95" customHeight="1" x14ac:dyDescent="0.2">
      <c r="A77" s="214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2"/>
    </row>
    <row r="81" spans="1:58" s="2" customFormat="1" ht="6.95" customHeight="1" x14ac:dyDescent="0.2">
      <c r="A81" s="214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2"/>
    </row>
    <row r="82" spans="1:58" s="2" customFormat="1" ht="24.95" customHeight="1" x14ac:dyDescent="0.2">
      <c r="A82" s="214"/>
      <c r="B82" s="29"/>
      <c r="C82" s="20" t="s">
        <v>875</v>
      </c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32"/>
    </row>
    <row r="83" spans="1:58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32"/>
    </row>
    <row r="84" spans="1:58" s="4" customFormat="1" ht="12" customHeight="1" x14ac:dyDescent="0.2">
      <c r="B84" s="49"/>
      <c r="C84" s="212" t="s">
        <v>7</v>
      </c>
      <c r="D84" s="200"/>
      <c r="E84" s="200"/>
      <c r="F84" s="200"/>
      <c r="G84" s="200"/>
      <c r="H84" s="200"/>
      <c r="I84" s="200"/>
      <c r="J84" s="200"/>
      <c r="K84" s="200"/>
      <c r="L84" s="200" t="str">
        <f>K5</f>
        <v>01</v>
      </c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50"/>
    </row>
    <row r="85" spans="1:58" s="5" customFormat="1" ht="36.950000000000003" customHeight="1" x14ac:dyDescent="0.2">
      <c r="B85" s="51"/>
      <c r="C85" s="52" t="s">
        <v>9</v>
      </c>
      <c r="D85" s="209"/>
      <c r="E85" s="209"/>
      <c r="F85" s="209"/>
      <c r="G85" s="209"/>
      <c r="H85" s="209"/>
      <c r="I85" s="209"/>
      <c r="J85" s="209"/>
      <c r="K85" s="209"/>
      <c r="L85" s="252" t="str">
        <f>K6</f>
        <v>Zimný štadión Hala B                                                                                                              Oprava, výmena a doplnenie nevyhnutnej elektroinštalácie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09"/>
      <c r="AQ85" s="209"/>
      <c r="AR85" s="53"/>
    </row>
    <row r="86" spans="1:58" s="2" customFormat="1" ht="6.95" customHeight="1" x14ac:dyDescent="0.2">
      <c r="A86" s="214"/>
      <c r="B86" s="29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32"/>
    </row>
    <row r="87" spans="1:58" s="2" customFormat="1" ht="12" customHeight="1" x14ac:dyDescent="0.2">
      <c r="A87" s="214"/>
      <c r="B87" s="29"/>
      <c r="C87" s="212" t="s">
        <v>12</v>
      </c>
      <c r="D87" s="211"/>
      <c r="E87" s="211"/>
      <c r="F87" s="211"/>
      <c r="G87" s="211"/>
      <c r="H87" s="211"/>
      <c r="I87" s="211"/>
      <c r="J87" s="211"/>
      <c r="K87" s="211"/>
      <c r="L87" s="54" t="s">
        <v>876</v>
      </c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26"/>
      <c r="AE87" s="226"/>
      <c r="AF87" s="226"/>
      <c r="AG87" s="226"/>
      <c r="AH87" s="226"/>
      <c r="AI87" s="227" t="s">
        <v>14</v>
      </c>
      <c r="AJ87" s="226"/>
      <c r="AK87" s="226"/>
      <c r="AL87" s="226"/>
      <c r="AM87" s="258">
        <f>IF(AN8= "","",AN8)</f>
        <v>44011</v>
      </c>
      <c r="AN87" s="258"/>
      <c r="AO87" s="226"/>
      <c r="AP87" s="211"/>
      <c r="AQ87" s="211"/>
      <c r="AR87" s="32"/>
    </row>
    <row r="88" spans="1:58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32"/>
    </row>
    <row r="89" spans="1:58" s="2" customFormat="1" ht="15.2" customHeight="1" x14ac:dyDescent="0.2">
      <c r="A89" s="214"/>
      <c r="B89" s="29"/>
      <c r="C89" s="212" t="s">
        <v>15</v>
      </c>
      <c r="D89" s="211"/>
      <c r="E89" s="211"/>
      <c r="F89" s="211"/>
      <c r="G89" s="211"/>
      <c r="H89" s="211"/>
      <c r="I89" s="211"/>
      <c r="J89" s="211"/>
      <c r="K89" s="211"/>
      <c r="L89" s="228" t="s">
        <v>778</v>
      </c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2" t="s">
        <v>19</v>
      </c>
      <c r="AJ89" s="211"/>
      <c r="AK89" s="211"/>
      <c r="AL89" s="211"/>
      <c r="AM89" s="259" t="s">
        <v>879</v>
      </c>
      <c r="AN89" s="260"/>
      <c r="AO89" s="260"/>
      <c r="AP89" s="260"/>
      <c r="AQ89" s="211"/>
      <c r="AR89" s="32"/>
      <c r="AS89" s="261" t="s">
        <v>41</v>
      </c>
      <c r="AT89" s="262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7"/>
    </row>
    <row r="90" spans="1:58" s="2" customFormat="1" ht="15.2" customHeight="1" x14ac:dyDescent="0.2">
      <c r="A90" s="214"/>
      <c r="B90" s="29"/>
      <c r="C90" s="212" t="s">
        <v>18</v>
      </c>
      <c r="D90" s="211"/>
      <c r="E90" s="211"/>
      <c r="F90" s="211"/>
      <c r="G90" s="211"/>
      <c r="H90" s="211"/>
      <c r="I90" s="211"/>
      <c r="J90" s="211"/>
      <c r="K90" s="211"/>
      <c r="L90" s="200" t="str">
        <f>IF(E14="","",E14)</f>
        <v xml:space="preserve"> </v>
      </c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2" t="s">
        <v>20</v>
      </c>
      <c r="AJ90" s="211"/>
      <c r="AK90" s="211"/>
      <c r="AL90" s="211"/>
      <c r="AM90" s="259" t="str">
        <f>IF(E20="","",E20)</f>
        <v xml:space="preserve"> </v>
      </c>
      <c r="AN90" s="260"/>
      <c r="AO90" s="260"/>
      <c r="AP90" s="260"/>
      <c r="AQ90" s="211"/>
      <c r="AR90" s="32"/>
      <c r="AS90" s="263"/>
      <c r="AT90" s="264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9"/>
    </row>
    <row r="91" spans="1:58" s="2" customFormat="1" ht="10.7" customHeight="1" x14ac:dyDescent="0.2">
      <c r="A91" s="214"/>
      <c r="B91" s="29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32"/>
      <c r="AS91" s="265"/>
      <c r="AT91" s="266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1"/>
    </row>
    <row r="92" spans="1:58" s="2" customFormat="1" ht="29.25" customHeight="1" x14ac:dyDescent="0.2">
      <c r="A92" s="214"/>
      <c r="B92" s="29"/>
      <c r="C92" s="267" t="s">
        <v>42</v>
      </c>
      <c r="D92" s="268"/>
      <c r="E92" s="268"/>
      <c r="F92" s="268"/>
      <c r="G92" s="268"/>
      <c r="H92" s="62"/>
      <c r="I92" s="269" t="s">
        <v>43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70" t="s">
        <v>44</v>
      </c>
      <c r="AH92" s="268"/>
      <c r="AI92" s="268"/>
      <c r="AJ92" s="268"/>
      <c r="AK92" s="268"/>
      <c r="AL92" s="268"/>
      <c r="AM92" s="268"/>
      <c r="AN92" s="269" t="s">
        <v>45</v>
      </c>
      <c r="AO92" s="268"/>
      <c r="AP92" s="271"/>
      <c r="AQ92" s="63" t="s">
        <v>46</v>
      </c>
      <c r="AR92" s="32"/>
      <c r="AS92" s="64" t="s">
        <v>47</v>
      </c>
      <c r="AT92" s="65" t="s">
        <v>48</v>
      </c>
      <c r="AU92" s="65" t="s">
        <v>49</v>
      </c>
      <c r="AV92" s="65" t="s">
        <v>50</v>
      </c>
      <c r="AW92" s="65" t="s">
        <v>51</v>
      </c>
      <c r="AX92" s="65" t="s">
        <v>52</v>
      </c>
      <c r="AY92" s="65" t="s">
        <v>53</v>
      </c>
      <c r="AZ92" s="65" t="s">
        <v>54</v>
      </c>
      <c r="BA92" s="65" t="s">
        <v>55</v>
      </c>
      <c r="BB92" s="65" t="s">
        <v>56</v>
      </c>
      <c r="BC92" s="65" t="s">
        <v>57</v>
      </c>
      <c r="BD92" s="65" t="s">
        <v>58</v>
      </c>
      <c r="BE92" s="65" t="s">
        <v>59</v>
      </c>
      <c r="BF92" s="66" t="s">
        <v>60</v>
      </c>
    </row>
    <row r="93" spans="1:58" s="2" customFormat="1" ht="10.7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9"/>
    </row>
    <row r="94" spans="1:58" s="6" customFormat="1" ht="32.450000000000003" customHeight="1" x14ac:dyDescent="0.2">
      <c r="B94" s="70"/>
      <c r="C94" s="71" t="s">
        <v>61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72">
        <f>SUM(AG95:AM100)</f>
        <v>0</v>
      </c>
      <c r="AH94" s="272"/>
      <c r="AI94" s="272"/>
      <c r="AJ94" s="272"/>
      <c r="AK94" s="272"/>
      <c r="AL94" s="272"/>
      <c r="AM94" s="272"/>
      <c r="AN94" s="273">
        <f>SUM(AN95:AP100)</f>
        <v>0</v>
      </c>
      <c r="AO94" s="273"/>
      <c r="AP94" s="273"/>
      <c r="AQ94" s="74" t="s">
        <v>1</v>
      </c>
      <c r="AR94" s="75"/>
      <c r="AS94" s="76" t="e">
        <f>ROUND(SUM(AS95:AS100),2)</f>
        <v>#REF!</v>
      </c>
      <c r="AT94" s="77" t="e">
        <f>ROUND(SUM(AT95:AT100),2)</f>
        <v>#REF!</v>
      </c>
      <c r="AU94" s="78">
        <f>ROUND(SUM(AU95:AU100),2)</f>
        <v>0</v>
      </c>
      <c r="AV94" s="78" t="e">
        <f t="shared" ref="AV94:AV100" si="0">ROUND(SUM(AX94:AY94),2)</f>
        <v>#REF!</v>
      </c>
      <c r="AW94" s="79" t="e">
        <f>ROUND(SUM(AW95:AW100),5)</f>
        <v>#REF!</v>
      </c>
      <c r="AX94" s="78" t="e">
        <f>ROUND(BB94*L29,2)</f>
        <v>#REF!</v>
      </c>
      <c r="AY94" s="78" t="e">
        <f>ROUND(BC94*L30,2)</f>
        <v>#REF!</v>
      </c>
      <c r="AZ94" s="78" t="e">
        <f>ROUND(BD94*L29,2)</f>
        <v>#REF!</v>
      </c>
      <c r="BA94" s="78" t="e">
        <f>ROUND(BE94*L30,2)</f>
        <v>#REF!</v>
      </c>
      <c r="BB94" s="78" t="e">
        <f>ROUND(SUM(BB95:BB100),2)</f>
        <v>#REF!</v>
      </c>
      <c r="BC94" s="78" t="e">
        <f>ROUND(SUM(BC95:BC100),2)</f>
        <v>#REF!</v>
      </c>
      <c r="BD94" s="78" t="e">
        <f>ROUND(SUM(BD95:BD100),2)</f>
        <v>#REF!</v>
      </c>
      <c r="BE94" s="78" t="e">
        <f>ROUND(SUM(BE95:BE100),2)</f>
        <v>#REF!</v>
      </c>
      <c r="BF94" s="80" t="e">
        <f>ROUND(SUM(BF95:BF100),2)</f>
        <v>#REF!</v>
      </c>
    </row>
    <row r="95" spans="1:58" s="7" customFormat="1" ht="16.5" customHeight="1" x14ac:dyDescent="0.2">
      <c r="A95" s="81" t="s">
        <v>64</v>
      </c>
      <c r="B95" s="82"/>
      <c r="C95" s="83"/>
      <c r="D95" s="274">
        <v>1</v>
      </c>
      <c r="E95" s="274"/>
      <c r="F95" s="274"/>
      <c r="G95" s="274"/>
      <c r="H95" s="274"/>
      <c r="I95" s="201"/>
      <c r="J95" s="275" t="s">
        <v>785</v>
      </c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6">
        <f>'VZT Hala A'!K32</f>
        <v>0</v>
      </c>
      <c r="AH95" s="277"/>
      <c r="AI95" s="277"/>
      <c r="AJ95" s="277"/>
      <c r="AK95" s="277"/>
      <c r="AL95" s="277"/>
      <c r="AM95" s="277"/>
      <c r="AN95" s="276">
        <f>'VZT Hala A'!K41</f>
        <v>0</v>
      </c>
      <c r="AO95" s="277"/>
      <c r="AP95" s="277"/>
      <c r="AQ95" s="84" t="s">
        <v>65</v>
      </c>
      <c r="AR95" s="85"/>
      <c r="AS95" s="86" t="e">
        <f>#REF!</f>
        <v>#REF!</v>
      </c>
      <c r="AT95" s="87" t="e">
        <f>#REF!</f>
        <v>#REF!</v>
      </c>
      <c r="AU95" s="87">
        <v>0</v>
      </c>
      <c r="AV95" s="87" t="e">
        <f t="shared" si="0"/>
        <v>#REF!</v>
      </c>
      <c r="AW95" s="88" t="e">
        <f>#REF!</f>
        <v>#REF!</v>
      </c>
      <c r="AX95" s="87" t="e">
        <f>#REF!</f>
        <v>#REF!</v>
      </c>
      <c r="AY95" s="87" t="e">
        <f>#REF!</f>
        <v>#REF!</v>
      </c>
      <c r="AZ95" s="87" t="e">
        <f>#REF!</f>
        <v>#REF!</v>
      </c>
      <c r="BA95" s="87" t="e">
        <f>#REF!</f>
        <v>#REF!</v>
      </c>
      <c r="BB95" s="87" t="e">
        <f>#REF!</f>
        <v>#REF!</v>
      </c>
      <c r="BC95" s="87" t="e">
        <f>#REF!</f>
        <v>#REF!</v>
      </c>
      <c r="BD95" s="87" t="e">
        <f>#REF!</f>
        <v>#REF!</v>
      </c>
      <c r="BE95" s="87" t="e">
        <f>#REF!</f>
        <v>#REF!</v>
      </c>
      <c r="BF95" s="89" t="e">
        <f>#REF!</f>
        <v>#REF!</v>
      </c>
    </row>
    <row r="96" spans="1:58" s="7" customFormat="1" ht="16.5" customHeight="1" x14ac:dyDescent="0.2">
      <c r="A96" s="81" t="s">
        <v>64</v>
      </c>
      <c r="B96" s="82"/>
      <c r="C96" s="83"/>
      <c r="D96" s="274">
        <v>2</v>
      </c>
      <c r="E96" s="274"/>
      <c r="F96" s="274"/>
      <c r="G96" s="274"/>
      <c r="H96" s="274"/>
      <c r="I96" s="201"/>
      <c r="J96" s="275" t="s">
        <v>906</v>
      </c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6">
        <f>'VZT Hala B'!K32</f>
        <v>0</v>
      </c>
      <c r="AH96" s="276"/>
      <c r="AI96" s="276"/>
      <c r="AJ96" s="276"/>
      <c r="AK96" s="276"/>
      <c r="AL96" s="276"/>
      <c r="AM96" s="276"/>
      <c r="AN96" s="276">
        <f>'VZT Hala B'!K41</f>
        <v>0</v>
      </c>
      <c r="AO96" s="276"/>
      <c r="AP96" s="276"/>
      <c r="AQ96" s="84" t="s">
        <v>65</v>
      </c>
      <c r="AR96" s="85"/>
      <c r="AS96" s="90">
        <f>'VZT Hala A'!K28</f>
        <v>0</v>
      </c>
      <c r="AT96" s="91">
        <f>'VZT Hala A'!K29</f>
        <v>0</v>
      </c>
      <c r="AU96" s="91">
        <v>0</v>
      </c>
      <c r="AV96" s="91">
        <f t="shared" si="0"/>
        <v>0</v>
      </c>
      <c r="AW96" s="92">
        <f>'VZT Hala A'!T125</f>
        <v>0</v>
      </c>
      <c r="AX96" s="91">
        <f>'VZT Hala A'!K33</f>
        <v>0</v>
      </c>
      <c r="AY96" s="91" t="str">
        <f>'VZT Hala A'!K34</f>
        <v>Výška dane</v>
      </c>
      <c r="AZ96" s="91">
        <f>'VZT Hala A'!K35</f>
        <v>0</v>
      </c>
      <c r="BA96" s="91">
        <f>'VZT Hala A'!K36</f>
        <v>0</v>
      </c>
      <c r="BB96" s="91">
        <f>'VZT Hala A'!F33</f>
        <v>0</v>
      </c>
      <c r="BC96" s="91" t="str">
        <f>'VZT Hala A'!F34</f>
        <v>Základ dane</v>
      </c>
      <c r="BD96" s="91">
        <f>'VZT Hala A'!F35</f>
        <v>0</v>
      </c>
      <c r="BE96" s="91">
        <f>'VZT Hala A'!F36</f>
        <v>0</v>
      </c>
      <c r="BF96" s="93">
        <f>'VZT Hala A'!F37</f>
        <v>0</v>
      </c>
    </row>
    <row r="97" spans="1:58" s="7" customFormat="1" ht="16.5" customHeight="1" x14ac:dyDescent="0.2">
      <c r="A97" s="81" t="s">
        <v>64</v>
      </c>
      <c r="B97" s="82"/>
      <c r="C97" s="83"/>
      <c r="D97" s="274">
        <v>3</v>
      </c>
      <c r="E97" s="274"/>
      <c r="F97" s="274"/>
      <c r="G97" s="274"/>
      <c r="H97" s="274"/>
      <c r="I97" s="201"/>
      <c r="J97" s="275" t="s">
        <v>789</v>
      </c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6">
        <f>'Hala B'!K32</f>
        <v>0</v>
      </c>
      <c r="AH97" s="276"/>
      <c r="AI97" s="276"/>
      <c r="AJ97" s="276"/>
      <c r="AK97" s="276"/>
      <c r="AL97" s="276"/>
      <c r="AM97" s="276"/>
      <c r="AN97" s="276">
        <f>'Hala B'!K41</f>
        <v>0</v>
      </c>
      <c r="AO97" s="276"/>
      <c r="AP97" s="276"/>
      <c r="AQ97" s="84" t="s">
        <v>65</v>
      </c>
      <c r="AR97" s="85"/>
      <c r="AS97" s="90">
        <f>'VZT Hala A'!K29</f>
        <v>0</v>
      </c>
      <c r="AT97" s="91">
        <f>'VZT Hala A'!K30</f>
        <v>0</v>
      </c>
      <c r="AU97" s="91">
        <v>0</v>
      </c>
      <c r="AV97" s="91">
        <f t="shared" si="0"/>
        <v>0</v>
      </c>
      <c r="AW97" s="92" t="str">
        <f>'VZT Hala A'!T126</f>
        <v>Nh celkom [h]</v>
      </c>
      <c r="AX97" s="91" t="str">
        <f>'VZT Hala A'!K34</f>
        <v>Výška dane</v>
      </c>
      <c r="AY97" s="91">
        <f>'VZT Hala A'!K35</f>
        <v>0</v>
      </c>
      <c r="AZ97" s="91">
        <f>'VZT Hala A'!K36</f>
        <v>0</v>
      </c>
      <c r="BA97" s="91">
        <f>'VZT Hala A'!K37</f>
        <v>0</v>
      </c>
      <c r="BB97" s="91" t="str">
        <f>'VZT Hala A'!F34</f>
        <v>Základ dane</v>
      </c>
      <c r="BC97" s="91">
        <f>'VZT Hala A'!F35</f>
        <v>0</v>
      </c>
      <c r="BD97" s="91">
        <f>'VZT Hala A'!F36</f>
        <v>0</v>
      </c>
      <c r="BE97" s="91">
        <f>'VZT Hala A'!F37</f>
        <v>0</v>
      </c>
      <c r="BF97" s="93">
        <f>'VZT Hala A'!F38</f>
        <v>0</v>
      </c>
    </row>
    <row r="98" spans="1:58" s="7" customFormat="1" ht="16.5" customHeight="1" x14ac:dyDescent="0.2">
      <c r="A98" s="81" t="s">
        <v>64</v>
      </c>
      <c r="B98" s="82"/>
      <c r="C98" s="83"/>
      <c r="D98" s="274">
        <v>4</v>
      </c>
      <c r="E98" s="274"/>
      <c r="F98" s="274"/>
      <c r="G98" s="274"/>
      <c r="H98" s="274"/>
      <c r="I98" s="201"/>
      <c r="J98" s="275" t="s">
        <v>791</v>
      </c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276">
        <f>Kraso!K32</f>
        <v>0</v>
      </c>
      <c r="AH98" s="276"/>
      <c r="AI98" s="276"/>
      <c r="AJ98" s="276"/>
      <c r="AK98" s="276"/>
      <c r="AL98" s="276"/>
      <c r="AM98" s="276"/>
      <c r="AN98" s="276">
        <f>Kraso!K41</f>
        <v>0</v>
      </c>
      <c r="AO98" s="276"/>
      <c r="AP98" s="276"/>
      <c r="AQ98" s="84" t="s">
        <v>65</v>
      </c>
      <c r="AR98" s="85"/>
      <c r="AS98" s="90">
        <f>'VZT Hala A'!K30</f>
        <v>0</v>
      </c>
      <c r="AT98" s="91">
        <f>'VZT Hala A'!K31</f>
        <v>0</v>
      </c>
      <c r="AU98" s="91">
        <v>0</v>
      </c>
      <c r="AV98" s="91">
        <f t="shared" si="0"/>
        <v>0</v>
      </c>
      <c r="AW98" s="92" t="e">
        <f>'VZT Hala A'!T127</f>
        <v>#REF!</v>
      </c>
      <c r="AX98" s="91">
        <f>'VZT Hala A'!K35</f>
        <v>0</v>
      </c>
      <c r="AY98" s="91">
        <f>'VZT Hala A'!K36</f>
        <v>0</v>
      </c>
      <c r="AZ98" s="91">
        <f>'VZT Hala A'!K37</f>
        <v>0</v>
      </c>
      <c r="BA98" s="91">
        <f>'VZT Hala A'!K38</f>
        <v>0</v>
      </c>
      <c r="BB98" s="91">
        <f>'VZT Hala A'!F35</f>
        <v>0</v>
      </c>
      <c r="BC98" s="91">
        <f>'VZT Hala A'!F36</f>
        <v>0</v>
      </c>
      <c r="BD98" s="91">
        <f>'VZT Hala A'!F37</f>
        <v>0</v>
      </c>
      <c r="BE98" s="91">
        <f>'VZT Hala A'!F38</f>
        <v>0</v>
      </c>
      <c r="BF98" s="93">
        <f>'VZT Hala A'!F39</f>
        <v>0</v>
      </c>
    </row>
    <row r="99" spans="1:58" s="7" customFormat="1" ht="16.5" customHeight="1" x14ac:dyDescent="0.2">
      <c r="A99" s="81" t="s">
        <v>64</v>
      </c>
      <c r="B99" s="82"/>
      <c r="C99" s="83"/>
      <c r="D99" s="274">
        <v>5</v>
      </c>
      <c r="E99" s="274"/>
      <c r="F99" s="274"/>
      <c r="G99" s="274"/>
      <c r="H99" s="274"/>
      <c r="I99" s="201"/>
      <c r="J99" s="275" t="s">
        <v>833</v>
      </c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6">
        <f>Posiľovňa!K32</f>
        <v>0</v>
      </c>
      <c r="AH99" s="276"/>
      <c r="AI99" s="276"/>
      <c r="AJ99" s="276"/>
      <c r="AK99" s="276"/>
      <c r="AL99" s="276"/>
      <c r="AM99" s="276"/>
      <c r="AN99" s="276">
        <f>Posiľovňa!K41</f>
        <v>0</v>
      </c>
      <c r="AO99" s="276"/>
      <c r="AP99" s="276"/>
      <c r="AQ99" s="84" t="s">
        <v>65</v>
      </c>
      <c r="AR99" s="85"/>
      <c r="AS99" s="90">
        <f>'VZT Hala A'!K31</f>
        <v>0</v>
      </c>
      <c r="AT99" s="91">
        <f>'VZT Hala A'!K32</f>
        <v>0</v>
      </c>
      <c r="AU99" s="91">
        <v>0</v>
      </c>
      <c r="AV99" s="91">
        <f t="shared" si="0"/>
        <v>0</v>
      </c>
      <c r="AW99" s="92" t="e">
        <f>'VZT Hala A'!#REF!</f>
        <v>#REF!</v>
      </c>
      <c r="AX99" s="91">
        <f>'VZT Hala A'!K36</f>
        <v>0</v>
      </c>
      <c r="AY99" s="91">
        <f>'VZT Hala A'!K37</f>
        <v>0</v>
      </c>
      <c r="AZ99" s="91">
        <f>'VZT Hala A'!K38</f>
        <v>0</v>
      </c>
      <c r="BA99" s="91">
        <f>'VZT Hala A'!K39</f>
        <v>0</v>
      </c>
      <c r="BB99" s="91">
        <f>'VZT Hala A'!F36</f>
        <v>0</v>
      </c>
      <c r="BC99" s="91">
        <f>'VZT Hala A'!F37</f>
        <v>0</v>
      </c>
      <c r="BD99" s="91">
        <f>'VZT Hala A'!F38</f>
        <v>0</v>
      </c>
      <c r="BE99" s="91">
        <f>'VZT Hala A'!F39</f>
        <v>0</v>
      </c>
      <c r="BF99" s="93">
        <f>'VZT Hala A'!F40</f>
        <v>0</v>
      </c>
    </row>
    <row r="100" spans="1:58" s="7" customFormat="1" ht="16.5" customHeight="1" x14ac:dyDescent="0.2">
      <c r="A100" s="81" t="s">
        <v>64</v>
      </c>
      <c r="B100" s="82"/>
      <c r="C100" s="83"/>
      <c r="D100" s="274">
        <v>6</v>
      </c>
      <c r="E100" s="274"/>
      <c r="F100" s="274"/>
      <c r="G100" s="274"/>
      <c r="H100" s="274"/>
      <c r="I100" s="201"/>
      <c r="J100" s="275" t="s">
        <v>792</v>
      </c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6">
        <f>Medzistrop!K32</f>
        <v>0</v>
      </c>
      <c r="AH100" s="276"/>
      <c r="AI100" s="276"/>
      <c r="AJ100" s="276"/>
      <c r="AK100" s="276"/>
      <c r="AL100" s="276"/>
      <c r="AM100" s="276"/>
      <c r="AN100" s="276">
        <f>Medzistrop!K41</f>
        <v>0</v>
      </c>
      <c r="AO100" s="276"/>
      <c r="AP100" s="276"/>
      <c r="AQ100" s="84" t="s">
        <v>65</v>
      </c>
      <c r="AR100" s="85"/>
      <c r="AS100" s="90">
        <f>'VZT Hala A'!K30</f>
        <v>0</v>
      </c>
      <c r="AT100" s="91">
        <f>'VZT Hala A'!K31</f>
        <v>0</v>
      </c>
      <c r="AU100" s="91">
        <v>0</v>
      </c>
      <c r="AV100" s="91">
        <f t="shared" si="0"/>
        <v>0</v>
      </c>
      <c r="AW100" s="92" t="e">
        <f>'VZT Hala A'!T127</f>
        <v>#REF!</v>
      </c>
      <c r="AX100" s="91">
        <f>'VZT Hala A'!K35</f>
        <v>0</v>
      </c>
      <c r="AY100" s="91">
        <f>'VZT Hala A'!K36</f>
        <v>0</v>
      </c>
      <c r="AZ100" s="91">
        <f>'VZT Hala A'!K37</f>
        <v>0</v>
      </c>
      <c r="BA100" s="91">
        <f>'VZT Hala A'!K38</f>
        <v>0</v>
      </c>
      <c r="BB100" s="91">
        <f>'VZT Hala A'!F35</f>
        <v>0</v>
      </c>
      <c r="BC100" s="91">
        <f>'VZT Hala A'!F36</f>
        <v>0</v>
      </c>
      <c r="BD100" s="91">
        <f>'VZT Hala A'!F37</f>
        <v>0</v>
      </c>
      <c r="BE100" s="91">
        <f>'VZT Hala A'!F38</f>
        <v>0</v>
      </c>
      <c r="BF100" s="93">
        <f>'VZT Hala A'!F39</f>
        <v>0</v>
      </c>
    </row>
    <row r="101" spans="1:58" s="2" customFormat="1" ht="30" customHeight="1" x14ac:dyDescent="0.2">
      <c r="A101" s="214"/>
      <c r="B101" s="29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32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</row>
    <row r="102" spans="1:58" s="2" customFormat="1" ht="6.95" customHeight="1" x14ac:dyDescent="0.2">
      <c r="A102" s="214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32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</row>
  </sheetData>
  <mergeCells count="60">
    <mergeCell ref="D96:H96"/>
    <mergeCell ref="J96:AF96"/>
    <mergeCell ref="AG96:AM96"/>
    <mergeCell ref="AN96:AP96"/>
    <mergeCell ref="D98:H98"/>
    <mergeCell ref="J98:AF98"/>
    <mergeCell ref="AG98:AM98"/>
    <mergeCell ref="AN98:AP98"/>
    <mergeCell ref="D100:H100"/>
    <mergeCell ref="J100:AF100"/>
    <mergeCell ref="AG100:AM100"/>
    <mergeCell ref="AN100:AP100"/>
    <mergeCell ref="D97:H97"/>
    <mergeCell ref="J97:AF97"/>
    <mergeCell ref="AG97:AM97"/>
    <mergeCell ref="AN97:AP97"/>
    <mergeCell ref="D99:H99"/>
    <mergeCell ref="J99:AF99"/>
    <mergeCell ref="AG99:AM99"/>
    <mergeCell ref="AN99:AP99"/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F2"/>
    <mergeCell ref="K5:AO5"/>
    <mergeCell ref="K6:AO6"/>
    <mergeCell ref="E23:AN23"/>
    <mergeCell ref="AK26:AO26"/>
  </mergeCells>
  <hyperlinks>
    <hyperlink ref="A95" location="'01 - Architektúra, ZTI, VZT'!C2" display="/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I351"/>
  <sheetViews>
    <sheetView showGridLines="0" topLeftCell="B94" zoomScale="106" zoomScaleNormal="165" workbookViewId="0">
      <selection activeCell="I95" sqref="I95:K107"/>
    </sheetView>
  </sheetViews>
  <sheetFormatPr defaultColWidth="12" defaultRowHeight="11.25" x14ac:dyDescent="0.2"/>
  <cols>
    <col min="1" max="1" width="8.1640625" style="1" hidden="1" customWidth="1"/>
    <col min="2" max="2" width="1.6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11.1640625" style="1" customWidth="1"/>
    <col min="8" max="8" width="14.6640625" style="1" customWidth="1"/>
    <col min="9" max="11" width="20.1640625" style="1" customWidth="1"/>
    <col min="12" max="12" width="15.5" style="1" customWidth="1"/>
    <col min="13" max="13" width="19.1640625" style="1" customWidth="1"/>
    <col min="14" max="14" width="10.6640625" style="1" hidden="1" customWidth="1"/>
    <col min="15" max="15" width="9.1640625" style="1" hidden="1" customWidth="1"/>
    <col min="16" max="24" width="14.1640625" style="1" hidden="1" customWidth="1"/>
    <col min="25" max="25" width="3.5" style="1" hidden="1" customWidth="1"/>
    <col min="26" max="36" width="10.6640625" hidden="1" customWidth="1"/>
    <col min="37" max="58" width="9.1640625" style="1" hidden="1" customWidth="1"/>
    <col min="59" max="61" width="10.6640625" hidden="1" customWidth="1"/>
    <col min="62" max="65" width="0" hidden="1" customWidth="1"/>
  </cols>
  <sheetData>
    <row r="1" spans="1:39" x14ac:dyDescent="0.2">
      <c r="A1" s="19"/>
    </row>
    <row r="2" spans="1:39" s="1" customFormat="1" ht="36.950000000000003" customHeight="1" x14ac:dyDescent="0.2"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AM2" s="14" t="s">
        <v>67</v>
      </c>
    </row>
    <row r="3" spans="1:39" s="1" customFormat="1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M3" s="14" t="s">
        <v>63</v>
      </c>
    </row>
    <row r="4" spans="1:39" s="1" customFormat="1" ht="24.95" customHeight="1" x14ac:dyDescent="0.2">
      <c r="B4" s="17"/>
      <c r="D4" s="96" t="s">
        <v>68</v>
      </c>
      <c r="M4" s="17"/>
      <c r="N4" s="97" t="s">
        <v>6</v>
      </c>
      <c r="AM4" s="14" t="s">
        <v>4</v>
      </c>
    </row>
    <row r="5" spans="1:39" s="1" customFormat="1" ht="6.95" customHeight="1" x14ac:dyDescent="0.2">
      <c r="B5" s="17"/>
      <c r="M5" s="17"/>
    </row>
    <row r="6" spans="1:39" s="1" customFormat="1" ht="12" customHeight="1" x14ac:dyDescent="0.2">
      <c r="B6" s="17"/>
      <c r="D6" s="98" t="s">
        <v>9</v>
      </c>
      <c r="M6" s="17"/>
    </row>
    <row r="7" spans="1:39" s="1" customFormat="1" ht="16.5" customHeight="1" x14ac:dyDescent="0.2">
      <c r="B7" s="17"/>
      <c r="E7" s="281" t="s">
        <v>775</v>
      </c>
      <c r="F7" s="282"/>
      <c r="G7" s="282"/>
      <c r="H7" s="282"/>
      <c r="M7" s="17"/>
    </row>
    <row r="8" spans="1:39" s="2" customFormat="1" ht="12" customHeight="1" x14ac:dyDescent="0.2">
      <c r="A8" s="28"/>
      <c r="B8" s="32"/>
      <c r="C8" s="28"/>
      <c r="D8" s="98" t="s">
        <v>69</v>
      </c>
      <c r="E8" s="28"/>
      <c r="F8" s="28"/>
      <c r="G8" s="28"/>
      <c r="H8" s="28"/>
      <c r="I8" s="28"/>
      <c r="J8" s="28"/>
      <c r="K8" s="28"/>
      <c r="L8" s="28"/>
      <c r="M8" s="42"/>
      <c r="S8" s="28"/>
      <c r="T8" s="28"/>
      <c r="U8" s="28"/>
      <c r="V8" s="28"/>
      <c r="W8" s="28"/>
      <c r="X8" s="28"/>
      <c r="Y8" s="28"/>
    </row>
    <row r="9" spans="1:39" s="2" customFormat="1" ht="16.5" customHeight="1" x14ac:dyDescent="0.2">
      <c r="A9" s="28"/>
      <c r="B9" s="32"/>
      <c r="C9" s="28"/>
      <c r="D9" s="28"/>
      <c r="E9" s="283" t="s">
        <v>786</v>
      </c>
      <c r="F9" s="284"/>
      <c r="G9" s="284"/>
      <c r="H9" s="284"/>
      <c r="I9" s="28"/>
      <c r="J9" s="28"/>
      <c r="K9" s="28"/>
      <c r="L9" s="28"/>
      <c r="M9" s="42"/>
      <c r="S9" s="28"/>
      <c r="T9" s="28"/>
      <c r="U9" s="28"/>
      <c r="V9" s="28"/>
      <c r="W9" s="28"/>
      <c r="X9" s="28"/>
      <c r="Y9" s="28"/>
    </row>
    <row r="10" spans="1:39" s="2" customFormat="1" x14ac:dyDescent="0.2">
      <c r="A10" s="28"/>
      <c r="B10" s="3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42"/>
      <c r="S10" s="28"/>
      <c r="T10" s="28"/>
      <c r="U10" s="28"/>
      <c r="V10" s="28"/>
      <c r="W10" s="28"/>
      <c r="X10" s="28"/>
      <c r="Y10" s="28"/>
    </row>
    <row r="11" spans="1:39" s="2" customFormat="1" ht="12" customHeight="1" x14ac:dyDescent="0.2">
      <c r="A11" s="28"/>
      <c r="B11" s="32"/>
      <c r="C11" s="28"/>
      <c r="D11" s="98" t="s">
        <v>10</v>
      </c>
      <c r="E11" s="28"/>
      <c r="F11" s="99" t="s">
        <v>1</v>
      </c>
      <c r="G11" s="28"/>
      <c r="H11" s="28"/>
      <c r="I11" s="98" t="s">
        <v>11</v>
      </c>
      <c r="J11" s="99" t="s">
        <v>1</v>
      </c>
      <c r="K11" s="28"/>
      <c r="L11" s="28"/>
      <c r="M11" s="42"/>
      <c r="S11" s="28"/>
      <c r="T11" s="28"/>
      <c r="U11" s="28"/>
      <c r="V11" s="28"/>
      <c r="W11" s="28"/>
      <c r="X11" s="28"/>
      <c r="Y11" s="28"/>
    </row>
    <row r="12" spans="1:39" s="2" customFormat="1" ht="12" customHeight="1" x14ac:dyDescent="0.2">
      <c r="A12" s="28"/>
      <c r="B12" s="32"/>
      <c r="C12" s="28"/>
      <c r="D12" s="98" t="s">
        <v>12</v>
      </c>
      <c r="E12" s="28"/>
      <c r="F12" s="99" t="s">
        <v>13</v>
      </c>
      <c r="G12" s="28"/>
      <c r="H12" s="28"/>
      <c r="I12" s="98" t="s">
        <v>14</v>
      </c>
      <c r="J12" s="100">
        <v>44011</v>
      </c>
      <c r="K12" s="28"/>
      <c r="L12" s="28"/>
      <c r="M12" s="42"/>
      <c r="S12" s="28"/>
      <c r="T12" s="28"/>
      <c r="U12" s="28"/>
      <c r="V12" s="28"/>
      <c r="W12" s="28"/>
      <c r="X12" s="28"/>
      <c r="Y12" s="28"/>
    </row>
    <row r="13" spans="1:39" s="2" customFormat="1" ht="10.7" customHeight="1" x14ac:dyDescent="0.2">
      <c r="A13" s="28"/>
      <c r="B13" s="3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42"/>
      <c r="S13" s="28"/>
      <c r="T13" s="28"/>
      <c r="U13" s="28"/>
      <c r="V13" s="28"/>
      <c r="W13" s="28"/>
      <c r="X13" s="28"/>
      <c r="Y13" s="28"/>
    </row>
    <row r="14" spans="1:39" s="2" customFormat="1" ht="12" customHeight="1" x14ac:dyDescent="0.2">
      <c r="A14" s="28"/>
      <c r="B14" s="32"/>
      <c r="C14" s="28"/>
      <c r="D14" s="98" t="s">
        <v>15</v>
      </c>
      <c r="E14" s="28"/>
      <c r="F14" s="228" t="s">
        <v>778</v>
      </c>
      <c r="G14" s="28"/>
      <c r="H14" s="28"/>
      <c r="I14" s="98" t="s">
        <v>16</v>
      </c>
      <c r="J14" s="100" t="s">
        <v>776</v>
      </c>
      <c r="K14" s="28"/>
      <c r="L14" s="28"/>
      <c r="M14" s="42"/>
      <c r="S14" s="28"/>
      <c r="T14" s="28"/>
      <c r="U14" s="28"/>
      <c r="V14" s="28"/>
      <c r="W14" s="28"/>
      <c r="X14" s="28"/>
      <c r="Y14" s="28"/>
    </row>
    <row r="15" spans="1:39" s="2" customFormat="1" ht="18" customHeight="1" x14ac:dyDescent="0.2">
      <c r="A15" s="28"/>
      <c r="B15" s="32"/>
      <c r="C15" s="28"/>
      <c r="D15" s="28"/>
      <c r="E15" s="99"/>
      <c r="F15" s="28"/>
      <c r="G15" s="28"/>
      <c r="H15" s="28"/>
      <c r="I15" s="98" t="s">
        <v>17</v>
      </c>
      <c r="J15" s="100" t="s">
        <v>777</v>
      </c>
      <c r="K15" s="28"/>
      <c r="L15" s="28"/>
      <c r="M15" s="42"/>
      <c r="S15" s="28"/>
      <c r="T15" s="28"/>
      <c r="U15" s="28"/>
      <c r="V15" s="28"/>
      <c r="W15" s="28"/>
      <c r="X15" s="28"/>
      <c r="Y15" s="28"/>
    </row>
    <row r="16" spans="1:39" s="2" customFormat="1" ht="6.95" customHeight="1" x14ac:dyDescent="0.2">
      <c r="A16" s="28"/>
      <c r="B16" s="3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42"/>
      <c r="S16" s="28"/>
      <c r="T16" s="28"/>
      <c r="U16" s="28"/>
      <c r="V16" s="28"/>
      <c r="W16" s="28"/>
      <c r="X16" s="28"/>
      <c r="Y16" s="28"/>
    </row>
    <row r="17" spans="1:25" s="2" customFormat="1" ht="12" customHeight="1" x14ac:dyDescent="0.2">
      <c r="A17" s="28"/>
      <c r="B17" s="32"/>
      <c r="C17" s="28"/>
      <c r="D17" s="98" t="s">
        <v>18</v>
      </c>
      <c r="E17" s="28"/>
      <c r="F17" s="28"/>
      <c r="G17" s="28"/>
      <c r="H17" s="28"/>
      <c r="I17" s="98" t="s">
        <v>16</v>
      </c>
      <c r="J17" s="99"/>
      <c r="K17" s="28"/>
      <c r="L17" s="28"/>
      <c r="M17" s="42"/>
      <c r="S17" s="28"/>
      <c r="T17" s="28"/>
      <c r="U17" s="28"/>
      <c r="V17" s="28"/>
      <c r="W17" s="28"/>
      <c r="X17" s="28"/>
      <c r="Y17" s="28"/>
    </row>
    <row r="18" spans="1:25" s="2" customFormat="1" ht="18" customHeight="1" x14ac:dyDescent="0.2">
      <c r="A18" s="28"/>
      <c r="B18" s="32"/>
      <c r="C18" s="28"/>
      <c r="D18" s="28"/>
      <c r="E18" s="285"/>
      <c r="F18" s="285"/>
      <c r="G18" s="285"/>
      <c r="H18" s="285"/>
      <c r="I18" s="98" t="s">
        <v>17</v>
      </c>
      <c r="J18" s="99"/>
      <c r="K18" s="28"/>
      <c r="L18" s="28"/>
      <c r="M18" s="42"/>
      <c r="S18" s="28"/>
      <c r="T18" s="28"/>
      <c r="U18" s="28"/>
      <c r="V18" s="28"/>
      <c r="W18" s="28"/>
      <c r="X18" s="28"/>
      <c r="Y18" s="28"/>
    </row>
    <row r="19" spans="1:25" s="2" customFormat="1" ht="6.95" customHeight="1" x14ac:dyDescent="0.2">
      <c r="A19" s="28"/>
      <c r="B19" s="3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42"/>
      <c r="S19" s="28"/>
      <c r="T19" s="28"/>
      <c r="U19" s="28"/>
      <c r="V19" s="28"/>
      <c r="W19" s="28"/>
      <c r="X19" s="28"/>
      <c r="Y19" s="28"/>
    </row>
    <row r="20" spans="1:25" s="2" customFormat="1" ht="12" customHeight="1" x14ac:dyDescent="0.2">
      <c r="A20" s="28"/>
      <c r="B20" s="32"/>
      <c r="C20" s="28"/>
      <c r="D20" s="98" t="s">
        <v>19</v>
      </c>
      <c r="E20" s="28"/>
      <c r="F20" s="28" t="str">
        <f>Rekapitulácia!J16</f>
        <v>Ing. Svitek Milan</v>
      </c>
      <c r="G20" s="28"/>
      <c r="H20" s="28"/>
      <c r="I20" s="98" t="s">
        <v>16</v>
      </c>
      <c r="J20" s="99" t="s">
        <v>1</v>
      </c>
      <c r="K20" s="28"/>
      <c r="L20" s="28"/>
      <c r="M20" s="42"/>
      <c r="S20" s="28"/>
      <c r="T20" s="28"/>
      <c r="U20" s="28"/>
      <c r="V20" s="28"/>
      <c r="W20" s="28"/>
      <c r="X20" s="28"/>
      <c r="Y20" s="28"/>
    </row>
    <row r="21" spans="1:25" s="2" customFormat="1" ht="18" customHeight="1" x14ac:dyDescent="0.2">
      <c r="A21" s="28"/>
      <c r="B21" s="32"/>
      <c r="C21" s="28"/>
      <c r="D21" s="28"/>
      <c r="E21" s="99"/>
      <c r="F21" s="28"/>
      <c r="G21" s="28"/>
      <c r="H21" s="28"/>
      <c r="I21" s="98" t="s">
        <v>17</v>
      </c>
      <c r="J21" s="99" t="s">
        <v>1</v>
      </c>
      <c r="K21" s="28"/>
      <c r="L21" s="28"/>
      <c r="M21" s="42"/>
      <c r="S21" s="28"/>
      <c r="T21" s="28"/>
      <c r="U21" s="28"/>
      <c r="V21" s="28"/>
      <c r="W21" s="28"/>
      <c r="X21" s="28"/>
      <c r="Y21" s="28"/>
    </row>
    <row r="22" spans="1:25" s="2" customFormat="1" ht="6.95" customHeight="1" x14ac:dyDescent="0.2">
      <c r="A22" s="28"/>
      <c r="B22" s="32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42"/>
      <c r="S22" s="28"/>
      <c r="T22" s="28"/>
      <c r="U22" s="28"/>
      <c r="V22" s="28"/>
      <c r="W22" s="28"/>
      <c r="X22" s="28"/>
      <c r="Y22" s="28"/>
    </row>
    <row r="23" spans="1:25" s="2" customFormat="1" ht="12" customHeight="1" x14ac:dyDescent="0.2">
      <c r="A23" s="28"/>
      <c r="B23" s="32"/>
      <c r="C23" s="28"/>
      <c r="D23" s="98" t="s">
        <v>20</v>
      </c>
      <c r="E23" s="28"/>
      <c r="F23" s="225" t="s">
        <v>878</v>
      </c>
      <c r="G23" s="28"/>
      <c r="H23" s="28"/>
      <c r="I23" s="98" t="s">
        <v>16</v>
      </c>
      <c r="J23" s="224">
        <v>36838551</v>
      </c>
      <c r="K23" s="28"/>
      <c r="L23" s="28"/>
      <c r="M23" s="42"/>
      <c r="S23" s="28"/>
      <c r="T23" s="28"/>
      <c r="U23" s="28"/>
      <c r="V23" s="28"/>
      <c r="W23" s="28"/>
      <c r="X23" s="28"/>
      <c r="Y23" s="28"/>
    </row>
    <row r="24" spans="1:25" s="2" customFormat="1" ht="18" customHeight="1" x14ac:dyDescent="0.2">
      <c r="A24" s="28"/>
      <c r="B24" s="32"/>
      <c r="C24" s="28"/>
      <c r="D24" s="28"/>
      <c r="E24" s="99"/>
      <c r="F24" s="28"/>
      <c r="G24" s="28"/>
      <c r="H24" s="28"/>
      <c r="I24" s="98" t="s">
        <v>17</v>
      </c>
      <c r="J24" s="99"/>
      <c r="K24" s="28"/>
      <c r="L24" s="28"/>
      <c r="M24" s="42"/>
      <c r="S24" s="28"/>
      <c r="T24" s="28"/>
      <c r="U24" s="28"/>
      <c r="V24" s="28"/>
      <c r="W24" s="28"/>
      <c r="X24" s="28"/>
      <c r="Y24" s="28"/>
    </row>
    <row r="25" spans="1:25" s="2" customFormat="1" ht="6.95" customHeight="1" x14ac:dyDescent="0.2">
      <c r="A25" s="28"/>
      <c r="B25" s="3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42"/>
      <c r="S25" s="28"/>
      <c r="T25" s="28"/>
      <c r="U25" s="28"/>
      <c r="V25" s="28"/>
      <c r="W25" s="28"/>
      <c r="X25" s="28"/>
      <c r="Y25" s="28"/>
    </row>
    <row r="26" spans="1:25" s="2" customFormat="1" ht="12" customHeight="1" x14ac:dyDescent="0.2">
      <c r="A26" s="28"/>
      <c r="B26" s="32"/>
      <c r="C26" s="28"/>
      <c r="D26" s="98" t="s">
        <v>21</v>
      </c>
      <c r="E26" s="28"/>
      <c r="F26" s="28"/>
      <c r="G26" s="28"/>
      <c r="H26" s="28"/>
      <c r="I26" s="28"/>
      <c r="J26" s="28"/>
      <c r="K26" s="28"/>
      <c r="L26" s="28"/>
      <c r="M26" s="42"/>
      <c r="S26" s="28"/>
      <c r="T26" s="28"/>
      <c r="U26" s="28"/>
      <c r="V26" s="28"/>
      <c r="W26" s="28"/>
      <c r="X26" s="28"/>
      <c r="Y26" s="28"/>
    </row>
    <row r="27" spans="1:25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</row>
    <row r="28" spans="1:25" s="2" customFormat="1" ht="6.95" customHeight="1" x14ac:dyDescent="0.2">
      <c r="A28" s="28"/>
      <c r="B28" s="32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42"/>
      <c r="S28" s="28"/>
      <c r="T28" s="28"/>
      <c r="U28" s="28"/>
      <c r="V28" s="28"/>
      <c r="W28" s="28"/>
      <c r="X28" s="28"/>
      <c r="Y28" s="28"/>
    </row>
    <row r="29" spans="1:25" s="2" customFormat="1" ht="6.95" customHeight="1" x14ac:dyDescent="0.2">
      <c r="A29" s="28"/>
      <c r="B29" s="32"/>
      <c r="C29" s="28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8"/>
      <c r="T29" s="28"/>
      <c r="U29" s="28"/>
      <c r="V29" s="28"/>
      <c r="W29" s="28"/>
      <c r="X29" s="28"/>
      <c r="Y29" s="28"/>
    </row>
    <row r="30" spans="1:25" s="2" customFormat="1" ht="12.75" x14ac:dyDescent="0.2">
      <c r="A30" s="28"/>
      <c r="B30" s="32"/>
      <c r="C30" s="28"/>
      <c r="D30" s="28"/>
      <c r="E30" s="98" t="s">
        <v>70</v>
      </c>
      <c r="F30" s="28"/>
      <c r="G30" s="28"/>
      <c r="H30" s="28"/>
      <c r="I30" s="28"/>
      <c r="J30" s="28"/>
      <c r="K30" s="105">
        <f>I96</f>
        <v>0</v>
      </c>
      <c r="L30" s="28"/>
      <c r="M30" s="42"/>
      <c r="S30" s="28"/>
      <c r="T30" s="28"/>
      <c r="U30" s="28"/>
      <c r="V30" s="28"/>
      <c r="W30" s="28"/>
      <c r="X30" s="28"/>
      <c r="Y30" s="28"/>
    </row>
    <row r="31" spans="1:25" s="2" customFormat="1" ht="12.75" x14ac:dyDescent="0.2">
      <c r="A31" s="28"/>
      <c r="B31" s="32"/>
      <c r="C31" s="28"/>
      <c r="D31" s="28"/>
      <c r="E31" s="98" t="s">
        <v>71</v>
      </c>
      <c r="F31" s="28"/>
      <c r="G31" s="28"/>
      <c r="H31" s="28"/>
      <c r="I31" s="28"/>
      <c r="J31" s="28"/>
      <c r="K31" s="105">
        <f>J96</f>
        <v>0</v>
      </c>
      <c r="L31" s="28"/>
      <c r="M31" s="42"/>
      <c r="S31" s="28"/>
      <c r="T31" s="28"/>
      <c r="U31" s="28"/>
      <c r="V31" s="28"/>
      <c r="W31" s="28"/>
      <c r="X31" s="28"/>
      <c r="Y31" s="28"/>
    </row>
    <row r="32" spans="1:25" s="2" customFormat="1" ht="25.5" customHeight="1" x14ac:dyDescent="0.2">
      <c r="A32" s="28"/>
      <c r="B32" s="32"/>
      <c r="C32" s="28"/>
      <c r="D32" s="106" t="s">
        <v>22</v>
      </c>
      <c r="E32" s="28"/>
      <c r="F32" s="28"/>
      <c r="G32" s="28"/>
      <c r="H32" s="28"/>
      <c r="I32" s="28"/>
      <c r="J32" s="28"/>
      <c r="K32" s="107">
        <f>ROUND(K127, 2)</f>
        <v>0</v>
      </c>
      <c r="L32" s="28"/>
      <c r="M32" s="42"/>
      <c r="S32" s="28"/>
      <c r="T32" s="28"/>
      <c r="U32" s="28"/>
      <c r="V32" s="28"/>
      <c r="W32" s="28"/>
      <c r="X32" s="28"/>
      <c r="Y32" s="28"/>
    </row>
    <row r="33" spans="1:25" s="2" customFormat="1" ht="6.95" customHeight="1" x14ac:dyDescent="0.2">
      <c r="A33" s="28"/>
      <c r="B33" s="32"/>
      <c r="C33" s="28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8"/>
      <c r="T33" s="28"/>
      <c r="U33" s="28"/>
      <c r="V33" s="28"/>
      <c r="W33" s="28"/>
      <c r="X33" s="28"/>
      <c r="Y33" s="28"/>
    </row>
    <row r="34" spans="1:25" s="2" customFormat="1" ht="14.45" customHeight="1" x14ac:dyDescent="0.2">
      <c r="A34" s="28"/>
      <c r="B34" s="32"/>
      <c r="C34" s="28"/>
      <c r="D34" s="28"/>
      <c r="E34" s="28"/>
      <c r="F34" s="108" t="s">
        <v>24</v>
      </c>
      <c r="G34" s="28"/>
      <c r="H34" s="28"/>
      <c r="I34" s="108" t="s">
        <v>23</v>
      </c>
      <c r="J34" s="28"/>
      <c r="K34" s="108" t="s">
        <v>25</v>
      </c>
      <c r="L34" s="28"/>
      <c r="M34" s="42"/>
      <c r="S34" s="28"/>
      <c r="T34" s="28"/>
      <c r="U34" s="28"/>
      <c r="V34" s="28"/>
      <c r="W34" s="28"/>
      <c r="X34" s="28"/>
      <c r="Y34" s="28"/>
    </row>
    <row r="35" spans="1:25" s="2" customFormat="1" ht="14.45" customHeight="1" x14ac:dyDescent="0.2">
      <c r="A35" s="28"/>
      <c r="B35" s="32"/>
      <c r="C35" s="28"/>
      <c r="D35" s="109" t="s">
        <v>26</v>
      </c>
      <c r="E35" s="98" t="s">
        <v>27</v>
      </c>
      <c r="F35" s="105">
        <f>ROUND((SUM(AX127:AX250)),  2)</f>
        <v>0</v>
      </c>
      <c r="G35" s="28"/>
      <c r="H35" s="28"/>
      <c r="I35" s="110">
        <v>0.2</v>
      </c>
      <c r="J35" s="28"/>
      <c r="K35" s="105">
        <f>ROUND(((SUM(AX127:AX250))*I35),  2)</f>
        <v>0</v>
      </c>
      <c r="L35" s="28"/>
      <c r="M35" s="42"/>
      <c r="S35" s="28"/>
      <c r="T35" s="28"/>
      <c r="U35" s="28"/>
      <c r="V35" s="28"/>
      <c r="W35" s="28"/>
      <c r="X35" s="28"/>
      <c r="Y35" s="28"/>
    </row>
    <row r="36" spans="1:25" s="2" customFormat="1" ht="14.45" customHeight="1" x14ac:dyDescent="0.2">
      <c r="A36" s="28"/>
      <c r="B36" s="32"/>
      <c r="C36" s="28"/>
      <c r="D36" s="28"/>
      <c r="E36" s="98" t="s">
        <v>28</v>
      </c>
      <c r="F36" s="105">
        <f>ROUND((SUM(AY127:AY250)),  2)</f>
        <v>0</v>
      </c>
      <c r="G36" s="28"/>
      <c r="H36" s="28"/>
      <c r="I36" s="110">
        <v>0.2</v>
      </c>
      <c r="J36" s="28"/>
      <c r="K36" s="105">
        <f>ROUND(((SUM(AY127:AY250))*I36),  2)</f>
        <v>0</v>
      </c>
      <c r="L36" s="28"/>
      <c r="M36" s="42"/>
      <c r="S36" s="28"/>
      <c r="T36" s="28"/>
      <c r="U36" s="28"/>
      <c r="V36" s="28"/>
      <c r="W36" s="28"/>
      <c r="X36" s="28"/>
      <c r="Y36" s="28"/>
    </row>
    <row r="37" spans="1:25" s="2" customFormat="1" ht="14.45" hidden="1" customHeight="1" x14ac:dyDescent="0.2">
      <c r="A37" s="28"/>
      <c r="B37" s="32"/>
      <c r="C37" s="28"/>
      <c r="D37" s="28"/>
      <c r="E37" s="98" t="s">
        <v>29</v>
      </c>
      <c r="F37" s="105">
        <f>ROUND((SUM(AZ127:AZ250)),  2)</f>
        <v>0</v>
      </c>
      <c r="G37" s="28"/>
      <c r="H37" s="28"/>
      <c r="I37" s="110">
        <v>0.2</v>
      </c>
      <c r="J37" s="28"/>
      <c r="K37" s="105">
        <f>0</f>
        <v>0</v>
      </c>
      <c r="L37" s="28"/>
      <c r="M37" s="42"/>
      <c r="S37" s="28"/>
      <c r="T37" s="28"/>
      <c r="U37" s="28"/>
      <c r="V37" s="28"/>
      <c r="W37" s="28"/>
      <c r="X37" s="28"/>
      <c r="Y37" s="28"/>
    </row>
    <row r="38" spans="1:25" s="2" customFormat="1" ht="14.45" hidden="1" customHeight="1" x14ac:dyDescent="0.2">
      <c r="A38" s="28"/>
      <c r="B38" s="32"/>
      <c r="C38" s="28"/>
      <c r="D38" s="28"/>
      <c r="E38" s="98" t="s">
        <v>30</v>
      </c>
      <c r="F38" s="105">
        <f>ROUND((SUM(BA127:BA250)),  2)</f>
        <v>0</v>
      </c>
      <c r="G38" s="28"/>
      <c r="H38" s="28"/>
      <c r="I38" s="110">
        <v>0.2</v>
      </c>
      <c r="J38" s="28"/>
      <c r="K38" s="105">
        <f>0</f>
        <v>0</v>
      </c>
      <c r="L38" s="28"/>
      <c r="M38" s="42"/>
      <c r="S38" s="28"/>
      <c r="T38" s="28"/>
      <c r="U38" s="28"/>
      <c r="V38" s="28"/>
      <c r="W38" s="28"/>
      <c r="X38" s="28"/>
      <c r="Y38" s="28"/>
    </row>
    <row r="39" spans="1:25" s="2" customFormat="1" ht="14.45" hidden="1" customHeight="1" x14ac:dyDescent="0.2">
      <c r="A39" s="28"/>
      <c r="B39" s="32"/>
      <c r="C39" s="28"/>
      <c r="D39" s="28"/>
      <c r="E39" s="98" t="s">
        <v>31</v>
      </c>
      <c r="F39" s="105">
        <f>ROUND((SUM(BB127:BB250)),  2)</f>
        <v>0</v>
      </c>
      <c r="G39" s="28"/>
      <c r="H39" s="28"/>
      <c r="I39" s="110">
        <v>0</v>
      </c>
      <c r="J39" s="28"/>
      <c r="K39" s="105">
        <f>0</f>
        <v>0</v>
      </c>
      <c r="L39" s="28"/>
      <c r="M39" s="42"/>
      <c r="S39" s="28"/>
      <c r="T39" s="28"/>
      <c r="U39" s="28"/>
      <c r="V39" s="28"/>
      <c r="W39" s="28"/>
      <c r="X39" s="28"/>
      <c r="Y39" s="28"/>
    </row>
    <row r="40" spans="1:25" s="2" customFormat="1" ht="6.95" customHeight="1" x14ac:dyDescent="0.2">
      <c r="A40" s="28"/>
      <c r="B40" s="32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42"/>
      <c r="S40" s="28"/>
      <c r="T40" s="28"/>
      <c r="U40" s="28"/>
      <c r="V40" s="28"/>
      <c r="W40" s="28"/>
      <c r="X40" s="28"/>
      <c r="Y40" s="28"/>
    </row>
    <row r="41" spans="1:25" s="2" customFormat="1" ht="25.5" customHeight="1" x14ac:dyDescent="0.2">
      <c r="A41" s="28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8"/>
      <c r="T41" s="28"/>
      <c r="U41" s="28"/>
      <c r="V41" s="28"/>
      <c r="W41" s="28"/>
      <c r="X41" s="28"/>
      <c r="Y41" s="28"/>
    </row>
    <row r="42" spans="1:25" s="2" customFormat="1" ht="14.45" customHeight="1" x14ac:dyDescent="0.2">
      <c r="A42" s="28"/>
      <c r="B42" s="32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42"/>
      <c r="S42" s="28"/>
      <c r="T42" s="28"/>
      <c r="U42" s="28"/>
      <c r="V42" s="28"/>
      <c r="W42" s="28"/>
      <c r="X42" s="28"/>
      <c r="Y42" s="28"/>
    </row>
    <row r="43" spans="1:25" s="1" customFormat="1" ht="14.45" customHeight="1" x14ac:dyDescent="0.2">
      <c r="B43" s="17"/>
      <c r="M43" s="17"/>
    </row>
    <row r="44" spans="1:25" s="1" customFormat="1" ht="14.45" customHeight="1" x14ac:dyDescent="0.2">
      <c r="B44" s="17"/>
      <c r="M44" s="17"/>
    </row>
    <row r="45" spans="1:25" s="1" customFormat="1" ht="14.45" customHeight="1" x14ac:dyDescent="0.2">
      <c r="B45" s="17"/>
      <c r="M45" s="17"/>
    </row>
    <row r="46" spans="1:25" s="1" customFormat="1" ht="14.45" customHeight="1" x14ac:dyDescent="0.2">
      <c r="B46" s="17"/>
      <c r="M46" s="17"/>
    </row>
    <row r="47" spans="1:25" s="1" customFormat="1" ht="14.45" customHeight="1" x14ac:dyDescent="0.2">
      <c r="B47" s="17"/>
      <c r="M47" s="17"/>
    </row>
    <row r="48" spans="1:25" s="1" customFormat="1" ht="14.45" customHeight="1" x14ac:dyDescent="0.2">
      <c r="B48" s="17"/>
      <c r="M48" s="17"/>
    </row>
    <row r="49" spans="1:25" s="1" customFormat="1" ht="14.45" customHeight="1" x14ac:dyDescent="0.2">
      <c r="B49" s="17"/>
      <c r="M49" s="17"/>
    </row>
    <row r="50" spans="1:25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5" x14ac:dyDescent="0.2">
      <c r="B51" s="17"/>
      <c r="M51" s="17"/>
    </row>
    <row r="52" spans="1:25" x14ac:dyDescent="0.2">
      <c r="B52" s="17"/>
      <c r="M52" s="17"/>
    </row>
    <row r="53" spans="1:25" x14ac:dyDescent="0.2">
      <c r="B53" s="17"/>
      <c r="M53" s="17"/>
    </row>
    <row r="54" spans="1:25" x14ac:dyDescent="0.2">
      <c r="B54" s="17"/>
      <c r="M54" s="17"/>
    </row>
    <row r="55" spans="1:25" x14ac:dyDescent="0.2">
      <c r="B55" s="17"/>
      <c r="M55" s="17"/>
    </row>
    <row r="56" spans="1:25" x14ac:dyDescent="0.2">
      <c r="B56" s="17"/>
      <c r="M56" s="17"/>
    </row>
    <row r="57" spans="1:25" x14ac:dyDescent="0.2">
      <c r="B57" s="17"/>
      <c r="M57" s="17"/>
    </row>
    <row r="58" spans="1:25" x14ac:dyDescent="0.2">
      <c r="B58" s="17"/>
      <c r="M58" s="17"/>
    </row>
    <row r="59" spans="1:25" x14ac:dyDescent="0.2">
      <c r="B59" s="17"/>
      <c r="M59" s="17"/>
    </row>
    <row r="60" spans="1:25" x14ac:dyDescent="0.2">
      <c r="B60" s="17"/>
      <c r="M60" s="17"/>
    </row>
    <row r="61" spans="1:25" s="2" customFormat="1" ht="12.75" x14ac:dyDescent="0.2">
      <c r="A61" s="28"/>
      <c r="B61" s="32"/>
      <c r="C61" s="28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8"/>
      <c r="T61" s="28"/>
      <c r="U61" s="28"/>
      <c r="V61" s="28"/>
      <c r="W61" s="28"/>
      <c r="X61" s="28"/>
      <c r="Y61" s="28"/>
    </row>
    <row r="62" spans="1:25" x14ac:dyDescent="0.2">
      <c r="B62" s="17"/>
      <c r="M62" s="17"/>
    </row>
    <row r="63" spans="1:25" x14ac:dyDescent="0.2">
      <c r="B63" s="17"/>
      <c r="M63" s="17"/>
    </row>
    <row r="64" spans="1:25" x14ac:dyDescent="0.2">
      <c r="B64" s="17"/>
      <c r="M64" s="17"/>
    </row>
    <row r="65" spans="1:25" s="2" customFormat="1" ht="12.75" x14ac:dyDescent="0.2">
      <c r="A65" s="28"/>
      <c r="B65" s="32"/>
      <c r="C65" s="28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8"/>
      <c r="T65" s="28"/>
      <c r="U65" s="28"/>
      <c r="V65" s="28"/>
      <c r="W65" s="28"/>
      <c r="X65" s="28"/>
      <c r="Y65" s="28"/>
    </row>
    <row r="66" spans="1:25" x14ac:dyDescent="0.2">
      <c r="B66" s="17"/>
      <c r="M66" s="17"/>
    </row>
    <row r="67" spans="1:25" x14ac:dyDescent="0.2">
      <c r="B67" s="17"/>
      <c r="M67" s="17"/>
    </row>
    <row r="68" spans="1:25" x14ac:dyDescent="0.2">
      <c r="B68" s="17"/>
      <c r="M68" s="17"/>
    </row>
    <row r="69" spans="1:25" x14ac:dyDescent="0.2">
      <c r="B69" s="17"/>
      <c r="M69" s="17"/>
    </row>
    <row r="70" spans="1:25" x14ac:dyDescent="0.2">
      <c r="B70" s="17"/>
      <c r="M70" s="17"/>
    </row>
    <row r="71" spans="1:25" x14ac:dyDescent="0.2">
      <c r="B71" s="17"/>
      <c r="M71" s="17"/>
    </row>
    <row r="72" spans="1:25" x14ac:dyDescent="0.2">
      <c r="B72" s="17"/>
      <c r="M72" s="17"/>
    </row>
    <row r="73" spans="1:25" x14ac:dyDescent="0.2">
      <c r="B73" s="17"/>
      <c r="M73" s="17"/>
    </row>
    <row r="74" spans="1:25" x14ac:dyDescent="0.2">
      <c r="B74" s="17"/>
      <c r="M74" s="17"/>
    </row>
    <row r="75" spans="1:25" x14ac:dyDescent="0.2">
      <c r="B75" s="17"/>
      <c r="M75" s="17"/>
    </row>
    <row r="76" spans="1:25" s="2" customFormat="1" ht="12.75" x14ac:dyDescent="0.2">
      <c r="A76" s="28"/>
      <c r="B76" s="32"/>
      <c r="C76" s="28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8"/>
      <c r="T76" s="28"/>
      <c r="U76" s="28"/>
      <c r="V76" s="28"/>
      <c r="W76" s="28"/>
      <c r="X76" s="28"/>
      <c r="Y76" s="28"/>
    </row>
    <row r="77" spans="1:25" s="2" customFormat="1" ht="14.45" customHeight="1" x14ac:dyDescent="0.2">
      <c r="A77" s="28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8"/>
      <c r="T77" s="28"/>
      <c r="U77" s="28"/>
      <c r="V77" s="28"/>
      <c r="W77" s="28"/>
      <c r="X77" s="28"/>
      <c r="Y77" s="28"/>
    </row>
    <row r="81" spans="1:40" s="2" customFormat="1" ht="6.95" customHeight="1" x14ac:dyDescent="0.2">
      <c r="A81" s="28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8"/>
      <c r="T81" s="28"/>
      <c r="U81" s="28"/>
      <c r="V81" s="28"/>
      <c r="W81" s="28"/>
      <c r="X81" s="28"/>
      <c r="Y81" s="28"/>
    </row>
    <row r="82" spans="1:40" s="2" customFormat="1" ht="24.95" customHeight="1" x14ac:dyDescent="0.2">
      <c r="A82" s="28"/>
      <c r="B82" s="29"/>
      <c r="C82" s="20" t="s">
        <v>72</v>
      </c>
      <c r="D82" s="30"/>
      <c r="E82" s="30"/>
      <c r="F82" s="30"/>
      <c r="G82" s="30"/>
      <c r="H82" s="30"/>
      <c r="I82" s="30"/>
      <c r="J82" s="30"/>
      <c r="K82" s="30"/>
      <c r="L82" s="30"/>
      <c r="M82" s="42"/>
      <c r="S82" s="28"/>
      <c r="T82" s="28"/>
      <c r="U82" s="28"/>
      <c r="V82" s="28"/>
      <c r="W82" s="28"/>
      <c r="X82" s="28"/>
      <c r="Y82" s="28"/>
    </row>
    <row r="83" spans="1:40" s="2" customFormat="1" ht="6.95" customHeight="1" x14ac:dyDescent="0.2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42"/>
      <c r="S83" s="28"/>
      <c r="T83" s="28"/>
      <c r="U83" s="28"/>
      <c r="V83" s="28"/>
      <c r="W83" s="28"/>
      <c r="X83" s="28"/>
      <c r="Y83" s="28"/>
    </row>
    <row r="84" spans="1:40" s="2" customFormat="1" ht="12" customHeight="1" x14ac:dyDescent="0.2">
      <c r="A84" s="28"/>
      <c r="B84" s="29"/>
      <c r="C84" s="25" t="s">
        <v>9</v>
      </c>
      <c r="D84" s="30"/>
      <c r="E84" s="30"/>
      <c r="F84" s="30"/>
      <c r="G84" s="30"/>
      <c r="H84" s="30"/>
      <c r="I84" s="30"/>
      <c r="J84" s="30"/>
      <c r="K84" s="30"/>
      <c r="L84" s="30"/>
      <c r="M84" s="42"/>
      <c r="S84" s="28"/>
      <c r="T84" s="28"/>
      <c r="U84" s="28"/>
      <c r="V84" s="28"/>
      <c r="W84" s="28"/>
      <c r="X84" s="28"/>
      <c r="Y84" s="28"/>
    </row>
    <row r="85" spans="1:40" s="2" customFormat="1" ht="16.5" customHeight="1" x14ac:dyDescent="0.2">
      <c r="A85" s="28"/>
      <c r="B85" s="29"/>
      <c r="C85" s="30"/>
      <c r="D85" s="30"/>
      <c r="E85" s="279" t="str">
        <f>E7</f>
        <v>Zimný štadión Banská Bystrica</v>
      </c>
      <c r="F85" s="280"/>
      <c r="G85" s="280"/>
      <c r="H85" s="280"/>
      <c r="I85" s="30"/>
      <c r="J85" s="30"/>
      <c r="K85" s="30"/>
      <c r="L85" s="30"/>
      <c r="M85" s="42"/>
      <c r="S85" s="28"/>
      <c r="T85" s="28"/>
      <c r="U85" s="28"/>
      <c r="V85" s="28"/>
      <c r="W85" s="28"/>
      <c r="X85" s="28"/>
      <c r="Y85" s="28"/>
    </row>
    <row r="86" spans="1:40" s="2" customFormat="1" ht="12" customHeight="1" x14ac:dyDescent="0.2">
      <c r="A86" s="28"/>
      <c r="B86" s="29"/>
      <c r="C86" s="25" t="s">
        <v>69</v>
      </c>
      <c r="D86" s="30"/>
      <c r="E86" s="30"/>
      <c r="F86" s="30"/>
      <c r="G86" s="30"/>
      <c r="H86" s="30"/>
      <c r="I86" s="30"/>
      <c r="J86" s="30"/>
      <c r="K86" s="30"/>
      <c r="L86" s="30"/>
      <c r="M86" s="42"/>
      <c r="S86" s="28"/>
      <c r="T86" s="28"/>
      <c r="U86" s="28"/>
      <c r="V86" s="28"/>
      <c r="W86" s="28"/>
      <c r="X86" s="28"/>
      <c r="Y86" s="28"/>
    </row>
    <row r="87" spans="1:40" s="2" customFormat="1" ht="16.5" customHeight="1" x14ac:dyDescent="0.2">
      <c r="A87" s="28"/>
      <c r="B87" s="29"/>
      <c r="C87" s="30"/>
      <c r="D87" s="30"/>
      <c r="E87" s="252" t="str">
        <f>E9</f>
        <v>Elektroinštalácia VZT Hala A</v>
      </c>
      <c r="F87" s="278"/>
      <c r="G87" s="278"/>
      <c r="H87" s="278"/>
      <c r="I87" s="30"/>
      <c r="J87" s="30"/>
      <c r="K87" s="30"/>
      <c r="L87" s="30"/>
      <c r="M87" s="42"/>
      <c r="S87" s="28"/>
      <c r="T87" s="28"/>
      <c r="U87" s="28"/>
      <c r="V87" s="28"/>
      <c r="W87" s="28"/>
      <c r="X87" s="28"/>
      <c r="Y87" s="28"/>
    </row>
    <row r="88" spans="1:40" s="2" customFormat="1" ht="6.95" customHeight="1" x14ac:dyDescent="0.2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42"/>
      <c r="S88" s="28"/>
      <c r="T88" s="28"/>
      <c r="U88" s="28"/>
      <c r="V88" s="28"/>
      <c r="W88" s="28"/>
      <c r="X88" s="28"/>
      <c r="Y88" s="28"/>
    </row>
    <row r="89" spans="1:40" s="2" customFormat="1" ht="12" customHeight="1" x14ac:dyDescent="0.2">
      <c r="A89" s="28"/>
      <c r="B89" s="29"/>
      <c r="C89" s="25" t="s">
        <v>12</v>
      </c>
      <c r="D89" s="30"/>
      <c r="E89" s="30"/>
      <c r="F89" s="23" t="str">
        <f>F12</f>
        <v xml:space="preserve"> </v>
      </c>
      <c r="G89" s="30"/>
      <c r="H89" s="30"/>
      <c r="I89" s="25" t="s">
        <v>14</v>
      </c>
      <c r="J89" s="55">
        <v>44011</v>
      </c>
      <c r="K89" s="30"/>
      <c r="L89" s="30"/>
      <c r="M89" s="42"/>
      <c r="S89" s="28"/>
      <c r="T89" s="28"/>
      <c r="U89" s="28"/>
      <c r="V89" s="28"/>
      <c r="W89" s="28"/>
      <c r="X89" s="28"/>
      <c r="Y89" s="28"/>
    </row>
    <row r="90" spans="1:40" s="2" customFormat="1" ht="6.95" customHeight="1" x14ac:dyDescent="0.2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42"/>
      <c r="S90" s="28"/>
      <c r="T90" s="28"/>
      <c r="U90" s="28"/>
      <c r="V90" s="28"/>
      <c r="W90" s="28"/>
      <c r="X90" s="28"/>
      <c r="Y90" s="28"/>
    </row>
    <row r="91" spans="1:40" s="2" customFormat="1" ht="15.2" customHeight="1" x14ac:dyDescent="0.2">
      <c r="A91" s="28"/>
      <c r="B91" s="29"/>
      <c r="C91" s="25" t="s">
        <v>15</v>
      </c>
      <c r="D91" s="30"/>
      <c r="E91" s="30"/>
      <c r="F91" s="228" t="s">
        <v>778</v>
      </c>
      <c r="G91" s="30"/>
      <c r="H91" s="30"/>
      <c r="I91" s="25" t="s">
        <v>19</v>
      </c>
      <c r="J91" s="225" t="s">
        <v>879</v>
      </c>
      <c r="K91" s="30"/>
      <c r="L91" s="30"/>
      <c r="M91" s="42"/>
      <c r="S91" s="28"/>
      <c r="T91" s="28"/>
      <c r="U91" s="28"/>
      <c r="V91" s="28"/>
      <c r="W91" s="28"/>
      <c r="X91" s="28"/>
      <c r="Y91" s="28"/>
    </row>
    <row r="92" spans="1:40" s="2" customFormat="1" ht="15.2" customHeight="1" x14ac:dyDescent="0.2">
      <c r="A92" s="28"/>
      <c r="B92" s="29"/>
      <c r="C92" s="25" t="s">
        <v>18</v>
      </c>
      <c r="D92" s="30"/>
      <c r="E92" s="30"/>
      <c r="F92" s="23" t="str">
        <f>IF(E18="","",E18)</f>
        <v/>
      </c>
      <c r="G92" s="30"/>
      <c r="H92" s="30"/>
      <c r="I92" s="25" t="s">
        <v>20</v>
      </c>
      <c r="J92" s="225" t="s">
        <v>880</v>
      </c>
      <c r="K92" s="30"/>
      <c r="L92" s="30"/>
      <c r="M92" s="42"/>
      <c r="S92" s="28"/>
      <c r="T92" s="28"/>
      <c r="U92" s="28"/>
      <c r="V92" s="28"/>
      <c r="W92" s="28"/>
      <c r="X92" s="28"/>
      <c r="Y92" s="28"/>
    </row>
    <row r="93" spans="1:40" s="2" customFormat="1" ht="10.35" customHeight="1" x14ac:dyDescent="0.2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42"/>
      <c r="S93" s="28"/>
      <c r="T93" s="28"/>
      <c r="U93" s="28"/>
      <c r="V93" s="28"/>
      <c r="W93" s="28"/>
      <c r="X93" s="28"/>
      <c r="Y93" s="28"/>
    </row>
    <row r="94" spans="1:40" s="2" customFormat="1" ht="29.25" customHeight="1" x14ac:dyDescent="0.2">
      <c r="A94" s="28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8"/>
      <c r="T94" s="28"/>
      <c r="U94" s="28"/>
      <c r="V94" s="28"/>
      <c r="W94" s="28"/>
      <c r="X94" s="28"/>
      <c r="Y94" s="28"/>
    </row>
    <row r="95" spans="1:40" s="2" customFormat="1" ht="10.35" customHeight="1" x14ac:dyDescent="0.2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42"/>
      <c r="S95" s="28"/>
      <c r="T95" s="28"/>
      <c r="U95" s="28"/>
      <c r="V95" s="28"/>
      <c r="W95" s="28"/>
      <c r="X95" s="28"/>
      <c r="Y95" s="28"/>
    </row>
    <row r="96" spans="1:40" s="2" customFormat="1" ht="22.7" customHeight="1" x14ac:dyDescent="0.2">
      <c r="A96" s="28"/>
      <c r="B96" s="29"/>
      <c r="C96" s="132" t="s">
        <v>77</v>
      </c>
      <c r="D96" s="30"/>
      <c r="E96" s="30"/>
      <c r="F96" s="30"/>
      <c r="G96" s="30"/>
      <c r="H96" s="30"/>
      <c r="I96" s="73"/>
      <c r="J96" s="73"/>
      <c r="K96" s="73"/>
      <c r="L96" s="30"/>
      <c r="M96" s="42"/>
      <c r="S96" s="28"/>
      <c r="T96" s="28"/>
      <c r="U96" s="28"/>
      <c r="V96" s="28"/>
      <c r="W96" s="28"/>
      <c r="X96" s="28"/>
      <c r="Y96" s="28"/>
      <c r="AN96" s="14" t="s">
        <v>78</v>
      </c>
    </row>
    <row r="97" spans="1:25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5" s="10" customFormat="1" ht="20.100000000000001" customHeight="1" x14ac:dyDescent="0.2">
      <c r="B98" s="136"/>
      <c r="C98" s="137"/>
      <c r="D98" s="138" t="s">
        <v>151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5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25" s="10" customFormat="1" ht="20.100000000000001" customHeight="1" x14ac:dyDescent="0.2">
      <c r="B100" s="136"/>
      <c r="C100" s="137"/>
      <c r="D100" s="138" t="s">
        <v>152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5" s="10" customFormat="1" ht="20.100000000000001" customHeight="1" x14ac:dyDescent="0.2">
      <c r="B101" s="136"/>
      <c r="C101" s="137"/>
      <c r="D101" s="138" t="s">
        <v>153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5" s="10" customFormat="1" ht="20.100000000000001" customHeight="1" x14ac:dyDescent="0.2">
      <c r="B102" s="136"/>
      <c r="C102" s="137"/>
      <c r="D102" s="138" t="s">
        <v>154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25" s="10" customFormat="1" ht="20.100000000000001" customHeight="1" x14ac:dyDescent="0.2">
      <c r="B103" s="136"/>
      <c r="C103" s="137"/>
      <c r="D103" s="138" t="s">
        <v>156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5" s="10" customFormat="1" ht="20.100000000000001" customHeight="1" x14ac:dyDescent="0.2">
      <c r="B104" s="136"/>
      <c r="C104" s="137"/>
      <c r="D104" s="138" t="s">
        <v>158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5" s="9" customFormat="1" ht="24.95" customHeight="1" x14ac:dyDescent="0.2">
      <c r="B105" s="133"/>
      <c r="C105" s="134"/>
      <c r="D105" s="216" t="s">
        <v>159</v>
      </c>
      <c r="E105" s="217"/>
      <c r="F105" s="217"/>
      <c r="G105" s="217"/>
      <c r="H105" s="217"/>
      <c r="I105" s="218"/>
      <c r="J105" s="218"/>
      <c r="K105" s="218"/>
      <c r="L105" s="134"/>
      <c r="M105" s="135"/>
    </row>
    <row r="106" spans="1:25" s="10" customFormat="1" ht="20.100000000000001" customHeight="1" x14ac:dyDescent="0.2">
      <c r="B106" s="136"/>
      <c r="C106" s="137"/>
      <c r="D106" s="138" t="s">
        <v>823</v>
      </c>
      <c r="E106" s="139"/>
      <c r="F106" s="139"/>
      <c r="G106" s="139"/>
      <c r="H106" s="139"/>
      <c r="I106" s="140"/>
      <c r="J106" s="140"/>
      <c r="K106" s="140"/>
      <c r="L106" s="137"/>
      <c r="M106" s="141"/>
    </row>
    <row r="107" spans="1:25" s="10" customFormat="1" ht="20.100000000000001" customHeight="1" x14ac:dyDescent="0.2">
      <c r="B107" s="136"/>
      <c r="C107" s="137"/>
      <c r="D107" s="138" t="s">
        <v>822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25" s="2" customFormat="1" ht="21.75" customHeight="1" x14ac:dyDescent="0.2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42"/>
      <c r="S108" s="28"/>
      <c r="T108" s="28"/>
      <c r="U108" s="28"/>
      <c r="V108" s="28"/>
      <c r="W108" s="28"/>
      <c r="X108" s="28"/>
      <c r="Y108" s="28"/>
    </row>
    <row r="109" spans="1:25" s="2" customFormat="1" ht="6.95" customHeight="1" x14ac:dyDescent="0.2">
      <c r="A109" s="28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2"/>
      <c r="S109" s="28"/>
      <c r="T109" s="28"/>
      <c r="U109" s="28"/>
      <c r="V109" s="28"/>
      <c r="W109" s="28"/>
      <c r="X109" s="28"/>
      <c r="Y109" s="28"/>
    </row>
    <row r="113" spans="1:56" s="2" customFormat="1" ht="6.95" customHeight="1" x14ac:dyDescent="0.2">
      <c r="A113" s="28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2"/>
      <c r="S113" s="28"/>
      <c r="T113" s="28"/>
      <c r="U113" s="28"/>
      <c r="V113" s="28"/>
      <c r="W113" s="28"/>
      <c r="X113" s="28"/>
      <c r="Y113" s="28"/>
    </row>
    <row r="114" spans="1:56" s="2" customFormat="1" ht="24.95" customHeight="1" x14ac:dyDescent="0.2">
      <c r="A114" s="28"/>
      <c r="B114" s="29"/>
      <c r="C114" s="20" t="s">
        <v>81</v>
      </c>
      <c r="D114" s="30"/>
      <c r="E114" s="30"/>
      <c r="F114" s="30"/>
      <c r="G114" s="30"/>
      <c r="H114" s="30"/>
      <c r="I114" s="30"/>
      <c r="J114" s="30"/>
      <c r="K114" s="30"/>
      <c r="L114" s="30"/>
      <c r="M114" s="42"/>
      <c r="S114" s="28"/>
      <c r="T114" s="28"/>
      <c r="U114" s="28"/>
      <c r="V114" s="28"/>
      <c r="W114" s="28"/>
      <c r="X114" s="28"/>
      <c r="Y114" s="28"/>
    </row>
    <row r="115" spans="1:56" s="2" customFormat="1" ht="6.95" customHeigh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42"/>
      <c r="S115" s="28"/>
      <c r="T115" s="28"/>
      <c r="U115" s="28"/>
      <c r="V115" s="28"/>
      <c r="W115" s="28"/>
      <c r="X115" s="28"/>
      <c r="Y115" s="28"/>
    </row>
    <row r="116" spans="1:56" s="2" customFormat="1" ht="12" customHeight="1" x14ac:dyDescent="0.2">
      <c r="A116" s="28"/>
      <c r="B116" s="29"/>
      <c r="C116" s="25" t="s">
        <v>9</v>
      </c>
      <c r="D116" s="30"/>
      <c r="E116" s="30"/>
      <c r="F116" s="30"/>
      <c r="G116" s="30"/>
      <c r="H116" s="30"/>
      <c r="I116" s="30"/>
      <c r="J116" s="30"/>
      <c r="K116" s="30"/>
      <c r="L116" s="30"/>
      <c r="M116" s="42"/>
      <c r="S116" s="28"/>
      <c r="T116" s="28"/>
      <c r="U116" s="28"/>
      <c r="V116" s="28"/>
      <c r="W116" s="28"/>
      <c r="X116" s="28"/>
      <c r="Y116" s="28"/>
    </row>
    <row r="117" spans="1:56" s="2" customFormat="1" ht="16.5" customHeight="1" x14ac:dyDescent="0.2">
      <c r="A117" s="28"/>
      <c r="B117" s="29"/>
      <c r="C117" s="30"/>
      <c r="D117" s="30"/>
      <c r="E117" s="279" t="str">
        <f>E7</f>
        <v>Zimný štadión Banská Bystrica</v>
      </c>
      <c r="F117" s="280"/>
      <c r="G117" s="280"/>
      <c r="H117" s="280"/>
      <c r="I117" s="30"/>
      <c r="J117" s="30"/>
      <c r="K117" s="30"/>
      <c r="L117" s="30"/>
      <c r="M117" s="42"/>
      <c r="S117" s="28"/>
      <c r="T117" s="28"/>
      <c r="U117" s="28"/>
      <c r="V117" s="28"/>
      <c r="W117" s="28"/>
      <c r="X117" s="28"/>
      <c r="Y117" s="28"/>
    </row>
    <row r="118" spans="1:56" s="2" customFormat="1" ht="12" customHeight="1" x14ac:dyDescent="0.2">
      <c r="A118" s="28"/>
      <c r="B118" s="29"/>
      <c r="C118" s="25" t="s">
        <v>69</v>
      </c>
      <c r="D118" s="30"/>
      <c r="E118" s="30"/>
      <c r="F118" s="30"/>
      <c r="G118" s="30"/>
      <c r="H118" s="30"/>
      <c r="I118" s="30"/>
      <c r="J118" s="30"/>
      <c r="K118" s="30"/>
      <c r="L118" s="30"/>
      <c r="M118" s="42"/>
      <c r="S118" s="28"/>
      <c r="T118" s="28"/>
      <c r="U118" s="28"/>
      <c r="V118" s="28"/>
      <c r="W118" s="28"/>
      <c r="X118" s="28"/>
      <c r="Y118" s="28"/>
    </row>
    <row r="119" spans="1:56" s="2" customFormat="1" ht="16.5" customHeight="1" x14ac:dyDescent="0.2">
      <c r="A119" s="28"/>
      <c r="B119" s="29"/>
      <c r="C119" s="30"/>
      <c r="D119" s="30"/>
      <c r="E119" s="252" t="str">
        <f>E9</f>
        <v>Elektroinštalácia VZT Hala A</v>
      </c>
      <c r="F119" s="278"/>
      <c r="G119" s="278"/>
      <c r="H119" s="278"/>
      <c r="I119" s="30"/>
      <c r="J119" s="30"/>
      <c r="K119" s="30"/>
      <c r="L119" s="30"/>
      <c r="M119" s="42"/>
      <c r="S119" s="28"/>
      <c r="T119" s="28"/>
      <c r="U119" s="28"/>
      <c r="V119" s="28"/>
      <c r="W119" s="28"/>
      <c r="X119" s="28"/>
      <c r="Y119" s="28"/>
    </row>
    <row r="120" spans="1:56" s="2" customFormat="1" ht="6.95" customHeight="1" x14ac:dyDescent="0.2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42"/>
      <c r="S120" s="28"/>
      <c r="T120" s="28"/>
      <c r="U120" s="28"/>
      <c r="V120" s="28"/>
      <c r="W120" s="28"/>
      <c r="X120" s="28"/>
      <c r="Y120" s="28"/>
    </row>
    <row r="121" spans="1:56" s="2" customFormat="1" ht="12" customHeight="1" x14ac:dyDescent="0.2">
      <c r="A121" s="28"/>
      <c r="B121" s="29"/>
      <c r="C121" s="25" t="s">
        <v>12</v>
      </c>
      <c r="D121" s="30"/>
      <c r="E121" s="30"/>
      <c r="F121" s="23" t="str">
        <f>F12</f>
        <v xml:space="preserve"> </v>
      </c>
      <c r="G121" s="30"/>
      <c r="H121" s="30"/>
      <c r="I121" s="25" t="s">
        <v>14</v>
      </c>
      <c r="J121" s="55">
        <v>44011</v>
      </c>
      <c r="K121" s="30"/>
      <c r="L121" s="30"/>
      <c r="M121" s="42"/>
      <c r="S121" s="28"/>
      <c r="T121" s="28"/>
      <c r="U121" s="28"/>
      <c r="V121" s="28"/>
      <c r="W121" s="28"/>
      <c r="X121" s="28"/>
      <c r="Y121" s="28"/>
    </row>
    <row r="122" spans="1:56" s="2" customFormat="1" ht="6.95" customHeight="1" x14ac:dyDescent="0.2">
      <c r="A122" s="28"/>
      <c r="B122" s="29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42"/>
      <c r="S122" s="28"/>
      <c r="T122" s="28"/>
      <c r="U122" s="28"/>
      <c r="V122" s="28"/>
      <c r="W122" s="28"/>
      <c r="X122" s="28"/>
      <c r="Y122" s="28"/>
    </row>
    <row r="123" spans="1:56" s="2" customFormat="1" ht="15.2" customHeight="1" x14ac:dyDescent="0.2">
      <c r="A123" s="28"/>
      <c r="B123" s="29"/>
      <c r="C123" s="25" t="s">
        <v>15</v>
      </c>
      <c r="D123" s="30"/>
      <c r="E123" s="30"/>
      <c r="F123" s="228" t="s">
        <v>778</v>
      </c>
      <c r="G123" s="30"/>
      <c r="H123" s="30"/>
      <c r="I123" s="25" t="s">
        <v>19</v>
      </c>
      <c r="J123" s="26"/>
      <c r="K123" s="30"/>
      <c r="L123" s="30"/>
      <c r="M123" s="42"/>
      <c r="S123" s="28"/>
      <c r="T123" s="28"/>
      <c r="U123" s="28"/>
      <c r="V123" s="28"/>
      <c r="W123" s="28"/>
      <c r="X123" s="28"/>
      <c r="Y123" s="28"/>
    </row>
    <row r="124" spans="1:56" s="2" customFormat="1" ht="15.2" customHeight="1" x14ac:dyDescent="0.2">
      <c r="A124" s="28"/>
      <c r="B124" s="29"/>
      <c r="C124" s="25" t="s">
        <v>18</v>
      </c>
      <c r="D124" s="30"/>
      <c r="E124" s="30"/>
      <c r="F124" s="23" t="str">
        <f>IF(E18="","",E18)</f>
        <v/>
      </c>
      <c r="G124" s="30"/>
      <c r="H124" s="30"/>
      <c r="I124" s="25" t="s">
        <v>20</v>
      </c>
      <c r="J124" s="26"/>
      <c r="K124" s="30"/>
      <c r="L124" s="30"/>
      <c r="M124" s="42"/>
      <c r="S124" s="28"/>
      <c r="T124" s="28"/>
      <c r="U124" s="28"/>
      <c r="V124" s="28"/>
      <c r="W124" s="28"/>
      <c r="X124" s="28"/>
      <c r="Y124" s="28"/>
    </row>
    <row r="125" spans="1:56" s="2" customFormat="1" ht="10.35" customHeight="1" x14ac:dyDescent="0.2">
      <c r="A125" s="28"/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42"/>
      <c r="S125" s="28"/>
      <c r="T125" s="28"/>
      <c r="U125" s="28"/>
      <c r="V125" s="28"/>
      <c r="W125" s="28"/>
      <c r="X125" s="28"/>
      <c r="Y125" s="28"/>
    </row>
    <row r="126" spans="1:56" s="11" customFormat="1" ht="29.25" customHeight="1" x14ac:dyDescent="0.2">
      <c r="A126" s="142"/>
      <c r="B126" s="143"/>
      <c r="C126" s="144" t="s">
        <v>82</v>
      </c>
      <c r="D126" s="145" t="s">
        <v>46</v>
      </c>
      <c r="E126" s="145" t="s">
        <v>42</v>
      </c>
      <c r="F126" s="145" t="s">
        <v>43</v>
      </c>
      <c r="G126" s="145" t="s">
        <v>83</v>
      </c>
      <c r="H126" s="145" t="s">
        <v>84</v>
      </c>
      <c r="I126" s="145" t="s">
        <v>85</v>
      </c>
      <c r="J126" s="145" t="s">
        <v>86</v>
      </c>
      <c r="K126" s="146" t="s">
        <v>76</v>
      </c>
      <c r="L126" s="147" t="s">
        <v>87</v>
      </c>
      <c r="M126" s="148"/>
      <c r="N126" s="64" t="s">
        <v>1</v>
      </c>
      <c r="O126" s="65" t="s">
        <v>26</v>
      </c>
      <c r="P126" s="65" t="s">
        <v>88</v>
      </c>
      <c r="Q126" s="65" t="s">
        <v>89</v>
      </c>
      <c r="R126" s="65" t="s">
        <v>90</v>
      </c>
      <c r="S126" s="65" t="s">
        <v>91</v>
      </c>
      <c r="T126" s="65" t="s">
        <v>92</v>
      </c>
      <c r="U126" s="65" t="s">
        <v>93</v>
      </c>
      <c r="V126" s="65" t="s">
        <v>94</v>
      </c>
      <c r="W126" s="65" t="s">
        <v>95</v>
      </c>
      <c r="X126" s="65" t="s">
        <v>96</v>
      </c>
      <c r="Y126" s="66" t="s">
        <v>97</v>
      </c>
    </row>
    <row r="127" spans="1:56" s="2" customFormat="1" ht="22.7" customHeight="1" x14ac:dyDescent="0.25">
      <c r="A127" s="28"/>
      <c r="B127" s="29"/>
      <c r="C127" s="71" t="s">
        <v>77</v>
      </c>
      <c r="D127" s="30"/>
      <c r="E127" s="30"/>
      <c r="F127" s="30"/>
      <c r="G127" s="30"/>
      <c r="H127" s="30"/>
      <c r="I127" s="30"/>
      <c r="J127" s="30"/>
      <c r="K127" s="149">
        <f>K128+K132+K244+K252</f>
        <v>0</v>
      </c>
      <c r="L127" s="30"/>
      <c r="M127" s="196"/>
      <c r="N127" s="67"/>
      <c r="O127" s="150"/>
      <c r="P127" s="68"/>
      <c r="Q127" s="151" t="e">
        <f>#REF!+#REF!+#REF!+#REF!+#REF!+#REF!+#REF!+Q132+Q244</f>
        <v>#REF!</v>
      </c>
      <c r="R127" s="151" t="e">
        <f>#REF!+#REF!+#REF!+#REF!+#REF!+#REF!+#REF!+R132+R244</f>
        <v>#REF!</v>
      </c>
      <c r="S127" s="68"/>
      <c r="T127" s="152" t="e">
        <f>#REF!+#REF!+#REF!+#REF!+#REF!+#REF!+#REF!+T132+T244</f>
        <v>#REF!</v>
      </c>
      <c r="U127" s="68"/>
      <c r="V127" s="152" t="e">
        <f>#REF!+#REF!+#REF!+#REF!+#REF!+#REF!+#REF!+V132+V244</f>
        <v>#REF!</v>
      </c>
      <c r="W127" s="68"/>
      <c r="X127" s="152" t="e">
        <f>#REF!+#REF!+#REF!+#REF!+#REF!+#REF!+#REF!+X132+X244</f>
        <v>#REF!</v>
      </c>
      <c r="Y127" s="69"/>
      <c r="AM127" s="14" t="s">
        <v>62</v>
      </c>
      <c r="AN127" s="14" t="s">
        <v>78</v>
      </c>
      <c r="BD127" s="153" t="e">
        <f>#REF!+#REF!+#REF!+#REF!+#REF!+#REF!+#REF!+BD132+BD244</f>
        <v>#REF!</v>
      </c>
    </row>
    <row r="128" spans="1:56" s="12" customFormat="1" ht="26.1" customHeight="1" x14ac:dyDescent="0.2">
      <c r="B128" s="154"/>
      <c r="C128" s="155"/>
      <c r="D128" s="156" t="s">
        <v>62</v>
      </c>
      <c r="E128" s="157" t="s">
        <v>98</v>
      </c>
      <c r="F128" s="157" t="s">
        <v>99</v>
      </c>
      <c r="G128" s="155"/>
      <c r="H128" s="155"/>
      <c r="I128" s="155"/>
      <c r="J128" s="155"/>
      <c r="K128" s="158">
        <f>K129</f>
        <v>0</v>
      </c>
      <c r="L128" s="155"/>
      <c r="M128" s="159"/>
      <c r="N128" s="160"/>
      <c r="O128" s="161"/>
      <c r="P128" s="161"/>
      <c r="Q128" s="162">
        <f>Q129+Q138</f>
        <v>0</v>
      </c>
      <c r="R128" s="162">
        <f>R129+R138</f>
        <v>0</v>
      </c>
      <c r="S128" s="161"/>
      <c r="T128" s="163">
        <f>T129+T138</f>
        <v>0</v>
      </c>
      <c r="U128" s="161"/>
      <c r="V128" s="163">
        <f>V129+V138</f>
        <v>0</v>
      </c>
      <c r="W128" s="161"/>
      <c r="X128" s="163">
        <f>X129+X138</f>
        <v>0</v>
      </c>
      <c r="Y128" s="164"/>
      <c r="AK128" s="165" t="s">
        <v>66</v>
      </c>
      <c r="AM128" s="166" t="s">
        <v>62</v>
      </c>
      <c r="AN128" s="166" t="s">
        <v>63</v>
      </c>
      <c r="AR128" s="165" t="s">
        <v>100</v>
      </c>
      <c r="BD128" s="167">
        <f>BD129+BD138</f>
        <v>-775589790</v>
      </c>
    </row>
    <row r="129" spans="1:61" s="12" customFormat="1" ht="22.7" customHeight="1" x14ac:dyDescent="0.2">
      <c r="B129" s="154"/>
      <c r="C129" s="155"/>
      <c r="D129" s="156" t="s">
        <v>62</v>
      </c>
      <c r="E129" s="168" t="s">
        <v>254</v>
      </c>
      <c r="F129" s="168" t="s">
        <v>255</v>
      </c>
      <c r="G129" s="155"/>
      <c r="H129" s="155"/>
      <c r="I129" s="155"/>
      <c r="J129" s="155"/>
      <c r="K129" s="169">
        <f>SUM(K130:K131)</f>
        <v>0</v>
      </c>
      <c r="L129" s="155"/>
      <c r="M129" s="159"/>
      <c r="N129" s="160"/>
      <c r="O129" s="161"/>
      <c r="P129" s="161"/>
      <c r="Q129" s="162">
        <f>SUM(Q130:Q131)</f>
        <v>0</v>
      </c>
      <c r="R129" s="162">
        <f>SUM(R130:R131)</f>
        <v>0</v>
      </c>
      <c r="S129" s="161"/>
      <c r="T129" s="163">
        <f>SUM(T130:T131)</f>
        <v>0</v>
      </c>
      <c r="U129" s="161"/>
      <c r="V129" s="163">
        <f>SUM(V130:V131)</f>
        <v>0</v>
      </c>
      <c r="W129" s="161"/>
      <c r="X129" s="163">
        <f>SUM(X130:X131)</f>
        <v>0</v>
      </c>
      <c r="Y129" s="164"/>
      <c r="AK129" s="165" t="s">
        <v>66</v>
      </c>
      <c r="AM129" s="166" t="s">
        <v>62</v>
      </c>
      <c r="AN129" s="166" t="s">
        <v>66</v>
      </c>
      <c r="AR129" s="165" t="s">
        <v>100</v>
      </c>
      <c r="BD129" s="167">
        <f>SUM(BD130:BD131)</f>
        <v>0</v>
      </c>
    </row>
    <row r="130" spans="1:61" s="2" customFormat="1" ht="24" customHeight="1" x14ac:dyDescent="0.2">
      <c r="A130" s="28"/>
      <c r="B130" s="29"/>
      <c r="C130" s="170" t="s">
        <v>260</v>
      </c>
      <c r="D130" s="170" t="s">
        <v>102</v>
      </c>
      <c r="E130" s="171" t="s">
        <v>261</v>
      </c>
      <c r="F130" s="172" t="s">
        <v>262</v>
      </c>
      <c r="G130" s="173" t="s">
        <v>103</v>
      </c>
      <c r="H130" s="174">
        <v>4</v>
      </c>
      <c r="I130" s="174"/>
      <c r="J130" s="174"/>
      <c r="K130" s="174">
        <f>H130*J130</f>
        <v>0</v>
      </c>
      <c r="L130" s="175"/>
      <c r="M130" s="32"/>
      <c r="N130" s="176" t="s">
        <v>1</v>
      </c>
      <c r="O130" s="177" t="s">
        <v>28</v>
      </c>
      <c r="P130" s="178">
        <f>I130+J130</f>
        <v>0</v>
      </c>
      <c r="Q130" s="178">
        <f>ROUND(I130*H130,3)</f>
        <v>0</v>
      </c>
      <c r="R130" s="178">
        <f>ROUND(J130*H130,3)</f>
        <v>0</v>
      </c>
      <c r="S130" s="179">
        <v>0</v>
      </c>
      <c r="T130" s="179">
        <f>S130*H130</f>
        <v>0</v>
      </c>
      <c r="U130" s="179">
        <v>0</v>
      </c>
      <c r="V130" s="179">
        <f>U130*H130</f>
        <v>0</v>
      </c>
      <c r="W130" s="179">
        <v>0</v>
      </c>
      <c r="X130" s="179">
        <f>W130*H130</f>
        <v>0</v>
      </c>
      <c r="Y130" s="180" t="s">
        <v>1</v>
      </c>
      <c r="AK130" s="181" t="s">
        <v>104</v>
      </c>
      <c r="AM130" s="181" t="s">
        <v>102</v>
      </c>
      <c r="AN130" s="181" t="s">
        <v>105</v>
      </c>
      <c r="AR130" s="14" t="s">
        <v>100</v>
      </c>
      <c r="AX130" s="182">
        <f>IF(O130="základná",K130,0)</f>
        <v>0</v>
      </c>
      <c r="AY130" s="182">
        <f>IF(O130="znížená",K130,0)</f>
        <v>0</v>
      </c>
      <c r="AZ130" s="182">
        <f>IF(O130="zákl. prenesená",K130,0)</f>
        <v>0</v>
      </c>
      <c r="BA130" s="182">
        <f>IF(O130="zníž. prenesená",K130,0)</f>
        <v>0</v>
      </c>
      <c r="BB130" s="182">
        <f>IF(O130="nulová",K130,0)</f>
        <v>0</v>
      </c>
      <c r="BC130" s="14" t="s">
        <v>105</v>
      </c>
      <c r="BD130" s="183">
        <f>ROUND(P130*H130,3)</f>
        <v>0</v>
      </c>
      <c r="BE130" s="14" t="s">
        <v>104</v>
      </c>
      <c r="BF130" s="181" t="s">
        <v>263</v>
      </c>
    </row>
    <row r="131" spans="1:61" s="2" customFormat="1" ht="19.5" x14ac:dyDescent="0.2">
      <c r="A131" s="28"/>
      <c r="B131" s="29"/>
      <c r="C131" s="30"/>
      <c r="D131" s="184" t="s">
        <v>106</v>
      </c>
      <c r="E131" s="30"/>
      <c r="F131" s="185" t="s">
        <v>262</v>
      </c>
      <c r="G131" s="30"/>
      <c r="H131" s="30"/>
      <c r="I131" s="30"/>
      <c r="J131" s="30"/>
      <c r="K131" s="30"/>
      <c r="L131" s="30"/>
      <c r="M131" s="32"/>
      <c r="N131" s="186"/>
      <c r="O131" s="187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AM131" s="14" t="s">
        <v>106</v>
      </c>
      <c r="AN131" s="14" t="s">
        <v>105</v>
      </c>
    </row>
    <row r="132" spans="1:61" s="12" customFormat="1" ht="26.1" customHeight="1" x14ac:dyDescent="0.2">
      <c r="B132" s="154"/>
      <c r="C132" s="155"/>
      <c r="D132" s="156" t="s">
        <v>62</v>
      </c>
      <c r="E132" s="157" t="s">
        <v>116</v>
      </c>
      <c r="F132" s="157" t="s">
        <v>123</v>
      </c>
      <c r="G132" s="155"/>
      <c r="H132" s="155"/>
      <c r="I132" s="155"/>
      <c r="J132" s="155"/>
      <c r="K132" s="158">
        <f>K133+K143+K170+K199+K237</f>
        <v>0</v>
      </c>
      <c r="L132" s="155"/>
      <c r="M132" s="159"/>
      <c r="N132" s="160"/>
      <c r="O132" s="161"/>
      <c r="P132" s="161"/>
      <c r="Q132" s="162"/>
      <c r="R132" s="162"/>
      <c r="S132" s="161"/>
      <c r="T132" s="163"/>
      <c r="U132" s="161"/>
      <c r="V132" s="163"/>
      <c r="W132" s="161"/>
      <c r="X132" s="163" t="e">
        <f>X133+#REF!+X143+#REF!+X170+#REF!+#REF!+#REF!+X199+#REF!+#REF!+X237+#REF!</f>
        <v>#REF!</v>
      </c>
      <c r="Y132" s="164"/>
      <c r="AK132" s="165" t="s">
        <v>101</v>
      </c>
      <c r="AM132" s="166" t="s">
        <v>62</v>
      </c>
      <c r="AN132" s="166" t="s">
        <v>63</v>
      </c>
      <c r="AR132" s="165" t="s">
        <v>100</v>
      </c>
      <c r="BD132" s="167" t="e">
        <f>BD133+#REF!+BD143+#REF!+BD170+#REF!+#REF!+#REF!+BD199+#REF!+#REF!+BD237+#REF!</f>
        <v>#REF!</v>
      </c>
    </row>
    <row r="133" spans="1:61" s="12" customFormat="1" ht="22.7" customHeight="1" x14ac:dyDescent="0.2">
      <c r="B133" s="154"/>
      <c r="C133" s="155"/>
      <c r="D133" s="156" t="s">
        <v>62</v>
      </c>
      <c r="E133" s="168" t="s">
        <v>272</v>
      </c>
      <c r="F133" s="168" t="s">
        <v>273</v>
      </c>
      <c r="G133" s="155"/>
      <c r="H133" s="155"/>
      <c r="I133" s="155"/>
      <c r="J133" s="155"/>
      <c r="K133" s="169">
        <f>SUM(K134:L141)</f>
        <v>0</v>
      </c>
      <c r="L133" s="155"/>
      <c r="M133" s="159"/>
      <c r="N133" s="160"/>
      <c r="O133" s="161"/>
      <c r="P133" s="161"/>
      <c r="Q133" s="162">
        <f>SUM(Q134:Q142)</f>
        <v>0</v>
      </c>
      <c r="R133" s="162">
        <f>SUM(R134:R142)</f>
        <v>0</v>
      </c>
      <c r="S133" s="161"/>
      <c r="T133" s="163">
        <f>SUM(T134:T142)</f>
        <v>0</v>
      </c>
      <c r="U133" s="161"/>
      <c r="V133" s="163">
        <f>SUM(V134:V142)</f>
        <v>0</v>
      </c>
      <c r="W133" s="161"/>
      <c r="X133" s="163">
        <f>SUM(X134:X142)</f>
        <v>0</v>
      </c>
      <c r="Y133" s="164"/>
      <c r="AK133" s="165" t="s">
        <v>66</v>
      </c>
      <c r="AM133" s="166" t="s">
        <v>62</v>
      </c>
      <c r="AN133" s="166" t="s">
        <v>66</v>
      </c>
      <c r="AR133" s="165" t="s">
        <v>100</v>
      </c>
      <c r="BD133" s="167">
        <f>SUM(BD134:BD142)</f>
        <v>0</v>
      </c>
    </row>
    <row r="134" spans="1:61" s="2" customFormat="1" ht="24" customHeight="1" x14ac:dyDescent="0.2">
      <c r="A134" s="240"/>
      <c r="B134" s="29"/>
      <c r="C134" s="170" t="s">
        <v>282</v>
      </c>
      <c r="D134" s="170" t="s">
        <v>102</v>
      </c>
      <c r="E134" s="171" t="s">
        <v>283</v>
      </c>
      <c r="F134" s="172" t="s">
        <v>284</v>
      </c>
      <c r="G134" s="173" t="s">
        <v>115</v>
      </c>
      <c r="H134" s="174">
        <v>85</v>
      </c>
      <c r="I134" s="174"/>
      <c r="J134" s="174"/>
      <c r="K134" s="174">
        <f>H134*J134</f>
        <v>0</v>
      </c>
      <c r="L134" s="175"/>
      <c r="M134" s="32"/>
      <c r="N134" s="176"/>
      <c r="O134" s="177" t="s">
        <v>28</v>
      </c>
      <c r="P134" s="178">
        <f>I134+J134</f>
        <v>0</v>
      </c>
      <c r="Q134" s="178">
        <f>ROUND(I134*H134,3)</f>
        <v>0</v>
      </c>
      <c r="R134" s="178">
        <f>ROUND(J134*H134,3)</f>
        <v>0</v>
      </c>
      <c r="S134" s="179">
        <v>0</v>
      </c>
      <c r="T134" s="179">
        <f>S134*H134</f>
        <v>0</v>
      </c>
      <c r="U134" s="179">
        <v>0</v>
      </c>
      <c r="V134" s="179">
        <f>U134*H134</f>
        <v>0</v>
      </c>
      <c r="W134" s="179">
        <v>0</v>
      </c>
      <c r="X134" s="179">
        <f>W134*H134</f>
        <v>0</v>
      </c>
      <c r="Y134" s="180"/>
      <c r="Z134" s="240"/>
      <c r="AA134" s="240"/>
      <c r="AN134" s="181" t="s">
        <v>104</v>
      </c>
      <c r="AP134" s="181" t="s">
        <v>102</v>
      </c>
      <c r="AQ134" s="181" t="s">
        <v>105</v>
      </c>
      <c r="AU134" s="14" t="s">
        <v>100</v>
      </c>
      <c r="BA134" s="182">
        <f>IF(O134="základná",K134,0)</f>
        <v>0</v>
      </c>
      <c r="BB134" s="182">
        <f>IF(O134="znížená",K134,0)</f>
        <v>0</v>
      </c>
      <c r="BC134" s="182">
        <f>IF(O134="zákl. prenesená",K134,0)</f>
        <v>0</v>
      </c>
      <c r="BD134" s="182">
        <f>IF(O134="zníž. prenesená",K134,0)</f>
        <v>0</v>
      </c>
      <c r="BE134" s="182">
        <f>IF(O134="nulová",K134,0)</f>
        <v>0</v>
      </c>
      <c r="BF134" s="14" t="s">
        <v>105</v>
      </c>
      <c r="BG134" s="183">
        <f>ROUND(P134*H134,3)</f>
        <v>0</v>
      </c>
      <c r="BH134" s="14" t="s">
        <v>104</v>
      </c>
      <c r="BI134" s="181" t="s">
        <v>285</v>
      </c>
    </row>
    <row r="135" spans="1:61" s="2" customFormat="1" ht="19.5" x14ac:dyDescent="0.2">
      <c r="A135" s="240"/>
      <c r="B135" s="29"/>
      <c r="C135" s="239"/>
      <c r="D135" s="184" t="s">
        <v>106</v>
      </c>
      <c r="E135" s="239"/>
      <c r="F135" s="185" t="s">
        <v>284</v>
      </c>
      <c r="G135" s="239"/>
      <c r="H135" s="239"/>
      <c r="I135" s="239"/>
      <c r="J135" s="239"/>
      <c r="K135" s="239"/>
      <c r="L135" s="239"/>
      <c r="M135" s="32"/>
      <c r="N135" s="186"/>
      <c r="O135" s="187"/>
      <c r="P135" s="60"/>
      <c r="Q135" s="60"/>
      <c r="R135" s="60"/>
      <c r="S135" s="60"/>
      <c r="T135" s="60"/>
      <c r="U135" s="60"/>
      <c r="V135" s="60"/>
      <c r="W135" s="60"/>
      <c r="X135" s="60"/>
      <c r="Y135" s="61"/>
      <c r="Z135" s="240"/>
      <c r="AA135" s="240"/>
      <c r="AP135" s="14" t="s">
        <v>106</v>
      </c>
      <c r="AQ135" s="14" t="s">
        <v>105</v>
      </c>
    </row>
    <row r="136" spans="1:61" s="2" customFormat="1" ht="44.1" customHeight="1" x14ac:dyDescent="0.2">
      <c r="A136" s="240"/>
      <c r="B136" s="29"/>
      <c r="C136" s="188" t="s">
        <v>286</v>
      </c>
      <c r="D136" s="188" t="s">
        <v>116</v>
      </c>
      <c r="E136" s="189" t="s">
        <v>287</v>
      </c>
      <c r="F136" s="190" t="s">
        <v>902</v>
      </c>
      <c r="G136" s="191" t="s">
        <v>136</v>
      </c>
      <c r="H136" s="192">
        <v>85</v>
      </c>
      <c r="I136" s="192"/>
      <c r="J136" s="193"/>
      <c r="K136" s="192">
        <f>H136*I136</f>
        <v>0</v>
      </c>
      <c r="L136" s="193"/>
      <c r="M136" s="194"/>
      <c r="N136" s="195"/>
      <c r="O136" s="177" t="s">
        <v>28</v>
      </c>
      <c r="P136" s="178">
        <f>I136+J136</f>
        <v>0</v>
      </c>
      <c r="Q136" s="178">
        <f>ROUND(I136*H136,3)</f>
        <v>0</v>
      </c>
      <c r="R136" s="178">
        <f>ROUND(J136*H136,3)</f>
        <v>0</v>
      </c>
      <c r="S136" s="179">
        <v>0</v>
      </c>
      <c r="T136" s="179">
        <f>S136*H136</f>
        <v>0</v>
      </c>
      <c r="U136" s="179">
        <v>0</v>
      </c>
      <c r="V136" s="179">
        <f>U136*H136</f>
        <v>0</v>
      </c>
      <c r="W136" s="179">
        <v>0</v>
      </c>
      <c r="X136" s="179">
        <f>W136*H136</f>
        <v>0</v>
      </c>
      <c r="Y136" s="180"/>
      <c r="Z136" s="240"/>
      <c r="AA136" s="240"/>
      <c r="AN136" s="181" t="s">
        <v>108</v>
      </c>
      <c r="AP136" s="181" t="s">
        <v>116</v>
      </c>
      <c r="AQ136" s="181" t="s">
        <v>105</v>
      </c>
      <c r="AU136" s="14" t="s">
        <v>100</v>
      </c>
      <c r="BA136" s="182">
        <f>IF(O136="základná",K136,0)</f>
        <v>0</v>
      </c>
      <c r="BB136" s="182">
        <f>IF(O136="znížená",K136,0)</f>
        <v>0</v>
      </c>
      <c r="BC136" s="182">
        <f>IF(O136="zákl. prenesená",K136,0)</f>
        <v>0</v>
      </c>
      <c r="BD136" s="182">
        <f>IF(O136="zníž. prenesená",K136,0)</f>
        <v>0</v>
      </c>
      <c r="BE136" s="182">
        <f>IF(O136="nulová",K136,0)</f>
        <v>0</v>
      </c>
      <c r="BF136" s="14" t="s">
        <v>105</v>
      </c>
      <c r="BG136" s="183">
        <f>ROUND(P136*H136,3)</f>
        <v>0</v>
      </c>
      <c r="BH136" s="14" t="s">
        <v>104</v>
      </c>
      <c r="BI136" s="181" t="s">
        <v>289</v>
      </c>
    </row>
    <row r="137" spans="1:61" s="2" customFormat="1" ht="19.5" x14ac:dyDescent="0.2">
      <c r="A137" s="240"/>
      <c r="B137" s="29"/>
      <c r="C137" s="239"/>
      <c r="D137" s="184" t="s">
        <v>106</v>
      </c>
      <c r="E137" s="239"/>
      <c r="F137" s="185" t="s">
        <v>288</v>
      </c>
      <c r="G137" s="239"/>
      <c r="H137" s="239"/>
      <c r="I137" s="239"/>
      <c r="J137" s="239"/>
      <c r="K137" s="239"/>
      <c r="L137" s="239"/>
      <c r="M137" s="32"/>
      <c r="N137" s="186"/>
      <c r="O137" s="187"/>
      <c r="P137" s="60"/>
      <c r="Q137" s="60"/>
      <c r="R137" s="60"/>
      <c r="S137" s="60"/>
      <c r="T137" s="60"/>
      <c r="U137" s="60"/>
      <c r="V137" s="60"/>
      <c r="W137" s="60"/>
      <c r="X137" s="60"/>
      <c r="Y137" s="61"/>
      <c r="Z137" s="240"/>
      <c r="AA137" s="240"/>
      <c r="AP137" s="14" t="s">
        <v>106</v>
      </c>
      <c r="AQ137" s="14" t="s">
        <v>105</v>
      </c>
    </row>
    <row r="138" spans="1:61" s="2" customFormat="1" ht="24" customHeight="1" x14ac:dyDescent="0.2">
      <c r="A138" s="214"/>
      <c r="B138" s="29"/>
      <c r="C138" s="188" t="s">
        <v>793</v>
      </c>
      <c r="D138" s="188" t="s">
        <v>116</v>
      </c>
      <c r="E138" s="189"/>
      <c r="F138" s="190" t="s">
        <v>905</v>
      </c>
      <c r="G138" s="191" t="s">
        <v>103</v>
      </c>
      <c r="H138" s="192">
        <v>50</v>
      </c>
      <c r="I138" s="192"/>
      <c r="J138" s="193"/>
      <c r="K138" s="192">
        <f>ROUND(P138*H138,3)</f>
        <v>0</v>
      </c>
      <c r="L138" s="193"/>
      <c r="M138" s="194"/>
      <c r="N138" s="195" t="s">
        <v>1</v>
      </c>
      <c r="O138" s="177" t="s">
        <v>28</v>
      </c>
      <c r="P138" s="178">
        <f>I138+J138</f>
        <v>0</v>
      </c>
      <c r="Q138" s="178">
        <f>ROUND(I138*H138,3)</f>
        <v>0</v>
      </c>
      <c r="R138" s="178">
        <f>ROUND(J138*H138,3)</f>
        <v>0</v>
      </c>
      <c r="S138" s="179">
        <v>0</v>
      </c>
      <c r="T138" s="179">
        <f>S138*H138</f>
        <v>0</v>
      </c>
      <c r="U138" s="179">
        <v>0</v>
      </c>
      <c r="V138" s="179">
        <f>U138*H138</f>
        <v>0</v>
      </c>
      <c r="W138" s="179">
        <v>0</v>
      </c>
      <c r="X138" s="179">
        <f>W138*H138</f>
        <v>0</v>
      </c>
      <c r="Y138" s="180" t="s">
        <v>1</v>
      </c>
      <c r="AI138" s="181" t="s">
        <v>108</v>
      </c>
      <c r="AK138" s="181" t="s">
        <v>116</v>
      </c>
      <c r="AL138" s="181" t="s">
        <v>105</v>
      </c>
      <c r="AP138" s="14" t="s">
        <v>100</v>
      </c>
      <c r="AV138" s="182">
        <f>IF(O138="základná",K138,0)</f>
        <v>0</v>
      </c>
      <c r="AW138" s="182">
        <f>IF(O138="znížená",K138,0)</f>
        <v>0</v>
      </c>
      <c r="AX138" s="182">
        <f>IF(O138="zákl. prenesená",K138,0)</f>
        <v>0</v>
      </c>
      <c r="AY138" s="182">
        <f>IF(O138="zníž. prenesená",K138,0)</f>
        <v>0</v>
      </c>
      <c r="AZ138" s="182">
        <f>IF(O138="nulová",K138,0)</f>
        <v>0</v>
      </c>
      <c r="BA138" s="14" t="s">
        <v>105</v>
      </c>
      <c r="BB138" s="183">
        <f>ROUND(P138*H138,3)</f>
        <v>0</v>
      </c>
      <c r="BC138" s="14" t="s">
        <v>104</v>
      </c>
      <c r="BD138" s="181" t="s">
        <v>794</v>
      </c>
    </row>
    <row r="139" spans="1:61" s="2" customFormat="1" ht="16.5" customHeight="1" x14ac:dyDescent="0.2">
      <c r="A139" s="199"/>
      <c r="B139" s="29"/>
      <c r="C139" s="170" t="s">
        <v>357</v>
      </c>
      <c r="D139" s="170" t="s">
        <v>102</v>
      </c>
      <c r="E139" s="171" t="s">
        <v>358</v>
      </c>
      <c r="F139" s="172" t="s">
        <v>359</v>
      </c>
      <c r="G139" s="173" t="s">
        <v>103</v>
      </c>
      <c r="H139" s="174">
        <v>10</v>
      </c>
      <c r="I139" s="174"/>
      <c r="J139" s="174"/>
      <c r="K139" s="174">
        <f>H139*J139</f>
        <v>0</v>
      </c>
      <c r="L139" s="175"/>
      <c r="M139" s="32"/>
      <c r="N139" s="176" t="s">
        <v>1</v>
      </c>
      <c r="O139" s="177" t="s">
        <v>28</v>
      </c>
      <c r="P139" s="178">
        <f>I139+J139</f>
        <v>0</v>
      </c>
      <c r="Q139" s="178">
        <f>ROUND(I139*H139,3)</f>
        <v>0</v>
      </c>
      <c r="R139" s="178">
        <f>ROUND(J139*H139,3)</f>
        <v>0</v>
      </c>
      <c r="S139" s="179">
        <v>0</v>
      </c>
      <c r="T139" s="179">
        <f>S139*H139</f>
        <v>0</v>
      </c>
      <c r="U139" s="179">
        <v>0</v>
      </c>
      <c r="V139" s="179">
        <f>U139*H139</f>
        <v>0</v>
      </c>
      <c r="W139" s="179">
        <v>0</v>
      </c>
      <c r="X139" s="179">
        <f>W139*H139</f>
        <v>0</v>
      </c>
      <c r="Y139" s="180" t="s">
        <v>1</v>
      </c>
      <c r="AK139" s="181" t="s">
        <v>104</v>
      </c>
      <c r="AM139" s="181" t="s">
        <v>102</v>
      </c>
      <c r="AN139" s="181" t="s">
        <v>105</v>
      </c>
      <c r="AR139" s="14" t="s">
        <v>100</v>
      </c>
      <c r="AX139" s="182">
        <f>IF(O139="základná",K139,0)</f>
        <v>0</v>
      </c>
      <c r="AY139" s="182">
        <f>IF(O139="znížená",K139,0)</f>
        <v>0</v>
      </c>
      <c r="AZ139" s="182">
        <f>IF(O139="zákl. prenesená",K139,0)</f>
        <v>0</v>
      </c>
      <c r="BA139" s="182">
        <f>IF(O139="zníž. prenesená",K139,0)</f>
        <v>0</v>
      </c>
      <c r="BB139" s="182">
        <f>IF(O139="nulová",K139,0)</f>
        <v>0</v>
      </c>
      <c r="BC139" s="14" t="s">
        <v>105</v>
      </c>
      <c r="BD139" s="183">
        <f>ROUND(P139*H139,3)</f>
        <v>0</v>
      </c>
      <c r="BE139" s="14" t="s">
        <v>104</v>
      </c>
      <c r="BF139" s="181" t="s">
        <v>360</v>
      </c>
    </row>
    <row r="140" spans="1:61" s="2" customFormat="1" x14ac:dyDescent="0.2">
      <c r="A140" s="199"/>
      <c r="B140" s="29"/>
      <c r="C140" s="198"/>
      <c r="D140" s="184" t="s">
        <v>106</v>
      </c>
      <c r="E140" s="198"/>
      <c r="F140" s="185" t="s">
        <v>359</v>
      </c>
      <c r="G140" s="198"/>
      <c r="H140" s="198"/>
      <c r="I140" s="198"/>
      <c r="J140" s="198"/>
      <c r="K140" s="198"/>
      <c r="L140" s="198"/>
      <c r="M140" s="32"/>
      <c r="N140" s="186"/>
      <c r="O140" s="187"/>
      <c r="P140" s="60"/>
      <c r="Q140" s="60"/>
      <c r="R140" s="60"/>
      <c r="S140" s="60"/>
      <c r="T140" s="60"/>
      <c r="U140" s="60"/>
      <c r="V140" s="60"/>
      <c r="W140" s="60"/>
      <c r="X140" s="60"/>
      <c r="Y140" s="61"/>
      <c r="AM140" s="14" t="s">
        <v>106</v>
      </c>
      <c r="AN140" s="14" t="s">
        <v>105</v>
      </c>
    </row>
    <row r="141" spans="1:61" s="2" customFormat="1" ht="16.5" customHeight="1" x14ac:dyDescent="0.2">
      <c r="A141" s="199"/>
      <c r="B141" s="29"/>
      <c r="C141" s="188" t="s">
        <v>361</v>
      </c>
      <c r="D141" s="188" t="s">
        <v>116</v>
      </c>
      <c r="E141" s="189" t="s">
        <v>362</v>
      </c>
      <c r="F141" s="190" t="s">
        <v>363</v>
      </c>
      <c r="G141" s="191" t="s">
        <v>103</v>
      </c>
      <c r="H141" s="192">
        <v>10</v>
      </c>
      <c r="I141" s="192"/>
      <c r="J141" s="193"/>
      <c r="K141" s="192">
        <f>H141*I141</f>
        <v>0</v>
      </c>
      <c r="L141" s="193"/>
      <c r="M141" s="194"/>
      <c r="N141" s="195" t="s">
        <v>1</v>
      </c>
      <c r="O141" s="177" t="s">
        <v>28</v>
      </c>
      <c r="P141" s="178">
        <f>I141+J141</f>
        <v>0</v>
      </c>
      <c r="Q141" s="178">
        <f>ROUND(I141*H141,3)</f>
        <v>0</v>
      </c>
      <c r="R141" s="178">
        <f>ROUND(J141*H141,3)</f>
        <v>0</v>
      </c>
      <c r="S141" s="179">
        <v>0</v>
      </c>
      <c r="T141" s="179">
        <f>S141*H141</f>
        <v>0</v>
      </c>
      <c r="U141" s="179">
        <v>0</v>
      </c>
      <c r="V141" s="179">
        <f>U141*H141</f>
        <v>0</v>
      </c>
      <c r="W141" s="179">
        <v>0</v>
      </c>
      <c r="X141" s="179">
        <f>W141*H141</f>
        <v>0</v>
      </c>
      <c r="Y141" s="180" t="s">
        <v>1</v>
      </c>
      <c r="AK141" s="181" t="s">
        <v>108</v>
      </c>
      <c r="AM141" s="181" t="s">
        <v>116</v>
      </c>
      <c r="AN141" s="181" t="s">
        <v>105</v>
      </c>
      <c r="AR141" s="14" t="s">
        <v>100</v>
      </c>
      <c r="AX141" s="182">
        <f>IF(O141="základná",K141,0)</f>
        <v>0</v>
      </c>
      <c r="AY141" s="182">
        <f>IF(O141="znížená",K141,0)</f>
        <v>0</v>
      </c>
      <c r="AZ141" s="182">
        <f>IF(O141="zákl. prenesená",K141,0)</f>
        <v>0</v>
      </c>
      <c r="BA141" s="182">
        <f>IF(O141="zníž. prenesená",K141,0)</f>
        <v>0</v>
      </c>
      <c r="BB141" s="182">
        <f>IF(O141="nulová",K141,0)</f>
        <v>0</v>
      </c>
      <c r="BC141" s="14" t="s">
        <v>105</v>
      </c>
      <c r="BD141" s="183">
        <f>ROUND(P141*H141,3)</f>
        <v>0</v>
      </c>
      <c r="BE141" s="14" t="s">
        <v>104</v>
      </c>
      <c r="BF141" s="181" t="s">
        <v>364</v>
      </c>
    </row>
    <row r="142" spans="1:61" s="2" customFormat="1" x14ac:dyDescent="0.2">
      <c r="A142" s="199"/>
      <c r="B142" s="29"/>
      <c r="C142" s="198"/>
      <c r="D142" s="184" t="s">
        <v>106</v>
      </c>
      <c r="E142" s="198"/>
      <c r="F142" s="185" t="s">
        <v>363</v>
      </c>
      <c r="G142" s="198"/>
      <c r="H142" s="198"/>
      <c r="I142" s="198"/>
      <c r="J142" s="198"/>
      <c r="K142" s="198"/>
      <c r="L142" s="198"/>
      <c r="M142" s="32"/>
      <c r="N142" s="186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AM142" s="14" t="s">
        <v>106</v>
      </c>
      <c r="AN142" s="14" t="s">
        <v>105</v>
      </c>
    </row>
    <row r="143" spans="1:61" s="12" customFormat="1" ht="22.7" customHeight="1" x14ac:dyDescent="0.2">
      <c r="B143" s="154"/>
      <c r="C143" s="155"/>
      <c r="D143" s="156" t="s">
        <v>62</v>
      </c>
      <c r="E143" s="168" t="s">
        <v>313</v>
      </c>
      <c r="F143" s="168" t="s">
        <v>314</v>
      </c>
      <c r="G143" s="155"/>
      <c r="H143" s="155"/>
      <c r="I143" s="155"/>
      <c r="J143" s="155"/>
      <c r="K143" s="169">
        <f>SUM(K144:K168)</f>
        <v>0</v>
      </c>
      <c r="L143" s="155"/>
      <c r="M143" s="32"/>
      <c r="N143" s="160"/>
      <c r="O143" s="161"/>
      <c r="P143" s="161"/>
      <c r="Q143" s="162">
        <f>SUM(Q144:Q167)</f>
        <v>0</v>
      </c>
      <c r="R143" s="162">
        <f>SUM(R144:R167)</f>
        <v>0</v>
      </c>
      <c r="S143" s="161"/>
      <c r="T143" s="163"/>
      <c r="U143" s="161"/>
      <c r="V143" s="163"/>
      <c r="W143" s="161"/>
      <c r="X143" s="163"/>
      <c r="Y143" s="164"/>
      <c r="AK143" s="165" t="s">
        <v>66</v>
      </c>
      <c r="AM143" s="166" t="s">
        <v>62</v>
      </c>
      <c r="AN143" s="166" t="s">
        <v>66</v>
      </c>
      <c r="AR143" s="165" t="s">
        <v>100</v>
      </c>
      <c r="BD143" s="167">
        <f>SUM(BD144:BD169)</f>
        <v>0</v>
      </c>
    </row>
    <row r="144" spans="1:61" s="2" customFormat="1" ht="24" customHeight="1" x14ac:dyDescent="0.2">
      <c r="A144" s="28"/>
      <c r="B144" s="29"/>
      <c r="C144" s="170" t="s">
        <v>315</v>
      </c>
      <c r="D144" s="170" t="s">
        <v>102</v>
      </c>
      <c r="E144" s="171" t="s">
        <v>316</v>
      </c>
      <c r="F144" s="172" t="s">
        <v>783</v>
      </c>
      <c r="G144" s="173" t="s">
        <v>115</v>
      </c>
      <c r="H144" s="174">
        <v>90</v>
      </c>
      <c r="I144" s="174"/>
      <c r="J144" s="174"/>
      <c r="K144" s="174">
        <f>H144*J144</f>
        <v>0</v>
      </c>
      <c r="L144" s="175"/>
      <c r="M144" s="32"/>
      <c r="N144" s="176"/>
      <c r="O144" s="177" t="s">
        <v>28</v>
      </c>
      <c r="P144" s="178">
        <f>I144+J144</f>
        <v>0</v>
      </c>
      <c r="Q144" s="178">
        <f>ROUND(I144*H144,3)</f>
        <v>0</v>
      </c>
      <c r="R144" s="178">
        <f>ROUND(J144*H144,3)</f>
        <v>0</v>
      </c>
      <c r="S144" s="179">
        <v>0</v>
      </c>
      <c r="T144" s="179">
        <f>S144*H144</f>
        <v>0</v>
      </c>
      <c r="U144" s="179">
        <v>0</v>
      </c>
      <c r="V144" s="179">
        <f>U144*H144</f>
        <v>0</v>
      </c>
      <c r="W144" s="179">
        <v>0</v>
      </c>
      <c r="X144" s="179"/>
      <c r="Y144" s="180"/>
      <c r="AK144" s="181" t="s">
        <v>104</v>
      </c>
      <c r="AM144" s="181" t="s">
        <v>102</v>
      </c>
      <c r="AN144" s="181" t="s">
        <v>105</v>
      </c>
      <c r="AR144" s="14" t="s">
        <v>100</v>
      </c>
      <c r="AX144" s="182">
        <f>IF(O144="základná",K144,0)</f>
        <v>0</v>
      </c>
      <c r="AY144" s="182">
        <f>IF(O144="znížená",K144,0)</f>
        <v>0</v>
      </c>
      <c r="AZ144" s="182">
        <f>IF(O144="zákl. prenesená",K144,0)</f>
        <v>0</v>
      </c>
      <c r="BA144" s="182">
        <f>IF(O144="zníž. prenesená",K144,0)</f>
        <v>0</v>
      </c>
      <c r="BB144" s="182">
        <f>IF(O144="nulová",K144,0)</f>
        <v>0</v>
      </c>
      <c r="BC144" s="14" t="s">
        <v>105</v>
      </c>
      <c r="BD144" s="183">
        <f>ROUND(P144*H144,3)</f>
        <v>0</v>
      </c>
      <c r="BE144" s="14" t="s">
        <v>104</v>
      </c>
      <c r="BF144" s="181" t="s">
        <v>318</v>
      </c>
    </row>
    <row r="145" spans="1:58" s="2" customFormat="1" x14ac:dyDescent="0.2">
      <c r="A145" s="28"/>
      <c r="B145" s="29"/>
      <c r="C145" s="30"/>
      <c r="D145" s="184" t="s">
        <v>106</v>
      </c>
      <c r="E145" s="30"/>
      <c r="F145" s="185" t="s">
        <v>317</v>
      </c>
      <c r="G145" s="30"/>
      <c r="H145" s="30"/>
      <c r="I145" s="30"/>
      <c r="J145" s="30"/>
      <c r="K145" s="30"/>
      <c r="L145" s="30"/>
      <c r="M145" s="32"/>
      <c r="N145" s="186"/>
      <c r="O145" s="187"/>
      <c r="P145" s="60"/>
      <c r="Q145" s="60"/>
      <c r="R145" s="60"/>
      <c r="S145" s="60"/>
      <c r="T145" s="60"/>
      <c r="U145" s="60"/>
      <c r="V145" s="60"/>
      <c r="W145" s="60"/>
      <c r="X145" s="60"/>
      <c r="Y145" s="61"/>
      <c r="AM145" s="14" t="s">
        <v>106</v>
      </c>
      <c r="AN145" s="14" t="s">
        <v>105</v>
      </c>
    </row>
    <row r="146" spans="1:58" s="2" customFormat="1" ht="21" customHeight="1" x14ac:dyDescent="0.2">
      <c r="A146" s="199"/>
      <c r="B146" s="29"/>
      <c r="C146" s="188" t="s">
        <v>334</v>
      </c>
      <c r="D146" s="188" t="s">
        <v>116</v>
      </c>
      <c r="E146" s="189" t="s">
        <v>335</v>
      </c>
      <c r="F146" s="190" t="s">
        <v>797</v>
      </c>
      <c r="G146" s="191" t="s">
        <v>115</v>
      </c>
      <c r="H146" s="192">
        <v>50</v>
      </c>
      <c r="I146" s="192"/>
      <c r="J146" s="193"/>
      <c r="K146" s="192">
        <f>H146*I146</f>
        <v>0</v>
      </c>
      <c r="L146" s="193"/>
      <c r="M146" s="194"/>
      <c r="N146" s="195" t="s">
        <v>1</v>
      </c>
      <c r="O146" s="177" t="s">
        <v>28</v>
      </c>
      <c r="P146" s="178">
        <f>I146+J146</f>
        <v>0</v>
      </c>
      <c r="Q146" s="178">
        <f>ROUND(I146*H146,3)</f>
        <v>0</v>
      </c>
      <c r="R146" s="178">
        <f>ROUND(J146*H146,3)</f>
        <v>0</v>
      </c>
      <c r="S146" s="179">
        <v>0</v>
      </c>
      <c r="T146" s="179">
        <f>S146*H146</f>
        <v>0</v>
      </c>
      <c r="U146" s="179">
        <v>0</v>
      </c>
      <c r="V146" s="179">
        <f>U146*H146</f>
        <v>0</v>
      </c>
      <c r="W146" s="179">
        <v>0</v>
      </c>
      <c r="X146" s="179">
        <f>W146*H146</f>
        <v>0</v>
      </c>
      <c r="Y146" s="180" t="s">
        <v>1</v>
      </c>
      <c r="AK146" s="181" t="s">
        <v>108</v>
      </c>
      <c r="AM146" s="181" t="s">
        <v>116</v>
      </c>
      <c r="AN146" s="181" t="s">
        <v>105</v>
      </c>
      <c r="AR146" s="14" t="s">
        <v>100</v>
      </c>
      <c r="AX146" s="182">
        <f>IF(O146="základná",K146,0)</f>
        <v>0</v>
      </c>
      <c r="AY146" s="182">
        <f>IF(O146="znížená",K146,0)</f>
        <v>0</v>
      </c>
      <c r="AZ146" s="182">
        <f>IF(O146="zákl. prenesená",K146,0)</f>
        <v>0</v>
      </c>
      <c r="BA146" s="182">
        <f>IF(O146="zníž. prenesená",K146,0)</f>
        <v>0</v>
      </c>
      <c r="BB146" s="182">
        <f>IF(O146="nulová",K146,0)</f>
        <v>0</v>
      </c>
      <c r="BC146" s="14" t="s">
        <v>105</v>
      </c>
      <c r="BD146" s="183">
        <f>ROUND(P146*H146,3)</f>
        <v>0</v>
      </c>
      <c r="BE146" s="14" t="s">
        <v>104</v>
      </c>
      <c r="BF146" s="181" t="s">
        <v>336</v>
      </c>
    </row>
    <row r="147" spans="1:58" s="2" customFormat="1" x14ac:dyDescent="0.2">
      <c r="A147" s="199"/>
      <c r="B147" s="29"/>
      <c r="C147" s="198"/>
      <c r="D147" s="184" t="s">
        <v>106</v>
      </c>
      <c r="E147" s="198"/>
      <c r="F147" s="185" t="s">
        <v>798</v>
      </c>
      <c r="G147" s="198"/>
      <c r="H147" s="198"/>
      <c r="I147" s="198"/>
      <c r="J147" s="198"/>
      <c r="K147" s="198"/>
      <c r="L147" s="198"/>
      <c r="M147" s="32"/>
      <c r="N147" s="186"/>
      <c r="O147" s="187"/>
      <c r="P147" s="60"/>
      <c r="Q147" s="60"/>
      <c r="R147" s="60"/>
      <c r="S147" s="60"/>
      <c r="T147" s="60"/>
      <c r="U147" s="60"/>
      <c r="V147" s="60"/>
      <c r="W147" s="60"/>
      <c r="X147" s="60"/>
      <c r="Y147" s="61"/>
      <c r="AM147" s="14" t="s">
        <v>106</v>
      </c>
      <c r="AN147" s="14" t="s">
        <v>105</v>
      </c>
    </row>
    <row r="148" spans="1:58" s="2" customFormat="1" ht="16.5" customHeight="1" x14ac:dyDescent="0.2">
      <c r="A148" s="214"/>
      <c r="B148" s="29"/>
      <c r="C148" s="188" t="s">
        <v>319</v>
      </c>
      <c r="D148" s="188" t="s">
        <v>116</v>
      </c>
      <c r="E148" s="189" t="s">
        <v>320</v>
      </c>
      <c r="F148" s="190" t="s">
        <v>321</v>
      </c>
      <c r="G148" s="191" t="s">
        <v>115</v>
      </c>
      <c r="H148" s="192">
        <v>20</v>
      </c>
      <c r="I148" s="192"/>
      <c r="J148" s="193"/>
      <c r="K148" s="192">
        <f>H148*I148</f>
        <v>0</v>
      </c>
      <c r="L148" s="193"/>
      <c r="M148" s="194"/>
      <c r="N148" s="195" t="s">
        <v>1</v>
      </c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180" t="s">
        <v>1</v>
      </c>
      <c r="AI148" s="181" t="s">
        <v>108</v>
      </c>
      <c r="AK148" s="181" t="s">
        <v>116</v>
      </c>
      <c r="AL148" s="181" t="s">
        <v>105</v>
      </c>
      <c r="AP148" s="14" t="s">
        <v>100</v>
      </c>
      <c r="AV148" s="182">
        <f>IF(O148="základná",K148,0)</f>
        <v>0</v>
      </c>
      <c r="AW148" s="182">
        <f>IF(O148="znížená",K148,0)</f>
        <v>0</v>
      </c>
      <c r="AX148" s="182">
        <f>IF(O148="zákl. prenesená",K148,0)</f>
        <v>0</v>
      </c>
      <c r="AY148" s="182">
        <f>IF(O148="zníž. prenesená",K148,0)</f>
        <v>0</v>
      </c>
      <c r="AZ148" s="182">
        <f>IF(O148="nulová",K148,0)</f>
        <v>0</v>
      </c>
      <c r="BA148" s="14" t="s">
        <v>105</v>
      </c>
      <c r="BB148" s="183">
        <f>ROUND(P148*H148,3)</f>
        <v>0</v>
      </c>
      <c r="BC148" s="14" t="s">
        <v>104</v>
      </c>
      <c r="BD148" s="181" t="s">
        <v>322</v>
      </c>
    </row>
    <row r="149" spans="1:58" s="2" customFormat="1" x14ac:dyDescent="0.2">
      <c r="A149" s="214"/>
      <c r="B149" s="29"/>
      <c r="C149" s="211"/>
      <c r="D149" s="184" t="s">
        <v>106</v>
      </c>
      <c r="E149" s="211"/>
      <c r="F149" s="185" t="s">
        <v>321</v>
      </c>
      <c r="G149" s="211"/>
      <c r="H149" s="211"/>
      <c r="I149" s="211"/>
      <c r="J149" s="211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AK149" s="14" t="s">
        <v>106</v>
      </c>
      <c r="AL149" s="14" t="s">
        <v>105</v>
      </c>
    </row>
    <row r="150" spans="1:58" s="2" customFormat="1" ht="16.5" customHeight="1" x14ac:dyDescent="0.2">
      <c r="A150" s="214"/>
      <c r="B150" s="29"/>
      <c r="C150" s="188" t="s">
        <v>334</v>
      </c>
      <c r="D150" s="188" t="s">
        <v>116</v>
      </c>
      <c r="E150" s="189" t="s">
        <v>335</v>
      </c>
      <c r="F150" s="190" t="s">
        <v>782</v>
      </c>
      <c r="G150" s="191" t="s">
        <v>115</v>
      </c>
      <c r="H150" s="192">
        <v>20</v>
      </c>
      <c r="I150" s="192"/>
      <c r="J150" s="193"/>
      <c r="K150" s="192">
        <f>H150*I150</f>
        <v>0</v>
      </c>
      <c r="L150" s="193"/>
      <c r="M150" s="194"/>
      <c r="N150" s="195" t="s">
        <v>1</v>
      </c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180" t="s">
        <v>1</v>
      </c>
      <c r="AK150" s="181" t="s">
        <v>108</v>
      </c>
      <c r="AM150" s="181" t="s">
        <v>116</v>
      </c>
      <c r="AN150" s="181" t="s">
        <v>105</v>
      </c>
      <c r="AR150" s="14" t="s">
        <v>100</v>
      </c>
      <c r="AX150" s="182">
        <f>IF(O150="základná",K150,0)</f>
        <v>0</v>
      </c>
      <c r="AY150" s="182">
        <f>IF(O150="znížená",K150,0)</f>
        <v>0</v>
      </c>
      <c r="AZ150" s="182">
        <f>IF(O150="zákl. prenesená",K150,0)</f>
        <v>0</v>
      </c>
      <c r="BA150" s="182">
        <f>IF(O150="zníž. prenesená",K150,0)</f>
        <v>0</v>
      </c>
      <c r="BB150" s="182">
        <f>IF(O150="nulová",K150,0)</f>
        <v>0</v>
      </c>
      <c r="BC150" s="14" t="s">
        <v>105</v>
      </c>
      <c r="BD150" s="183">
        <f>ROUND(P150*H150,3)</f>
        <v>0</v>
      </c>
      <c r="BE150" s="14" t="s">
        <v>104</v>
      </c>
      <c r="BF150" s="181" t="s">
        <v>336</v>
      </c>
    </row>
    <row r="151" spans="1:58" s="2" customFormat="1" x14ac:dyDescent="0.2">
      <c r="A151" s="214"/>
      <c r="B151" s="29"/>
      <c r="C151" s="211"/>
      <c r="D151" s="184" t="s">
        <v>106</v>
      </c>
      <c r="E151" s="211"/>
      <c r="F151" s="185" t="s">
        <v>782</v>
      </c>
      <c r="G151" s="211"/>
      <c r="H151" s="211"/>
      <c r="I151" s="211"/>
      <c r="J151" s="211"/>
      <c r="K151" s="211"/>
      <c r="L151" s="211"/>
      <c r="M151" s="32"/>
      <c r="N151" s="186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61"/>
      <c r="AM151" s="14" t="s">
        <v>106</v>
      </c>
      <c r="AN151" s="14" t="s">
        <v>105</v>
      </c>
    </row>
    <row r="152" spans="1:58" s="2" customFormat="1" ht="16.5" customHeight="1" x14ac:dyDescent="0.2">
      <c r="A152" s="214"/>
      <c r="B152" s="29"/>
      <c r="C152" s="188" t="s">
        <v>323</v>
      </c>
      <c r="D152" s="188" t="s">
        <v>116</v>
      </c>
      <c r="E152" s="189" t="s">
        <v>324</v>
      </c>
      <c r="F152" s="190" t="s">
        <v>325</v>
      </c>
      <c r="G152" s="191" t="s">
        <v>103</v>
      </c>
      <c r="H152" s="192">
        <v>50</v>
      </c>
      <c r="I152" s="192"/>
      <c r="J152" s="193"/>
      <c r="K152" s="192">
        <f>H152*I152</f>
        <v>0</v>
      </c>
      <c r="L152" s="193"/>
      <c r="M152" s="194"/>
      <c r="N152" s="195" t="s">
        <v>1</v>
      </c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180" t="s">
        <v>1</v>
      </c>
      <c r="AI152" s="181" t="s">
        <v>108</v>
      </c>
      <c r="AK152" s="181" t="s">
        <v>116</v>
      </c>
      <c r="AL152" s="181" t="s">
        <v>105</v>
      </c>
      <c r="AP152" s="14" t="s">
        <v>100</v>
      </c>
      <c r="AV152" s="182">
        <f>IF(O152="základná",K152,0)</f>
        <v>0</v>
      </c>
      <c r="AW152" s="182">
        <f>IF(O152="znížená",K152,0)</f>
        <v>0</v>
      </c>
      <c r="AX152" s="182">
        <f>IF(O152="zákl. prenesená",K152,0)</f>
        <v>0</v>
      </c>
      <c r="AY152" s="182">
        <f>IF(O152="zníž. prenesená",K152,0)</f>
        <v>0</v>
      </c>
      <c r="AZ152" s="182">
        <f>IF(O152="nulová",K152,0)</f>
        <v>0</v>
      </c>
      <c r="BA152" s="14" t="s">
        <v>105</v>
      </c>
      <c r="BB152" s="183">
        <f>ROUND(P152*H152,3)</f>
        <v>0</v>
      </c>
      <c r="BC152" s="14" t="s">
        <v>104</v>
      </c>
      <c r="BD152" s="181" t="s">
        <v>326</v>
      </c>
    </row>
    <row r="153" spans="1:58" s="2" customFormat="1" x14ac:dyDescent="0.2">
      <c r="A153" s="214"/>
      <c r="B153" s="29"/>
      <c r="C153" s="211"/>
      <c r="D153" s="184" t="s">
        <v>106</v>
      </c>
      <c r="E153" s="211"/>
      <c r="F153" s="185" t="s">
        <v>325</v>
      </c>
      <c r="G153" s="211"/>
      <c r="H153" s="211"/>
      <c r="I153" s="211"/>
      <c r="J153" s="211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AK153" s="14" t="s">
        <v>106</v>
      </c>
      <c r="AL153" s="14" t="s">
        <v>105</v>
      </c>
    </row>
    <row r="154" spans="1:58" s="2" customFormat="1" ht="16.5" customHeight="1" x14ac:dyDescent="0.2">
      <c r="A154" s="214"/>
      <c r="B154" s="29"/>
      <c r="C154" s="188" t="s">
        <v>327</v>
      </c>
      <c r="D154" s="188" t="s">
        <v>116</v>
      </c>
      <c r="E154" s="189" t="s">
        <v>328</v>
      </c>
      <c r="F154" s="190" t="s">
        <v>329</v>
      </c>
      <c r="G154" s="191" t="s">
        <v>103</v>
      </c>
      <c r="H154" s="192">
        <v>10</v>
      </c>
      <c r="I154" s="192"/>
      <c r="J154" s="193"/>
      <c r="K154" s="192">
        <f>H154*I154</f>
        <v>0</v>
      </c>
      <c r="L154" s="193"/>
      <c r="M154" s="194"/>
      <c r="N154" s="195" t="s">
        <v>1</v>
      </c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180" t="s">
        <v>1</v>
      </c>
      <c r="AI154" s="181" t="s">
        <v>108</v>
      </c>
      <c r="AK154" s="181" t="s">
        <v>116</v>
      </c>
      <c r="AL154" s="181" t="s">
        <v>105</v>
      </c>
      <c r="AP154" s="14" t="s">
        <v>100</v>
      </c>
      <c r="AV154" s="182">
        <f>IF(O154="základná",K154,0)</f>
        <v>0</v>
      </c>
      <c r="AW154" s="182">
        <f>IF(O154="znížená",K154,0)</f>
        <v>0</v>
      </c>
      <c r="AX154" s="182">
        <f>IF(O154="zákl. prenesená",K154,0)</f>
        <v>0</v>
      </c>
      <c r="AY154" s="182">
        <f>IF(O154="zníž. prenesená",K154,0)</f>
        <v>0</v>
      </c>
      <c r="AZ154" s="182">
        <f>IF(O154="nulová",K154,0)</f>
        <v>0</v>
      </c>
      <c r="BA154" s="14" t="s">
        <v>105</v>
      </c>
      <c r="BB154" s="183">
        <f>ROUND(P154*H154,3)</f>
        <v>0</v>
      </c>
      <c r="BC154" s="14" t="s">
        <v>104</v>
      </c>
      <c r="BD154" s="181" t="s">
        <v>330</v>
      </c>
    </row>
    <row r="155" spans="1:58" s="2" customFormat="1" x14ac:dyDescent="0.2">
      <c r="A155" s="214"/>
      <c r="B155" s="29"/>
      <c r="C155" s="211"/>
      <c r="D155" s="184" t="s">
        <v>106</v>
      </c>
      <c r="E155" s="211"/>
      <c r="F155" s="185" t="s">
        <v>329</v>
      </c>
      <c r="G155" s="211"/>
      <c r="H155" s="211"/>
      <c r="I155" s="211"/>
      <c r="J155" s="211"/>
      <c r="K155" s="211"/>
      <c r="L155" s="211"/>
      <c r="M155" s="32"/>
      <c r="N155" s="186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61"/>
      <c r="AK155" s="14" t="s">
        <v>106</v>
      </c>
      <c r="AL155" s="14" t="s">
        <v>105</v>
      </c>
    </row>
    <row r="156" spans="1:58" s="2" customFormat="1" ht="24" customHeight="1" x14ac:dyDescent="0.2">
      <c r="A156" s="28"/>
      <c r="B156" s="29"/>
      <c r="C156" s="170" t="s">
        <v>331</v>
      </c>
      <c r="D156" s="170" t="s">
        <v>102</v>
      </c>
      <c r="E156" s="171" t="s">
        <v>332</v>
      </c>
      <c r="F156" s="172" t="s">
        <v>800</v>
      </c>
      <c r="G156" s="173" t="s">
        <v>115</v>
      </c>
      <c r="H156" s="174">
        <v>20</v>
      </c>
      <c r="I156" s="174"/>
      <c r="J156" s="174"/>
      <c r="K156" s="174">
        <f>H156*J156</f>
        <v>0</v>
      </c>
      <c r="L156" s="175"/>
      <c r="M156" s="32"/>
      <c r="N156" s="176" t="s">
        <v>1</v>
      </c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180" t="s">
        <v>1</v>
      </c>
      <c r="AK156" s="181" t="s">
        <v>104</v>
      </c>
      <c r="AM156" s="181" t="s">
        <v>102</v>
      </c>
      <c r="AN156" s="181" t="s">
        <v>105</v>
      </c>
      <c r="AR156" s="14" t="s">
        <v>100</v>
      </c>
      <c r="AX156" s="182">
        <f>IF(O156="základná",K156,0)</f>
        <v>0</v>
      </c>
      <c r="AY156" s="182">
        <f>IF(O156="znížená",K156,0)</f>
        <v>0</v>
      </c>
      <c r="AZ156" s="182">
        <f>IF(O156="zákl. prenesená",K156,0)</f>
        <v>0</v>
      </c>
      <c r="BA156" s="182">
        <f>IF(O156="zníž. prenesená",K156,0)</f>
        <v>0</v>
      </c>
      <c r="BB156" s="182">
        <f>IF(O156="nulová",K156,0)</f>
        <v>0</v>
      </c>
      <c r="BC156" s="14" t="s">
        <v>105</v>
      </c>
      <c r="BD156" s="183">
        <f>ROUND(P156*H156,3)</f>
        <v>0</v>
      </c>
      <c r="BE156" s="14" t="s">
        <v>104</v>
      </c>
      <c r="BF156" s="181" t="s">
        <v>333</v>
      </c>
    </row>
    <row r="157" spans="1:58" s="2" customFormat="1" ht="16.5" customHeight="1" x14ac:dyDescent="0.2">
      <c r="A157" s="199"/>
      <c r="B157" s="29"/>
      <c r="C157" s="188" t="s">
        <v>319</v>
      </c>
      <c r="D157" s="188" t="s">
        <v>116</v>
      </c>
      <c r="E157" s="189" t="s">
        <v>320</v>
      </c>
      <c r="F157" s="190" t="s">
        <v>799</v>
      </c>
      <c r="G157" s="191" t="s">
        <v>115</v>
      </c>
      <c r="H157" s="192">
        <v>20</v>
      </c>
      <c r="I157" s="192"/>
      <c r="J157" s="193"/>
      <c r="K157" s="192">
        <f>H157*I157</f>
        <v>0</v>
      </c>
      <c r="L157" s="193"/>
      <c r="M157" s="194"/>
      <c r="N157" s="195"/>
      <c r="O157" s="177" t="s">
        <v>28</v>
      </c>
      <c r="P157" s="178">
        <f>I157+J157</f>
        <v>0</v>
      </c>
      <c r="Q157" s="178">
        <f>ROUND(I157*H157,3)</f>
        <v>0</v>
      </c>
      <c r="R157" s="178">
        <f>ROUND(J157*H157,3)</f>
        <v>0</v>
      </c>
      <c r="S157" s="179">
        <v>0</v>
      </c>
      <c r="T157" s="179">
        <f>S157*H157</f>
        <v>0</v>
      </c>
      <c r="U157" s="179">
        <v>0</v>
      </c>
      <c r="V157" s="179">
        <f>U157*H157</f>
        <v>0</v>
      </c>
      <c r="W157" s="179">
        <v>0</v>
      </c>
      <c r="X157" s="179"/>
      <c r="Y157" s="180"/>
      <c r="AK157" s="181" t="s">
        <v>108</v>
      </c>
      <c r="AM157" s="181" t="s">
        <v>116</v>
      </c>
      <c r="AN157" s="181" t="s">
        <v>105</v>
      </c>
      <c r="AR157" s="14" t="s">
        <v>100</v>
      </c>
      <c r="AX157" s="182">
        <f>IF(O157="základná",K157,0)</f>
        <v>0</v>
      </c>
      <c r="AY157" s="182">
        <f>IF(O157="znížená",K157,0)</f>
        <v>0</v>
      </c>
      <c r="AZ157" s="182">
        <f>IF(O157="zákl. prenesená",K157,0)</f>
        <v>0</v>
      </c>
      <c r="BA157" s="182">
        <f>IF(O157="zníž. prenesená",K157,0)</f>
        <v>0</v>
      </c>
      <c r="BB157" s="182">
        <f>IF(O157="nulová",K157,0)</f>
        <v>0</v>
      </c>
      <c r="BC157" s="14" t="s">
        <v>105</v>
      </c>
      <c r="BD157" s="183">
        <f>ROUND(P157*H157,3)</f>
        <v>0</v>
      </c>
      <c r="BE157" s="14" t="s">
        <v>104</v>
      </c>
      <c r="BF157" s="181" t="s">
        <v>322</v>
      </c>
    </row>
    <row r="158" spans="1:58" s="2" customFormat="1" x14ac:dyDescent="0.2">
      <c r="A158" s="199"/>
      <c r="B158" s="29"/>
      <c r="C158" s="198"/>
      <c r="D158" s="184" t="s">
        <v>106</v>
      </c>
      <c r="E158" s="198"/>
      <c r="F158" s="185" t="s">
        <v>801</v>
      </c>
      <c r="G158" s="198"/>
      <c r="H158" s="198"/>
      <c r="I158" s="198"/>
      <c r="J158" s="198"/>
      <c r="K158" s="198"/>
      <c r="L158" s="198"/>
      <c r="M158" s="32"/>
      <c r="N158" s="186"/>
      <c r="O158" s="187"/>
      <c r="P158" s="60"/>
      <c r="Q158" s="60"/>
      <c r="R158" s="60"/>
      <c r="S158" s="60"/>
      <c r="T158" s="60"/>
      <c r="U158" s="60"/>
      <c r="V158" s="60"/>
      <c r="W158" s="60"/>
      <c r="X158" s="60"/>
      <c r="Y158" s="61"/>
      <c r="AM158" s="14" t="s">
        <v>106</v>
      </c>
      <c r="AN158" s="14" t="s">
        <v>105</v>
      </c>
    </row>
    <row r="159" spans="1:58" s="2" customFormat="1" ht="16.5" customHeight="1" x14ac:dyDescent="0.2">
      <c r="A159" s="214"/>
      <c r="B159" s="29"/>
      <c r="C159" s="188" t="s">
        <v>803</v>
      </c>
      <c r="D159" s="188" t="s">
        <v>116</v>
      </c>
      <c r="E159" s="189" t="s">
        <v>804</v>
      </c>
      <c r="F159" s="190" t="s">
        <v>806</v>
      </c>
      <c r="G159" s="191" t="s">
        <v>103</v>
      </c>
      <c r="H159" s="192">
        <v>12</v>
      </c>
      <c r="I159" s="192"/>
      <c r="J159" s="193"/>
      <c r="K159" s="192">
        <f>H159*I159</f>
        <v>0</v>
      </c>
      <c r="L159" s="193"/>
      <c r="M159" s="194"/>
      <c r="N159" s="195" t="s">
        <v>1</v>
      </c>
      <c r="O159" s="177" t="s">
        <v>28</v>
      </c>
      <c r="P159" s="178">
        <f>I159+J159</f>
        <v>0</v>
      </c>
      <c r="Q159" s="178">
        <f>ROUND(I159*H159,3)</f>
        <v>0</v>
      </c>
      <c r="R159" s="178">
        <f>ROUND(J159*H159,3)</f>
        <v>0</v>
      </c>
      <c r="S159" s="179">
        <v>0</v>
      </c>
      <c r="T159" s="179">
        <f>S159*H159</f>
        <v>0</v>
      </c>
      <c r="U159" s="179">
        <v>0</v>
      </c>
      <c r="V159" s="179">
        <f>U159*H159</f>
        <v>0</v>
      </c>
      <c r="W159" s="179">
        <v>0</v>
      </c>
      <c r="X159" s="179">
        <f>W159*H159</f>
        <v>0</v>
      </c>
      <c r="Y159" s="180" t="s">
        <v>1</v>
      </c>
      <c r="AI159" s="181" t="s">
        <v>108</v>
      </c>
      <c r="AK159" s="181" t="s">
        <v>116</v>
      </c>
      <c r="AL159" s="181" t="s">
        <v>105</v>
      </c>
      <c r="AP159" s="14" t="s">
        <v>100</v>
      </c>
      <c r="AV159" s="182">
        <f>IF(O159="základná",K159,0)</f>
        <v>0</v>
      </c>
      <c r="AW159" s="182">
        <f>IF(O159="znížená",K159,0)</f>
        <v>0</v>
      </c>
      <c r="AX159" s="182">
        <f>IF(O159="zákl. prenesená",K159,0)</f>
        <v>0</v>
      </c>
      <c r="AY159" s="182">
        <f>IF(O159="zníž. prenesená",K159,0)</f>
        <v>0</v>
      </c>
      <c r="AZ159" s="182">
        <f>IF(O159="nulová",K159,0)</f>
        <v>0</v>
      </c>
      <c r="BA159" s="14" t="s">
        <v>105</v>
      </c>
      <c r="BB159" s="183">
        <f>ROUND(P159*H159,3)</f>
        <v>0</v>
      </c>
      <c r="BC159" s="14" t="s">
        <v>104</v>
      </c>
      <c r="BD159" s="181" t="s">
        <v>805</v>
      </c>
    </row>
    <row r="160" spans="1:58" s="2" customFormat="1" x14ac:dyDescent="0.2">
      <c r="A160" s="214"/>
      <c r="B160" s="29"/>
      <c r="C160" s="211"/>
      <c r="D160" s="184" t="s">
        <v>106</v>
      </c>
      <c r="E160" s="211"/>
      <c r="F160" s="185" t="s">
        <v>802</v>
      </c>
      <c r="G160" s="211"/>
      <c r="H160" s="211"/>
      <c r="I160" s="211"/>
      <c r="J160" s="211"/>
      <c r="K160" s="211"/>
      <c r="L160" s="211"/>
      <c r="M160" s="32"/>
      <c r="N160" s="186"/>
      <c r="O160" s="187"/>
      <c r="P160" s="60"/>
      <c r="Q160" s="60"/>
      <c r="R160" s="60"/>
      <c r="S160" s="60"/>
      <c r="T160" s="60"/>
      <c r="U160" s="60"/>
      <c r="V160" s="60"/>
      <c r="W160" s="60"/>
      <c r="X160" s="60"/>
      <c r="Y160" s="61"/>
      <c r="AK160" s="14" t="s">
        <v>106</v>
      </c>
      <c r="AL160" s="14" t="s">
        <v>105</v>
      </c>
    </row>
    <row r="161" spans="1:58" s="2" customFormat="1" ht="16.5" customHeight="1" x14ac:dyDescent="0.2">
      <c r="A161" s="28"/>
      <c r="B161" s="29"/>
      <c r="C161" s="170" t="s">
        <v>365</v>
      </c>
      <c r="D161" s="170" t="s">
        <v>102</v>
      </c>
      <c r="E161" s="171" t="s">
        <v>366</v>
      </c>
      <c r="F161" s="172" t="s">
        <v>367</v>
      </c>
      <c r="G161" s="173" t="s">
        <v>107</v>
      </c>
      <c r="H161" s="174">
        <v>1</v>
      </c>
      <c r="I161" s="174"/>
      <c r="J161" s="174"/>
      <c r="K161" s="174">
        <f>H161*J161</f>
        <v>0</v>
      </c>
      <c r="L161" s="175"/>
      <c r="M161" s="32"/>
      <c r="N161" s="176" t="s">
        <v>1</v>
      </c>
      <c r="O161" s="177" t="s">
        <v>28</v>
      </c>
      <c r="P161" s="178">
        <f>I161+J161</f>
        <v>0</v>
      </c>
      <c r="Q161" s="178">
        <f>ROUND(I161*H161,3)</f>
        <v>0</v>
      </c>
      <c r="R161" s="178">
        <f>ROUND(J161*H161,3)</f>
        <v>0</v>
      </c>
      <c r="S161" s="179">
        <v>0</v>
      </c>
      <c r="T161" s="179">
        <f>S161*H161</f>
        <v>0</v>
      </c>
      <c r="U161" s="179">
        <v>0</v>
      </c>
      <c r="V161" s="179">
        <f>U161*H161</f>
        <v>0</v>
      </c>
      <c r="W161" s="179">
        <v>0</v>
      </c>
      <c r="X161" s="179">
        <f>W161*H161</f>
        <v>0</v>
      </c>
      <c r="Y161" s="180" t="s">
        <v>1</v>
      </c>
      <c r="AK161" s="181" t="s">
        <v>104</v>
      </c>
      <c r="AM161" s="181" t="s">
        <v>102</v>
      </c>
      <c r="AN161" s="181" t="s">
        <v>105</v>
      </c>
      <c r="AR161" s="14" t="s">
        <v>100</v>
      </c>
      <c r="AX161" s="182">
        <f>IF(O161="základná",K161,0)</f>
        <v>0</v>
      </c>
      <c r="AY161" s="182">
        <f>IF(O161="znížená",K161,0)</f>
        <v>0</v>
      </c>
      <c r="AZ161" s="182">
        <f>IF(O161="zákl. prenesená",K161,0)</f>
        <v>0</v>
      </c>
      <c r="BA161" s="182">
        <f>IF(O161="zníž. prenesená",K161,0)</f>
        <v>0</v>
      </c>
      <c r="BB161" s="182">
        <f>IF(O161="nulová",K161,0)</f>
        <v>0</v>
      </c>
      <c r="BC161" s="14" t="s">
        <v>105</v>
      </c>
      <c r="BD161" s="183">
        <f>ROUND(P161*H161,3)</f>
        <v>0</v>
      </c>
      <c r="BE161" s="14" t="s">
        <v>104</v>
      </c>
      <c r="BF161" s="181" t="s">
        <v>368</v>
      </c>
    </row>
    <row r="162" spans="1:58" s="2" customFormat="1" x14ac:dyDescent="0.2">
      <c r="A162" s="28"/>
      <c r="B162" s="29"/>
      <c r="C162" s="30"/>
      <c r="D162" s="184" t="s">
        <v>106</v>
      </c>
      <c r="E162" s="30"/>
      <c r="F162" s="185" t="s">
        <v>367</v>
      </c>
      <c r="G162" s="30"/>
      <c r="H162" s="30"/>
      <c r="I162" s="30"/>
      <c r="J162" s="30"/>
      <c r="K162" s="30"/>
      <c r="L162" s="30"/>
      <c r="M162" s="32"/>
      <c r="N162" s="186"/>
      <c r="O162" s="187"/>
      <c r="P162" s="60"/>
      <c r="Q162" s="60"/>
      <c r="R162" s="60"/>
      <c r="S162" s="60"/>
      <c r="T162" s="60"/>
      <c r="U162" s="60"/>
      <c r="V162" s="60"/>
      <c r="W162" s="60"/>
      <c r="X162" s="60"/>
      <c r="Y162" s="61"/>
      <c r="AM162" s="14" t="s">
        <v>106</v>
      </c>
      <c r="AN162" s="14" t="s">
        <v>105</v>
      </c>
    </row>
    <row r="163" spans="1:58" s="2" customFormat="1" ht="16.5" customHeight="1" x14ac:dyDescent="0.2">
      <c r="A163" s="199"/>
      <c r="B163" s="29"/>
      <c r="C163" s="188" t="s">
        <v>388</v>
      </c>
      <c r="D163" s="188" t="s">
        <v>102</v>
      </c>
      <c r="E163" s="189" t="s">
        <v>389</v>
      </c>
      <c r="F163" s="190" t="s">
        <v>907</v>
      </c>
      <c r="G163" s="191" t="s">
        <v>107</v>
      </c>
      <c r="H163" s="192">
        <v>1</v>
      </c>
      <c r="I163" s="192"/>
      <c r="J163" s="193"/>
      <c r="K163" s="192">
        <f>H163*I163</f>
        <v>0</v>
      </c>
      <c r="L163" s="193"/>
      <c r="M163" s="194"/>
      <c r="N163" s="195" t="s">
        <v>1</v>
      </c>
      <c r="O163" s="177" t="s">
        <v>28</v>
      </c>
      <c r="P163" s="178">
        <f>I163+J163</f>
        <v>0</v>
      </c>
      <c r="Q163" s="178">
        <f>ROUND(I163*H163,3)</f>
        <v>0</v>
      </c>
      <c r="R163" s="178">
        <f>ROUND(J163*H163,3)</f>
        <v>0</v>
      </c>
      <c r="S163" s="179">
        <v>0</v>
      </c>
      <c r="T163" s="179">
        <f>S163*H163</f>
        <v>0</v>
      </c>
      <c r="U163" s="179">
        <v>0</v>
      </c>
      <c r="V163" s="179">
        <f>U163*H163</f>
        <v>0</v>
      </c>
      <c r="W163" s="179">
        <v>0</v>
      </c>
      <c r="X163" s="179">
        <f>W163*H163</f>
        <v>0</v>
      </c>
      <c r="Y163" s="180" t="s">
        <v>1</v>
      </c>
      <c r="AK163" s="181" t="s">
        <v>104</v>
      </c>
      <c r="AM163" s="181" t="s">
        <v>102</v>
      </c>
      <c r="AN163" s="181" t="s">
        <v>105</v>
      </c>
      <c r="AR163" s="14" t="s">
        <v>100</v>
      </c>
      <c r="AX163" s="182">
        <f>IF(O163="základná",K163,0)</f>
        <v>0</v>
      </c>
      <c r="AY163" s="182">
        <f>IF(O163="znížená",K163,0)</f>
        <v>0</v>
      </c>
      <c r="AZ163" s="182">
        <f>IF(O163="zákl. prenesená",K163,0)</f>
        <v>0</v>
      </c>
      <c r="BA163" s="182">
        <f>IF(O163="zníž. prenesená",K163,0)</f>
        <v>0</v>
      </c>
      <c r="BB163" s="182">
        <f>IF(O163="nulová",K163,0)</f>
        <v>0</v>
      </c>
      <c r="BC163" s="14" t="s">
        <v>105</v>
      </c>
      <c r="BD163" s="183">
        <f>ROUND(P163*H163,3)</f>
        <v>0</v>
      </c>
      <c r="BE163" s="14" t="s">
        <v>104</v>
      </c>
      <c r="BF163" s="181" t="s">
        <v>391</v>
      </c>
    </row>
    <row r="164" spans="1:58" s="2" customFormat="1" x14ac:dyDescent="0.2">
      <c r="A164" s="199"/>
      <c r="B164" s="29"/>
      <c r="C164" s="198"/>
      <c r="D164" s="184" t="s">
        <v>106</v>
      </c>
      <c r="E164" s="198"/>
      <c r="F164" s="185" t="s">
        <v>390</v>
      </c>
      <c r="G164" s="198"/>
      <c r="H164" s="198"/>
      <c r="I164" s="198"/>
      <c r="J164" s="198"/>
      <c r="K164" s="198"/>
      <c r="L164" s="198"/>
      <c r="M164" s="32"/>
      <c r="N164" s="186"/>
      <c r="O164" s="187"/>
      <c r="P164" s="60"/>
      <c r="Q164" s="60"/>
      <c r="R164" s="60"/>
      <c r="S164" s="60"/>
      <c r="T164" s="60"/>
      <c r="U164" s="60"/>
      <c r="V164" s="60"/>
      <c r="W164" s="60"/>
      <c r="X164" s="60"/>
      <c r="Y164" s="61"/>
      <c r="AM164" s="14" t="s">
        <v>106</v>
      </c>
      <c r="AN164" s="14" t="s">
        <v>105</v>
      </c>
    </row>
    <row r="165" spans="1:58" s="2" customFormat="1" ht="29.1" customHeight="1" x14ac:dyDescent="0.2">
      <c r="A165" s="199"/>
      <c r="B165" s="29"/>
      <c r="C165" s="188" t="s">
        <v>376</v>
      </c>
      <c r="D165" s="188" t="s">
        <v>102</v>
      </c>
      <c r="E165" s="189" t="s">
        <v>377</v>
      </c>
      <c r="F165" s="190" t="s">
        <v>908</v>
      </c>
      <c r="G165" s="191" t="s">
        <v>240</v>
      </c>
      <c r="H165" s="192">
        <v>0.35</v>
      </c>
      <c r="I165" s="192"/>
      <c r="J165" s="193"/>
      <c r="K165" s="192">
        <f>H165*I165</f>
        <v>0</v>
      </c>
      <c r="L165" s="193"/>
      <c r="M165" s="194"/>
      <c r="N165" s="195" t="s">
        <v>1</v>
      </c>
      <c r="O165" s="177" t="s">
        <v>28</v>
      </c>
      <c r="P165" s="178">
        <f>I165+J165</f>
        <v>0</v>
      </c>
      <c r="Q165" s="178">
        <f>ROUND(I165*H165,3)</f>
        <v>0</v>
      </c>
      <c r="R165" s="178">
        <f>ROUND(J165*H165,3)</f>
        <v>0</v>
      </c>
      <c r="S165" s="179">
        <v>0</v>
      </c>
      <c r="T165" s="179">
        <f>S165*H165</f>
        <v>0</v>
      </c>
      <c r="U165" s="179">
        <v>0</v>
      </c>
      <c r="V165" s="179">
        <f>U165*H165</f>
        <v>0</v>
      </c>
      <c r="W165" s="179">
        <v>0</v>
      </c>
      <c r="X165" s="179">
        <f>W165*H165</f>
        <v>0</v>
      </c>
      <c r="Y165" s="180" t="s">
        <v>1</v>
      </c>
      <c r="AK165" s="181" t="s">
        <v>104</v>
      </c>
      <c r="AM165" s="181" t="s">
        <v>102</v>
      </c>
      <c r="AN165" s="181" t="s">
        <v>105</v>
      </c>
      <c r="AR165" s="14" t="s">
        <v>100</v>
      </c>
      <c r="AX165" s="182">
        <f>IF(O165="základná",K165,0)</f>
        <v>0</v>
      </c>
      <c r="AY165" s="182">
        <f>IF(O165="znížená",K165,0)</f>
        <v>0</v>
      </c>
      <c r="AZ165" s="182">
        <f>IF(O165="zákl. prenesená",K165,0)</f>
        <v>0</v>
      </c>
      <c r="BA165" s="182">
        <f>IF(O165="zníž. prenesená",K165,0)</f>
        <v>0</v>
      </c>
      <c r="BB165" s="182">
        <f>IF(O165="nulová",K165,0)</f>
        <v>0</v>
      </c>
      <c r="BC165" s="14" t="s">
        <v>105</v>
      </c>
      <c r="BD165" s="183">
        <f>ROUND(P165*H165,3)</f>
        <v>0</v>
      </c>
      <c r="BE165" s="14" t="s">
        <v>104</v>
      </c>
      <c r="BF165" s="181" t="s">
        <v>379</v>
      </c>
    </row>
    <row r="166" spans="1:58" s="2" customFormat="1" ht="19.5" x14ac:dyDescent="0.2">
      <c r="A166" s="28"/>
      <c r="B166" s="29"/>
      <c r="C166" s="30"/>
      <c r="D166" s="184" t="s">
        <v>106</v>
      </c>
      <c r="E166" s="30"/>
      <c r="F166" s="185" t="s">
        <v>909</v>
      </c>
      <c r="G166" s="30"/>
      <c r="H166" s="30"/>
      <c r="I166" s="30"/>
      <c r="J166" s="30"/>
      <c r="K166" s="30"/>
      <c r="L166" s="30"/>
      <c r="M166" s="32"/>
      <c r="N166" s="186"/>
      <c r="O166" s="187"/>
      <c r="P166" s="60"/>
      <c r="Q166" s="60"/>
      <c r="R166" s="60"/>
      <c r="S166" s="60"/>
      <c r="T166" s="60"/>
      <c r="U166" s="60"/>
      <c r="V166" s="60"/>
      <c r="W166" s="60"/>
      <c r="X166" s="60"/>
      <c r="Y166" s="61"/>
      <c r="AM166" s="14" t="s">
        <v>106</v>
      </c>
      <c r="AN166" s="14" t="s">
        <v>105</v>
      </c>
    </row>
    <row r="167" spans="1:58" s="2" customFormat="1" ht="29.1" customHeight="1" x14ac:dyDescent="0.2">
      <c r="A167" s="199"/>
      <c r="B167" s="29"/>
      <c r="C167" s="188" t="s">
        <v>380</v>
      </c>
      <c r="D167" s="188" t="s">
        <v>102</v>
      </c>
      <c r="E167" s="189" t="s">
        <v>381</v>
      </c>
      <c r="F167" s="190" t="s">
        <v>382</v>
      </c>
      <c r="G167" s="191" t="s">
        <v>103</v>
      </c>
      <c r="H167" s="192">
        <v>3</v>
      </c>
      <c r="I167" s="192"/>
      <c r="J167" s="193"/>
      <c r="K167" s="192">
        <f>H167*I167</f>
        <v>0</v>
      </c>
      <c r="L167" s="193"/>
      <c r="M167" s="194"/>
      <c r="N167" s="195" t="s">
        <v>1</v>
      </c>
      <c r="O167" s="177" t="s">
        <v>28</v>
      </c>
      <c r="P167" s="178">
        <f>I167+J167</f>
        <v>0</v>
      </c>
      <c r="Q167" s="178">
        <f>ROUND(I167*H167,3)</f>
        <v>0</v>
      </c>
      <c r="R167" s="178">
        <f>ROUND(J167*H167,3)</f>
        <v>0</v>
      </c>
      <c r="S167" s="179">
        <v>0</v>
      </c>
      <c r="T167" s="179">
        <f>S167*H167</f>
        <v>0</v>
      </c>
      <c r="U167" s="179">
        <v>0</v>
      </c>
      <c r="V167" s="179">
        <f>U167*H167</f>
        <v>0</v>
      </c>
      <c r="W167" s="179">
        <v>0</v>
      </c>
      <c r="X167" s="179">
        <f>W167*H167</f>
        <v>0</v>
      </c>
      <c r="Y167" s="180" t="s">
        <v>1</v>
      </c>
      <c r="AK167" s="181" t="s">
        <v>104</v>
      </c>
      <c r="AM167" s="181" t="s">
        <v>102</v>
      </c>
      <c r="AN167" s="181" t="s">
        <v>105</v>
      </c>
      <c r="AR167" s="14" t="s">
        <v>100</v>
      </c>
      <c r="AX167" s="182">
        <f>IF(O167="základná",K167,0)</f>
        <v>0</v>
      </c>
      <c r="AY167" s="182">
        <f>IF(O167="znížená",K167,0)</f>
        <v>0</v>
      </c>
      <c r="AZ167" s="182">
        <f>IF(O167="zákl. prenesená",K167,0)</f>
        <v>0</v>
      </c>
      <c r="BA167" s="182">
        <f>IF(O167="zníž. prenesená",K167,0)</f>
        <v>0</v>
      </c>
      <c r="BB167" s="182">
        <f>IF(O167="nulová",K167,0)</f>
        <v>0</v>
      </c>
      <c r="BC167" s="14" t="s">
        <v>105</v>
      </c>
      <c r="BD167" s="183">
        <f>ROUND(P167*H167,3)</f>
        <v>0</v>
      </c>
      <c r="BE167" s="14" t="s">
        <v>104</v>
      </c>
      <c r="BF167" s="181" t="s">
        <v>383</v>
      </c>
    </row>
    <row r="168" spans="1:58" s="2" customFormat="1" x14ac:dyDescent="0.2">
      <c r="A168" s="28"/>
      <c r="B168" s="29"/>
      <c r="C168" s="30"/>
      <c r="D168" s="184" t="s">
        <v>106</v>
      </c>
      <c r="E168" s="30"/>
      <c r="F168" s="185" t="s">
        <v>382</v>
      </c>
      <c r="G168" s="30"/>
      <c r="H168" s="30"/>
      <c r="I168" s="30"/>
      <c r="J168" s="30"/>
      <c r="K168" s="30"/>
      <c r="L168" s="30"/>
      <c r="M168" s="32"/>
      <c r="N168" s="186"/>
      <c r="O168" s="187"/>
      <c r="P168" s="60"/>
      <c r="Q168" s="60"/>
      <c r="R168" s="60"/>
      <c r="S168" s="60"/>
      <c r="T168" s="60"/>
      <c r="U168" s="60"/>
      <c r="V168" s="60"/>
      <c r="W168" s="60"/>
      <c r="X168" s="60"/>
      <c r="Y168" s="61"/>
      <c r="AM168" s="14" t="s">
        <v>106</v>
      </c>
      <c r="AN168" s="14" t="s">
        <v>105</v>
      </c>
    </row>
    <row r="169" spans="1:58" s="2" customFormat="1" x14ac:dyDescent="0.2">
      <c r="A169" s="28"/>
      <c r="B169" s="29"/>
      <c r="C169" s="30"/>
      <c r="D169" s="184"/>
      <c r="E169" s="30"/>
      <c r="F169" s="185"/>
      <c r="G169" s="30"/>
      <c r="H169" s="30"/>
      <c r="I169" s="30"/>
      <c r="J169" s="30"/>
      <c r="K169" s="30"/>
      <c r="L169" s="30"/>
      <c r="M169" s="32"/>
      <c r="N169" s="186"/>
      <c r="O169" s="187"/>
      <c r="P169" s="60"/>
      <c r="Q169" s="60"/>
      <c r="R169" s="60"/>
      <c r="S169" s="60"/>
      <c r="T169" s="60"/>
      <c r="U169" s="60"/>
      <c r="V169" s="60"/>
      <c r="W169" s="60"/>
      <c r="X169" s="60"/>
      <c r="Y169" s="61"/>
      <c r="AM169" s="14"/>
      <c r="AN169" s="14"/>
    </row>
    <row r="170" spans="1:58" s="12" customFormat="1" ht="22.7" customHeight="1" x14ac:dyDescent="0.2">
      <c r="B170" s="154"/>
      <c r="C170" s="155"/>
      <c r="D170" s="156" t="s">
        <v>62</v>
      </c>
      <c r="E170" s="168" t="s">
        <v>408</v>
      </c>
      <c r="F170" s="168" t="s">
        <v>807</v>
      </c>
      <c r="G170" s="155"/>
      <c r="H170" s="155"/>
      <c r="I170" s="155"/>
      <c r="J170" s="155"/>
      <c r="K170" s="169">
        <f>SUM(K171:L197)</f>
        <v>0</v>
      </c>
      <c r="L170" s="155"/>
      <c r="M170" s="32"/>
      <c r="N170" s="160"/>
      <c r="O170" s="161"/>
      <c r="P170" s="161"/>
      <c r="Q170" s="162">
        <f>SUM(Q171:Q186)</f>
        <v>0</v>
      </c>
      <c r="R170" s="162">
        <f>SUM(R171:R186)</f>
        <v>0</v>
      </c>
      <c r="S170" s="161"/>
      <c r="T170" s="163">
        <f>SUM(T171:T186)</f>
        <v>0</v>
      </c>
      <c r="U170" s="161"/>
      <c r="V170" s="163">
        <f>SUM(V171:V186)</f>
        <v>0</v>
      </c>
      <c r="W170" s="161"/>
      <c r="X170" s="163">
        <f>SUM(X171:X186)</f>
        <v>0</v>
      </c>
      <c r="Y170" s="164"/>
      <c r="AK170" s="165" t="s">
        <v>66</v>
      </c>
      <c r="AM170" s="166" t="s">
        <v>62</v>
      </c>
      <c r="AN170" s="166" t="s">
        <v>66</v>
      </c>
      <c r="AR170" s="165" t="s">
        <v>100</v>
      </c>
      <c r="BD170" s="167">
        <f>SUM(BD171:BD186)</f>
        <v>0</v>
      </c>
    </row>
    <row r="171" spans="1:58" s="2" customFormat="1" ht="24" customHeight="1" x14ac:dyDescent="0.2">
      <c r="A171" s="28"/>
      <c r="B171" s="29"/>
      <c r="C171" s="170" t="s">
        <v>410</v>
      </c>
      <c r="D171" s="170" t="s">
        <v>102</v>
      </c>
      <c r="E171" s="171" t="s">
        <v>411</v>
      </c>
      <c r="F171" s="172" t="s">
        <v>412</v>
      </c>
      <c r="G171" s="173" t="s">
        <v>115</v>
      </c>
      <c r="H171" s="174">
        <v>15</v>
      </c>
      <c r="I171" s="174"/>
      <c r="J171" s="174"/>
      <c r="K171" s="174">
        <f>H171*J171</f>
        <v>0</v>
      </c>
      <c r="L171" s="175"/>
      <c r="M171" s="32"/>
      <c r="N171" s="176" t="s">
        <v>1</v>
      </c>
      <c r="O171" s="177" t="s">
        <v>28</v>
      </c>
      <c r="P171" s="178">
        <f>I171+J171</f>
        <v>0</v>
      </c>
      <c r="Q171" s="178">
        <f>ROUND(I171*H171,3)</f>
        <v>0</v>
      </c>
      <c r="R171" s="178">
        <f>ROUND(J171*H171,3)</f>
        <v>0</v>
      </c>
      <c r="S171" s="179">
        <v>0</v>
      </c>
      <c r="T171" s="179">
        <f>S171*H171</f>
        <v>0</v>
      </c>
      <c r="U171" s="179">
        <v>0</v>
      </c>
      <c r="V171" s="179">
        <f>U171*H171</f>
        <v>0</v>
      </c>
      <c r="W171" s="179">
        <v>0</v>
      </c>
      <c r="X171" s="179">
        <f>W171*H171</f>
        <v>0</v>
      </c>
      <c r="Y171" s="180" t="s">
        <v>1</v>
      </c>
      <c r="AK171" s="181" t="s">
        <v>104</v>
      </c>
      <c r="AM171" s="181" t="s">
        <v>102</v>
      </c>
      <c r="AN171" s="181" t="s">
        <v>105</v>
      </c>
      <c r="AR171" s="14" t="s">
        <v>100</v>
      </c>
      <c r="AX171" s="182">
        <f>IF(O171="základná",K171,0)</f>
        <v>0</v>
      </c>
      <c r="AY171" s="182">
        <f>IF(O171="znížená",K171,0)</f>
        <v>0</v>
      </c>
      <c r="AZ171" s="182">
        <f>IF(O171="zákl. prenesená",K171,0)</f>
        <v>0</v>
      </c>
      <c r="BA171" s="182">
        <f>IF(O171="zníž. prenesená",K171,0)</f>
        <v>0</v>
      </c>
      <c r="BB171" s="182">
        <f>IF(O171="nulová",K171,0)</f>
        <v>0</v>
      </c>
      <c r="BC171" s="14" t="s">
        <v>105</v>
      </c>
      <c r="BD171" s="183">
        <f>ROUND(P171*H171,3)</f>
        <v>0</v>
      </c>
      <c r="BE171" s="14" t="s">
        <v>104</v>
      </c>
      <c r="BF171" s="181" t="s">
        <v>413</v>
      </c>
    </row>
    <row r="172" spans="1:58" s="2" customFormat="1" x14ac:dyDescent="0.2">
      <c r="A172" s="28"/>
      <c r="B172" s="29"/>
      <c r="C172" s="30"/>
      <c r="D172" s="184" t="s">
        <v>106</v>
      </c>
      <c r="E172" s="30"/>
      <c r="F172" s="185" t="s">
        <v>412</v>
      </c>
      <c r="G172" s="30"/>
      <c r="H172" s="30"/>
      <c r="I172" s="30"/>
      <c r="J172" s="30"/>
      <c r="K172" s="30"/>
      <c r="L172" s="30"/>
      <c r="M172" s="32"/>
      <c r="N172" s="186"/>
      <c r="O172" s="187"/>
      <c r="P172" s="60"/>
      <c r="Q172" s="60"/>
      <c r="R172" s="60"/>
      <c r="S172" s="60"/>
      <c r="T172" s="60"/>
      <c r="U172" s="60"/>
      <c r="V172" s="60"/>
      <c r="W172" s="60"/>
      <c r="X172" s="60"/>
      <c r="Y172" s="61"/>
      <c r="AM172" s="14" t="s">
        <v>106</v>
      </c>
      <c r="AN172" s="14" t="s">
        <v>105</v>
      </c>
    </row>
    <row r="173" spans="1:58" s="2" customFormat="1" ht="16.5" customHeight="1" x14ac:dyDescent="0.2">
      <c r="A173" s="28"/>
      <c r="B173" s="29"/>
      <c r="C173" s="188" t="s">
        <v>418</v>
      </c>
      <c r="D173" s="188" t="s">
        <v>116</v>
      </c>
      <c r="E173" s="189" t="s">
        <v>419</v>
      </c>
      <c r="F173" s="190" t="s">
        <v>420</v>
      </c>
      <c r="G173" s="191" t="s">
        <v>115</v>
      </c>
      <c r="H173" s="192">
        <v>15</v>
      </c>
      <c r="I173" s="192"/>
      <c r="J173" s="193"/>
      <c r="K173" s="192">
        <f>H173*I173</f>
        <v>0</v>
      </c>
      <c r="L173" s="193"/>
      <c r="M173" s="32"/>
      <c r="N173" s="195" t="s">
        <v>1</v>
      </c>
      <c r="O173" s="177" t="s">
        <v>28</v>
      </c>
      <c r="P173" s="178">
        <f>I173+J173</f>
        <v>0</v>
      </c>
      <c r="Q173" s="178">
        <f>ROUND(I173*H173,3)</f>
        <v>0</v>
      </c>
      <c r="R173" s="178">
        <f>ROUND(J173*H173,3)</f>
        <v>0</v>
      </c>
      <c r="S173" s="179">
        <v>0</v>
      </c>
      <c r="T173" s="179">
        <f>S173*H173</f>
        <v>0</v>
      </c>
      <c r="U173" s="179">
        <v>0</v>
      </c>
      <c r="V173" s="179">
        <f>U173*H173</f>
        <v>0</v>
      </c>
      <c r="W173" s="179">
        <v>0</v>
      </c>
      <c r="X173" s="179">
        <f>W173*H173</f>
        <v>0</v>
      </c>
      <c r="Y173" s="180" t="s">
        <v>1</v>
      </c>
      <c r="AK173" s="181" t="s">
        <v>108</v>
      </c>
      <c r="AM173" s="181" t="s">
        <v>116</v>
      </c>
      <c r="AN173" s="181" t="s">
        <v>105</v>
      </c>
      <c r="AR173" s="14" t="s">
        <v>100</v>
      </c>
      <c r="AX173" s="182">
        <f>IF(O173="základná",K173,0)</f>
        <v>0</v>
      </c>
      <c r="AY173" s="182">
        <f>IF(O173="znížená",K173,0)</f>
        <v>0</v>
      </c>
      <c r="AZ173" s="182">
        <f>IF(O173="zákl. prenesená",K173,0)</f>
        <v>0</v>
      </c>
      <c r="BA173" s="182">
        <f>IF(O173="zníž. prenesená",K173,0)</f>
        <v>0</v>
      </c>
      <c r="BB173" s="182">
        <f>IF(O173="nulová",K173,0)</f>
        <v>0</v>
      </c>
      <c r="BC173" s="14" t="s">
        <v>105</v>
      </c>
      <c r="BD173" s="183">
        <f>ROUND(P173*H173,3)</f>
        <v>0</v>
      </c>
      <c r="BE173" s="14" t="s">
        <v>104</v>
      </c>
      <c r="BF173" s="181" t="s">
        <v>421</v>
      </c>
    </row>
    <row r="174" spans="1:58" s="2" customFormat="1" x14ac:dyDescent="0.2">
      <c r="A174" s="28"/>
      <c r="B174" s="29"/>
      <c r="C174" s="30"/>
      <c r="D174" s="184" t="s">
        <v>106</v>
      </c>
      <c r="E174" s="30"/>
      <c r="F174" s="185" t="s">
        <v>420</v>
      </c>
      <c r="G174" s="30"/>
      <c r="H174" s="30"/>
      <c r="I174" s="30"/>
      <c r="J174" s="30"/>
      <c r="K174" s="30"/>
      <c r="L174" s="30"/>
      <c r="M174" s="32"/>
      <c r="N174" s="186"/>
      <c r="O174" s="187"/>
      <c r="P174" s="60"/>
      <c r="Q174" s="60"/>
      <c r="R174" s="60"/>
      <c r="S174" s="60"/>
      <c r="T174" s="60"/>
      <c r="U174" s="60"/>
      <c r="V174" s="60"/>
      <c r="W174" s="60"/>
      <c r="X174" s="60"/>
      <c r="Y174" s="61"/>
      <c r="AM174" s="14" t="s">
        <v>106</v>
      </c>
      <c r="AN174" s="14" t="s">
        <v>105</v>
      </c>
    </row>
    <row r="175" spans="1:58" s="2" customFormat="1" ht="23.1" customHeight="1" x14ac:dyDescent="0.2">
      <c r="A175" s="28"/>
      <c r="B175" s="29"/>
      <c r="C175" s="170" t="s">
        <v>438</v>
      </c>
      <c r="D175" s="170" t="s">
        <v>102</v>
      </c>
      <c r="E175" s="171" t="s">
        <v>439</v>
      </c>
      <c r="F175" s="172" t="s">
        <v>440</v>
      </c>
      <c r="G175" s="173" t="s">
        <v>115</v>
      </c>
      <c r="H175" s="174">
        <v>20</v>
      </c>
      <c r="I175" s="174"/>
      <c r="J175" s="174"/>
      <c r="K175" s="174">
        <f>H175*J175</f>
        <v>0</v>
      </c>
      <c r="L175" s="175"/>
      <c r="M175" s="32"/>
      <c r="N175" s="176" t="s">
        <v>1</v>
      </c>
      <c r="O175" s="177" t="s">
        <v>28</v>
      </c>
      <c r="P175" s="178">
        <f>I175+J175</f>
        <v>0</v>
      </c>
      <c r="Q175" s="178">
        <f>ROUND(I175*H175,3)</f>
        <v>0</v>
      </c>
      <c r="R175" s="178">
        <f>ROUND(J175*H175,3)</f>
        <v>0</v>
      </c>
      <c r="S175" s="179">
        <v>0</v>
      </c>
      <c r="T175" s="179">
        <f>S175*H175</f>
        <v>0</v>
      </c>
      <c r="U175" s="179">
        <v>0</v>
      </c>
      <c r="V175" s="179">
        <f>U175*H175</f>
        <v>0</v>
      </c>
      <c r="W175" s="179">
        <v>0</v>
      </c>
      <c r="X175" s="179">
        <f>W175*H175</f>
        <v>0</v>
      </c>
      <c r="Y175" s="180" t="s">
        <v>1</v>
      </c>
      <c r="AK175" s="181" t="s">
        <v>104</v>
      </c>
      <c r="AM175" s="181" t="s">
        <v>102</v>
      </c>
      <c r="AN175" s="181" t="s">
        <v>105</v>
      </c>
      <c r="AR175" s="14" t="s">
        <v>100</v>
      </c>
      <c r="AX175" s="182">
        <f>IF(O175="základná",K175,0)</f>
        <v>0</v>
      </c>
      <c r="AY175" s="182">
        <f>IF(O175="znížená",K175,0)</f>
        <v>0</v>
      </c>
      <c r="AZ175" s="182">
        <f>IF(O175="zákl. prenesená",K175,0)</f>
        <v>0</v>
      </c>
      <c r="BA175" s="182">
        <f>IF(O175="zníž. prenesená",K175,0)</f>
        <v>0</v>
      </c>
      <c r="BB175" s="182">
        <f>IF(O175="nulová",K175,0)</f>
        <v>0</v>
      </c>
      <c r="BC175" s="14" t="s">
        <v>105</v>
      </c>
      <c r="BD175" s="183">
        <f>ROUND(P175*H175,3)</f>
        <v>0</v>
      </c>
      <c r="BE175" s="14" t="s">
        <v>104</v>
      </c>
      <c r="BF175" s="181" t="s">
        <v>441</v>
      </c>
    </row>
    <row r="176" spans="1:58" s="2" customFormat="1" x14ac:dyDescent="0.2">
      <c r="A176" s="28"/>
      <c r="B176" s="29"/>
      <c r="C176" s="30"/>
      <c r="D176" s="184" t="s">
        <v>106</v>
      </c>
      <c r="E176" s="30"/>
      <c r="F176" s="185" t="s">
        <v>440</v>
      </c>
      <c r="G176" s="30"/>
      <c r="H176" s="30"/>
      <c r="I176" s="30"/>
      <c r="J176" s="30"/>
      <c r="K176" s="30"/>
      <c r="L176" s="30"/>
      <c r="M176" s="32"/>
      <c r="N176" s="186"/>
      <c r="O176" s="187"/>
      <c r="P176" s="60"/>
      <c r="Q176" s="60"/>
      <c r="R176" s="60"/>
      <c r="S176" s="60"/>
      <c r="T176" s="60"/>
      <c r="U176" s="60"/>
      <c r="V176" s="60"/>
      <c r="W176" s="60"/>
      <c r="X176" s="60"/>
      <c r="Y176" s="61"/>
      <c r="AM176" s="14" t="s">
        <v>106</v>
      </c>
      <c r="AN176" s="14" t="s">
        <v>105</v>
      </c>
    </row>
    <row r="177" spans="1:58" s="2" customFormat="1" ht="16.5" customHeight="1" x14ac:dyDescent="0.2">
      <c r="A177" s="28"/>
      <c r="B177" s="29"/>
      <c r="C177" s="188" t="s">
        <v>442</v>
      </c>
      <c r="D177" s="188" t="s">
        <v>116</v>
      </c>
      <c r="E177" s="189" t="s">
        <v>443</v>
      </c>
      <c r="F177" s="190" t="s">
        <v>444</v>
      </c>
      <c r="G177" s="191" t="s">
        <v>115</v>
      </c>
      <c r="H177" s="192">
        <v>20</v>
      </c>
      <c r="I177" s="192"/>
      <c r="J177" s="193"/>
      <c r="K177" s="192">
        <f>H177*I177</f>
        <v>0</v>
      </c>
      <c r="L177" s="193"/>
      <c r="M177" s="194"/>
      <c r="N177" s="195" t="s">
        <v>1</v>
      </c>
      <c r="O177" s="177" t="s">
        <v>28</v>
      </c>
      <c r="P177" s="178">
        <f>I177+J177</f>
        <v>0</v>
      </c>
      <c r="Q177" s="178">
        <f>ROUND(I177*H177,3)</f>
        <v>0</v>
      </c>
      <c r="R177" s="178">
        <f>ROUND(J177*H177,3)</f>
        <v>0</v>
      </c>
      <c r="S177" s="179">
        <v>0</v>
      </c>
      <c r="T177" s="179">
        <f>S177*H177</f>
        <v>0</v>
      </c>
      <c r="U177" s="179">
        <v>0</v>
      </c>
      <c r="V177" s="179">
        <f>U177*H177</f>
        <v>0</v>
      </c>
      <c r="W177" s="179">
        <v>0</v>
      </c>
      <c r="X177" s="179">
        <f>W177*H177</f>
        <v>0</v>
      </c>
      <c r="Y177" s="180" t="s">
        <v>1</v>
      </c>
      <c r="AK177" s="181" t="s">
        <v>108</v>
      </c>
      <c r="AM177" s="181" t="s">
        <v>116</v>
      </c>
      <c r="AN177" s="181" t="s">
        <v>105</v>
      </c>
      <c r="AR177" s="14" t="s">
        <v>100</v>
      </c>
      <c r="AX177" s="182">
        <f>IF(O177="základná",K177,0)</f>
        <v>0</v>
      </c>
      <c r="AY177" s="182">
        <f>IF(O177="znížená",K177,0)</f>
        <v>0</v>
      </c>
      <c r="AZ177" s="182">
        <f>IF(O177="zákl. prenesená",K177,0)</f>
        <v>0</v>
      </c>
      <c r="BA177" s="182">
        <f>IF(O177="zníž. prenesená",K177,0)</f>
        <v>0</v>
      </c>
      <c r="BB177" s="182">
        <f>IF(O177="nulová",K177,0)</f>
        <v>0</v>
      </c>
      <c r="BC177" s="14" t="s">
        <v>105</v>
      </c>
      <c r="BD177" s="183">
        <f>ROUND(P177*H177,3)</f>
        <v>0</v>
      </c>
      <c r="BE177" s="14" t="s">
        <v>104</v>
      </c>
      <c r="BF177" s="181" t="s">
        <v>445</v>
      </c>
    </row>
    <row r="178" spans="1:58" s="2" customFormat="1" x14ac:dyDescent="0.2">
      <c r="A178" s="28"/>
      <c r="B178" s="29"/>
      <c r="C178" s="30"/>
      <c r="D178" s="184" t="s">
        <v>106</v>
      </c>
      <c r="E178" s="30"/>
      <c r="F178" s="185" t="s">
        <v>444</v>
      </c>
      <c r="G178" s="30"/>
      <c r="H178" s="30"/>
      <c r="I178" s="30"/>
      <c r="J178" s="30"/>
      <c r="K178" s="30"/>
      <c r="L178" s="30"/>
      <c r="M178" s="32"/>
      <c r="N178" s="186"/>
      <c r="O178" s="187"/>
      <c r="P178" s="60"/>
      <c r="Q178" s="60"/>
      <c r="R178" s="60"/>
      <c r="S178" s="60"/>
      <c r="T178" s="60"/>
      <c r="U178" s="60"/>
      <c r="V178" s="60"/>
      <c r="W178" s="60"/>
      <c r="X178" s="60"/>
      <c r="Y178" s="61"/>
      <c r="AM178" s="14" t="s">
        <v>106</v>
      </c>
      <c r="AN178" s="14" t="s">
        <v>105</v>
      </c>
    </row>
    <row r="179" spans="1:58" s="2" customFormat="1" ht="23.1" customHeight="1" x14ac:dyDescent="0.2">
      <c r="A179" s="214"/>
      <c r="B179" s="29"/>
      <c r="C179" s="170" t="s">
        <v>438</v>
      </c>
      <c r="D179" s="170" t="s">
        <v>102</v>
      </c>
      <c r="E179" s="171" t="s">
        <v>439</v>
      </c>
      <c r="F179" s="172" t="s">
        <v>808</v>
      </c>
      <c r="G179" s="173" t="s">
        <v>115</v>
      </c>
      <c r="H179" s="174">
        <v>50</v>
      </c>
      <c r="I179" s="174"/>
      <c r="J179" s="174"/>
      <c r="K179" s="174">
        <f>H179*J179</f>
        <v>0</v>
      </c>
      <c r="L179" s="175"/>
      <c r="M179" s="32"/>
      <c r="N179" s="176" t="s">
        <v>1</v>
      </c>
      <c r="O179" s="177" t="s">
        <v>28</v>
      </c>
      <c r="P179" s="178">
        <f>I179+J179</f>
        <v>0</v>
      </c>
      <c r="Q179" s="178">
        <f>ROUND(I179*H179,3)</f>
        <v>0</v>
      </c>
      <c r="R179" s="178">
        <f>ROUND(J179*H179,3)</f>
        <v>0</v>
      </c>
      <c r="S179" s="179">
        <v>0</v>
      </c>
      <c r="T179" s="179">
        <f>S179*H179</f>
        <v>0</v>
      </c>
      <c r="U179" s="179">
        <v>0</v>
      </c>
      <c r="V179" s="179">
        <f>U179*H179</f>
        <v>0</v>
      </c>
      <c r="W179" s="179">
        <v>0</v>
      </c>
      <c r="X179" s="179">
        <f>W179*H179</f>
        <v>0</v>
      </c>
      <c r="Y179" s="180" t="s">
        <v>1</v>
      </c>
      <c r="AK179" s="181" t="s">
        <v>104</v>
      </c>
      <c r="AM179" s="181" t="s">
        <v>102</v>
      </c>
      <c r="AN179" s="181" t="s">
        <v>105</v>
      </c>
      <c r="AR179" s="14" t="s">
        <v>100</v>
      </c>
      <c r="AX179" s="182">
        <f>IF(O179="základná",K179,0)</f>
        <v>0</v>
      </c>
      <c r="AY179" s="182">
        <f>IF(O179="znížená",K179,0)</f>
        <v>0</v>
      </c>
      <c r="AZ179" s="182">
        <f>IF(O179="zákl. prenesená",K179,0)</f>
        <v>0</v>
      </c>
      <c r="BA179" s="182">
        <f>IF(O179="zníž. prenesená",K179,0)</f>
        <v>0</v>
      </c>
      <c r="BB179" s="182">
        <f>IF(O179="nulová",K179,0)</f>
        <v>0</v>
      </c>
      <c r="BC179" s="14" t="s">
        <v>105</v>
      </c>
      <c r="BD179" s="183">
        <f>ROUND(P179*H179,3)</f>
        <v>0</v>
      </c>
      <c r="BE179" s="14" t="s">
        <v>104</v>
      </c>
      <c r="BF179" s="181" t="s">
        <v>441</v>
      </c>
    </row>
    <row r="180" spans="1:58" s="2" customFormat="1" x14ac:dyDescent="0.2">
      <c r="A180" s="214"/>
      <c r="B180" s="29"/>
      <c r="C180" s="211"/>
      <c r="D180" s="184" t="s">
        <v>106</v>
      </c>
      <c r="E180" s="211"/>
      <c r="F180" s="185" t="s">
        <v>808</v>
      </c>
      <c r="G180" s="211"/>
      <c r="H180" s="211"/>
      <c r="I180" s="211"/>
      <c r="J180" s="211"/>
      <c r="K180" s="211"/>
      <c r="L180" s="211"/>
      <c r="M180" s="32"/>
      <c r="N180" s="186"/>
      <c r="O180" s="187"/>
      <c r="P180" s="60"/>
      <c r="Q180" s="60"/>
      <c r="R180" s="60"/>
      <c r="S180" s="60"/>
      <c r="T180" s="60"/>
      <c r="U180" s="60"/>
      <c r="V180" s="60"/>
      <c r="W180" s="60"/>
      <c r="X180" s="60"/>
      <c r="Y180" s="61"/>
      <c r="AM180" s="14" t="s">
        <v>106</v>
      </c>
      <c r="AN180" s="14" t="s">
        <v>105</v>
      </c>
    </row>
    <row r="181" spans="1:58" s="2" customFormat="1" ht="16.5" customHeight="1" x14ac:dyDescent="0.2">
      <c r="A181" s="214"/>
      <c r="B181" s="29"/>
      <c r="C181" s="188" t="s">
        <v>442</v>
      </c>
      <c r="D181" s="188" t="s">
        <v>116</v>
      </c>
      <c r="E181" s="189" t="s">
        <v>443</v>
      </c>
      <c r="F181" s="190" t="s">
        <v>809</v>
      </c>
      <c r="G181" s="191" t="s">
        <v>115</v>
      </c>
      <c r="H181" s="192">
        <v>50</v>
      </c>
      <c r="I181" s="192"/>
      <c r="J181" s="193"/>
      <c r="K181" s="192">
        <f>H181*I181</f>
        <v>0</v>
      </c>
      <c r="L181" s="193"/>
      <c r="M181" s="194"/>
      <c r="N181" s="195" t="s">
        <v>1</v>
      </c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180" t="s">
        <v>1</v>
      </c>
      <c r="AK181" s="181" t="s">
        <v>108</v>
      </c>
      <c r="AM181" s="181" t="s">
        <v>116</v>
      </c>
      <c r="AN181" s="181" t="s">
        <v>105</v>
      </c>
      <c r="AR181" s="14" t="s">
        <v>100</v>
      </c>
      <c r="AX181" s="182">
        <f>IF(O181="základná",K181,0)</f>
        <v>0</v>
      </c>
      <c r="AY181" s="182">
        <f>IF(O181="znížená",K181,0)</f>
        <v>0</v>
      </c>
      <c r="AZ181" s="182">
        <f>IF(O181="zákl. prenesená",K181,0)</f>
        <v>0</v>
      </c>
      <c r="BA181" s="182">
        <f>IF(O181="zníž. prenesená",K181,0)</f>
        <v>0</v>
      </c>
      <c r="BB181" s="182">
        <f>IF(O181="nulová",K181,0)</f>
        <v>0</v>
      </c>
      <c r="BC181" s="14" t="s">
        <v>105</v>
      </c>
      <c r="BD181" s="183">
        <f>ROUND(P181*H181,3)</f>
        <v>0</v>
      </c>
      <c r="BE181" s="14" t="s">
        <v>104</v>
      </c>
      <c r="BF181" s="181" t="s">
        <v>445</v>
      </c>
    </row>
    <row r="182" spans="1:58" s="2" customFormat="1" x14ac:dyDescent="0.2">
      <c r="A182" s="214"/>
      <c r="B182" s="29"/>
      <c r="C182" s="211"/>
      <c r="D182" s="184" t="s">
        <v>106</v>
      </c>
      <c r="E182" s="211"/>
      <c r="F182" s="185" t="s">
        <v>809</v>
      </c>
      <c r="G182" s="211"/>
      <c r="H182" s="211"/>
      <c r="I182" s="211"/>
      <c r="J182" s="211"/>
      <c r="K182" s="211"/>
      <c r="L182" s="211"/>
      <c r="M182" s="32"/>
      <c r="N182" s="186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61"/>
      <c r="AM182" s="14" t="s">
        <v>106</v>
      </c>
      <c r="AN182" s="14" t="s">
        <v>105</v>
      </c>
    </row>
    <row r="183" spans="1:58" s="2" customFormat="1" ht="24" customHeight="1" x14ac:dyDescent="0.2">
      <c r="A183" s="214"/>
      <c r="B183" s="29"/>
      <c r="C183" s="170" t="s">
        <v>446</v>
      </c>
      <c r="D183" s="170" t="s">
        <v>102</v>
      </c>
      <c r="E183" s="171" t="s">
        <v>447</v>
      </c>
      <c r="F183" s="172" t="s">
        <v>810</v>
      </c>
      <c r="G183" s="173" t="s">
        <v>115</v>
      </c>
      <c r="H183" s="174">
        <v>40</v>
      </c>
      <c r="I183" s="174"/>
      <c r="J183" s="174"/>
      <c r="K183" s="174">
        <f>ROUND(P183*H183,3)</f>
        <v>0</v>
      </c>
      <c r="L183" s="175"/>
      <c r="M183" s="32"/>
      <c r="N183" s="176" t="s">
        <v>1</v>
      </c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180" t="s">
        <v>1</v>
      </c>
      <c r="AI183" s="181" t="s">
        <v>104</v>
      </c>
      <c r="AK183" s="181" t="s">
        <v>102</v>
      </c>
      <c r="AL183" s="181" t="s">
        <v>105</v>
      </c>
      <c r="AP183" s="14" t="s">
        <v>100</v>
      </c>
      <c r="AV183" s="182">
        <f>IF(O183="základná",K183,0)</f>
        <v>0</v>
      </c>
      <c r="AW183" s="182">
        <f>IF(O183="znížená",K183,0)</f>
        <v>0</v>
      </c>
      <c r="AX183" s="182">
        <f>IF(O183="zákl. prenesená",K183,0)</f>
        <v>0</v>
      </c>
      <c r="AY183" s="182">
        <f>IF(O183="zníž. prenesená",K183,0)</f>
        <v>0</v>
      </c>
      <c r="AZ183" s="182">
        <f>IF(O183="nulová",K183,0)</f>
        <v>0</v>
      </c>
      <c r="BA183" s="14" t="s">
        <v>105</v>
      </c>
      <c r="BB183" s="183">
        <f>ROUND(P183*H183,3)</f>
        <v>0</v>
      </c>
      <c r="BC183" s="14" t="s">
        <v>104</v>
      </c>
      <c r="BD183" s="181" t="s">
        <v>448</v>
      </c>
    </row>
    <row r="184" spans="1:58" s="2" customFormat="1" x14ac:dyDescent="0.2">
      <c r="A184" s="214"/>
      <c r="B184" s="29"/>
      <c r="C184" s="211"/>
      <c r="D184" s="184" t="s">
        <v>106</v>
      </c>
      <c r="E184" s="211"/>
      <c r="F184" s="185" t="s">
        <v>810</v>
      </c>
      <c r="G184" s="211"/>
      <c r="H184" s="211"/>
      <c r="I184" s="211"/>
      <c r="J184" s="211"/>
      <c r="K184" s="211"/>
      <c r="L184" s="211"/>
      <c r="M184" s="32"/>
      <c r="N184" s="186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61"/>
      <c r="AK184" s="14" t="s">
        <v>106</v>
      </c>
      <c r="AL184" s="14" t="s">
        <v>105</v>
      </c>
    </row>
    <row r="185" spans="1:58" s="2" customFormat="1" ht="16.5" customHeight="1" x14ac:dyDescent="0.2">
      <c r="A185" s="28"/>
      <c r="B185" s="29"/>
      <c r="C185" s="188" t="s">
        <v>449</v>
      </c>
      <c r="D185" s="188" t="s">
        <v>116</v>
      </c>
      <c r="E185" s="189" t="s">
        <v>450</v>
      </c>
      <c r="F185" s="190" t="s">
        <v>811</v>
      </c>
      <c r="G185" s="191" t="s">
        <v>115</v>
      </c>
      <c r="H185" s="192">
        <v>40</v>
      </c>
      <c r="I185" s="192"/>
      <c r="J185" s="193"/>
      <c r="K185" s="192">
        <f>H185*I185</f>
        <v>0</v>
      </c>
      <c r="L185" s="193"/>
      <c r="M185" s="194"/>
      <c r="N185" s="195" t="s">
        <v>1</v>
      </c>
      <c r="O185" s="177" t="s">
        <v>28</v>
      </c>
      <c r="P185" s="178">
        <f>I185+J185</f>
        <v>0</v>
      </c>
      <c r="Q185" s="178">
        <f>ROUND(I185*H185,3)</f>
        <v>0</v>
      </c>
      <c r="R185" s="178">
        <f>ROUND(J185*H185,3)</f>
        <v>0</v>
      </c>
      <c r="S185" s="179">
        <v>0</v>
      </c>
      <c r="T185" s="179">
        <f>S185*H185</f>
        <v>0</v>
      </c>
      <c r="U185" s="179">
        <v>0</v>
      </c>
      <c r="V185" s="179">
        <f>U185*H185</f>
        <v>0</v>
      </c>
      <c r="W185" s="179">
        <v>0</v>
      </c>
      <c r="X185" s="179">
        <f>W185*H185</f>
        <v>0</v>
      </c>
      <c r="Y185" s="180" t="s">
        <v>1</v>
      </c>
      <c r="AK185" s="181" t="s">
        <v>108</v>
      </c>
      <c r="AM185" s="181" t="s">
        <v>116</v>
      </c>
      <c r="AN185" s="181" t="s">
        <v>105</v>
      </c>
      <c r="AR185" s="14" t="s">
        <v>100</v>
      </c>
      <c r="AX185" s="182">
        <f>IF(O185="základná",K185,0)</f>
        <v>0</v>
      </c>
      <c r="AY185" s="182">
        <f>IF(O185="znížená",K185,0)</f>
        <v>0</v>
      </c>
      <c r="AZ185" s="182">
        <f>IF(O185="zákl. prenesená",K185,0)</f>
        <v>0</v>
      </c>
      <c r="BA185" s="182">
        <f>IF(O185="zníž. prenesená",K185,0)</f>
        <v>0</v>
      </c>
      <c r="BB185" s="182">
        <f>IF(O185="nulová",K185,0)</f>
        <v>0</v>
      </c>
      <c r="BC185" s="14" t="s">
        <v>105</v>
      </c>
      <c r="BD185" s="183">
        <f>ROUND(P185*H185,3)</f>
        <v>0</v>
      </c>
      <c r="BE185" s="14" t="s">
        <v>104</v>
      </c>
      <c r="BF185" s="181" t="s">
        <v>451</v>
      </c>
    </row>
    <row r="186" spans="1:58" s="2" customFormat="1" x14ac:dyDescent="0.2">
      <c r="A186" s="28"/>
      <c r="B186" s="29"/>
      <c r="C186" s="30"/>
      <c r="D186" s="184" t="s">
        <v>106</v>
      </c>
      <c r="E186" s="30"/>
      <c r="F186" s="185" t="s">
        <v>811</v>
      </c>
      <c r="G186" s="30"/>
      <c r="H186" s="30"/>
      <c r="I186" s="30"/>
      <c r="J186" s="30"/>
      <c r="K186" s="30"/>
      <c r="L186" s="30"/>
      <c r="M186" s="32"/>
      <c r="N186" s="186"/>
      <c r="O186" s="187"/>
      <c r="P186" s="60"/>
      <c r="Q186" s="60"/>
      <c r="R186" s="60"/>
      <c r="S186" s="60"/>
      <c r="T186" s="60"/>
      <c r="U186" s="60"/>
      <c r="V186" s="60"/>
      <c r="W186" s="60"/>
      <c r="X186" s="60"/>
      <c r="Y186" s="61"/>
      <c r="AM186" s="14" t="s">
        <v>106</v>
      </c>
      <c r="AN186" s="14" t="s">
        <v>105</v>
      </c>
    </row>
    <row r="187" spans="1:58" s="2" customFormat="1" ht="23.1" customHeight="1" x14ac:dyDescent="0.2">
      <c r="A187" s="214"/>
      <c r="B187" s="29"/>
      <c r="C187" s="188" t="s">
        <v>126</v>
      </c>
      <c r="D187" s="188" t="s">
        <v>102</v>
      </c>
      <c r="E187" s="189" t="s">
        <v>212</v>
      </c>
      <c r="F187" s="190" t="s">
        <v>813</v>
      </c>
      <c r="G187" s="191" t="s">
        <v>115</v>
      </c>
      <c r="H187" s="192">
        <v>380</v>
      </c>
      <c r="I187" s="192"/>
      <c r="J187" s="193"/>
      <c r="K187" s="192">
        <f>H187*I187</f>
        <v>0</v>
      </c>
      <c r="L187" s="193"/>
      <c r="M187" s="194"/>
      <c r="N187" s="195"/>
      <c r="O187" s="177"/>
      <c r="P187" s="178"/>
      <c r="Q187" s="178"/>
      <c r="R187" s="178"/>
      <c r="S187" s="179"/>
      <c r="T187" s="179"/>
      <c r="U187" s="179"/>
      <c r="V187" s="179"/>
      <c r="W187" s="179"/>
      <c r="X187" s="179"/>
      <c r="Y187" s="180"/>
      <c r="AK187" s="181" t="s">
        <v>104</v>
      </c>
      <c r="AM187" s="181" t="s">
        <v>102</v>
      </c>
      <c r="AN187" s="181" t="s">
        <v>105</v>
      </c>
      <c r="AR187" s="14" t="s">
        <v>100</v>
      </c>
      <c r="AX187" s="182">
        <f>IF(O187="základná",K187,0)</f>
        <v>0</v>
      </c>
      <c r="AY187" s="182">
        <f>IF(O187="znížená",K187,0)</f>
        <v>0</v>
      </c>
      <c r="AZ187" s="182">
        <f>IF(O187="zákl. prenesená",K187,0)</f>
        <v>0</v>
      </c>
      <c r="BA187" s="182">
        <f>IF(O187="zníž. prenesená",K187,0)</f>
        <v>0</v>
      </c>
      <c r="BB187" s="182">
        <f>IF(O187="nulová",K187,0)</f>
        <v>0</v>
      </c>
      <c r="BC187" s="14" t="s">
        <v>105</v>
      </c>
      <c r="BD187" s="183">
        <f>ROUND(P187*H187,3)</f>
        <v>0</v>
      </c>
      <c r="BE187" s="14" t="s">
        <v>104</v>
      </c>
      <c r="BF187" s="181" t="s">
        <v>214</v>
      </c>
    </row>
    <row r="188" spans="1:58" s="2" customFormat="1" x14ac:dyDescent="0.2">
      <c r="A188" s="214"/>
      <c r="B188" s="29"/>
      <c r="C188" s="211"/>
      <c r="D188" s="184" t="s">
        <v>106</v>
      </c>
      <c r="E188" s="211"/>
      <c r="F188" s="185" t="s">
        <v>813</v>
      </c>
      <c r="G188" s="211"/>
      <c r="H188" s="211"/>
      <c r="I188" s="211"/>
      <c r="J188" s="211"/>
      <c r="K188" s="211"/>
      <c r="L188" s="211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AM188" s="14" t="s">
        <v>106</v>
      </c>
      <c r="AN188" s="14" t="s">
        <v>105</v>
      </c>
    </row>
    <row r="189" spans="1:58" s="2" customFormat="1" ht="16.5" customHeight="1" x14ac:dyDescent="0.2">
      <c r="A189" s="214"/>
      <c r="B189" s="29"/>
      <c r="C189" s="170" t="s">
        <v>137</v>
      </c>
      <c r="D189" s="170" t="s">
        <v>102</v>
      </c>
      <c r="E189" s="171" t="s">
        <v>245</v>
      </c>
      <c r="F189" s="172" t="s">
        <v>813</v>
      </c>
      <c r="G189" s="173" t="s">
        <v>115</v>
      </c>
      <c r="H189" s="174">
        <v>380</v>
      </c>
      <c r="I189" s="174"/>
      <c r="J189" s="174"/>
      <c r="K189" s="174">
        <f>H189*J189</f>
        <v>0</v>
      </c>
      <c r="L189" s="175"/>
      <c r="M189" s="32"/>
      <c r="N189" s="176" t="s">
        <v>1</v>
      </c>
      <c r="O189" s="177" t="s">
        <v>28</v>
      </c>
      <c r="P189" s="178">
        <f>I189+J189</f>
        <v>0</v>
      </c>
      <c r="Q189" s="178">
        <f>ROUND(I189*H189,3)</f>
        <v>0</v>
      </c>
      <c r="R189" s="178">
        <f>ROUND(J189*H189,3)</f>
        <v>0</v>
      </c>
      <c r="S189" s="179">
        <v>0</v>
      </c>
      <c r="T189" s="179">
        <f>S189*H189</f>
        <v>0</v>
      </c>
      <c r="U189" s="179">
        <v>0</v>
      </c>
      <c r="V189" s="179">
        <f>U189*H189</f>
        <v>0</v>
      </c>
      <c r="W189" s="179">
        <v>0</v>
      </c>
      <c r="X189" s="179">
        <f>W189*H189</f>
        <v>0</v>
      </c>
      <c r="Y189" s="180" t="s">
        <v>1</v>
      </c>
      <c r="AK189" s="181" t="s">
        <v>104</v>
      </c>
      <c r="AM189" s="181" t="s">
        <v>102</v>
      </c>
      <c r="AN189" s="181" t="s">
        <v>105</v>
      </c>
      <c r="AR189" s="14" t="s">
        <v>100</v>
      </c>
      <c r="AX189" s="182">
        <f>IF(O189="základná",K189,0)</f>
        <v>0</v>
      </c>
      <c r="AY189" s="182">
        <f>IF(O189="znížená",K189,0)</f>
        <v>0</v>
      </c>
      <c r="AZ189" s="182">
        <f>IF(O189="zákl. prenesená",K189,0)</f>
        <v>0</v>
      </c>
      <c r="BA189" s="182">
        <f>IF(O189="zníž. prenesená",K189,0)</f>
        <v>0</v>
      </c>
      <c r="BB189" s="182">
        <f>IF(O189="nulová",K189,0)</f>
        <v>0</v>
      </c>
      <c r="BC189" s="14" t="s">
        <v>105</v>
      </c>
      <c r="BD189" s="183">
        <f>ROUND(P189*H189,3)</f>
        <v>0</v>
      </c>
      <c r="BE189" s="14" t="s">
        <v>104</v>
      </c>
      <c r="BF189" s="181" t="s">
        <v>246</v>
      </c>
    </row>
    <row r="190" spans="1:58" s="2" customFormat="1" ht="12" x14ac:dyDescent="0.2">
      <c r="A190" s="214"/>
      <c r="B190" s="29"/>
      <c r="C190" s="211"/>
      <c r="D190" s="184" t="s">
        <v>106</v>
      </c>
      <c r="E190" s="211"/>
      <c r="F190" s="185" t="s">
        <v>813</v>
      </c>
      <c r="G190" s="211"/>
      <c r="H190" s="211"/>
      <c r="I190" s="211"/>
      <c r="J190" s="174"/>
      <c r="K190" s="211"/>
      <c r="L190" s="211"/>
      <c r="M190" s="32"/>
      <c r="N190" s="186"/>
      <c r="O190" s="187"/>
      <c r="P190" s="60"/>
      <c r="Q190" s="60"/>
      <c r="R190" s="60"/>
      <c r="S190" s="60"/>
      <c r="T190" s="60"/>
      <c r="U190" s="60"/>
      <c r="V190" s="60"/>
      <c r="W190" s="60"/>
      <c r="X190" s="60"/>
      <c r="Y190" s="61"/>
      <c r="AM190" s="14" t="s">
        <v>106</v>
      </c>
      <c r="AN190" s="14" t="s">
        <v>105</v>
      </c>
    </row>
    <row r="191" spans="1:58" s="2" customFormat="1" ht="23.1" customHeight="1" x14ac:dyDescent="0.2">
      <c r="A191" s="214"/>
      <c r="B191" s="29"/>
      <c r="C191" s="188" t="s">
        <v>126</v>
      </c>
      <c r="D191" s="188" t="s">
        <v>102</v>
      </c>
      <c r="E191" s="189" t="s">
        <v>212</v>
      </c>
      <c r="F191" s="190" t="s">
        <v>814</v>
      </c>
      <c r="G191" s="191" t="s">
        <v>115</v>
      </c>
      <c r="H191" s="192">
        <v>120</v>
      </c>
      <c r="I191" s="192"/>
      <c r="J191" s="193"/>
      <c r="K191" s="192">
        <f>H191*I191</f>
        <v>0</v>
      </c>
      <c r="L191" s="193"/>
      <c r="M191" s="194"/>
      <c r="N191" s="195"/>
      <c r="O191" s="177"/>
      <c r="P191" s="178"/>
      <c r="Q191" s="178"/>
      <c r="R191" s="178"/>
      <c r="S191" s="179"/>
      <c r="T191" s="179"/>
      <c r="U191" s="179"/>
      <c r="V191" s="179"/>
      <c r="W191" s="179"/>
      <c r="X191" s="179"/>
      <c r="Y191" s="180"/>
      <c r="AK191" s="181" t="s">
        <v>104</v>
      </c>
      <c r="AM191" s="181" t="s">
        <v>102</v>
      </c>
      <c r="AN191" s="181" t="s">
        <v>105</v>
      </c>
      <c r="AR191" s="14" t="s">
        <v>100</v>
      </c>
      <c r="AX191" s="182">
        <f>IF(O191="základná",K191,0)</f>
        <v>0</v>
      </c>
      <c r="AY191" s="182">
        <f>IF(O191="znížená",K191,0)</f>
        <v>0</v>
      </c>
      <c r="AZ191" s="182">
        <f>IF(O191="zákl. prenesená",K191,0)</f>
        <v>0</v>
      </c>
      <c r="BA191" s="182">
        <f>IF(O191="zníž. prenesená",K191,0)</f>
        <v>0</v>
      </c>
      <c r="BB191" s="182">
        <f>IF(O191="nulová",K191,0)</f>
        <v>0</v>
      </c>
      <c r="BC191" s="14" t="s">
        <v>105</v>
      </c>
      <c r="BD191" s="183">
        <f>ROUND(P191*H191,3)</f>
        <v>0</v>
      </c>
      <c r="BE191" s="14" t="s">
        <v>104</v>
      </c>
      <c r="BF191" s="181" t="s">
        <v>214</v>
      </c>
    </row>
    <row r="192" spans="1:58" s="2" customFormat="1" x14ac:dyDescent="0.2">
      <c r="A192" s="214"/>
      <c r="B192" s="29"/>
      <c r="C192" s="211"/>
      <c r="D192" s="184" t="s">
        <v>106</v>
      </c>
      <c r="E192" s="211"/>
      <c r="F192" s="185" t="s">
        <v>814</v>
      </c>
      <c r="G192" s="211"/>
      <c r="H192" s="211"/>
      <c r="I192" s="211"/>
      <c r="J192" s="211"/>
      <c r="K192" s="211"/>
      <c r="L192" s="211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AM192" s="14" t="s">
        <v>106</v>
      </c>
      <c r="AN192" s="14" t="s">
        <v>105</v>
      </c>
    </row>
    <row r="193" spans="1:58" s="2" customFormat="1" ht="16.5" customHeight="1" x14ac:dyDescent="0.2">
      <c r="A193" s="214"/>
      <c r="B193" s="29"/>
      <c r="C193" s="170" t="s">
        <v>137</v>
      </c>
      <c r="D193" s="170" t="s">
        <v>102</v>
      </c>
      <c r="E193" s="171" t="s">
        <v>245</v>
      </c>
      <c r="F193" s="172" t="s">
        <v>814</v>
      </c>
      <c r="G193" s="173" t="s">
        <v>115</v>
      </c>
      <c r="H193" s="174">
        <v>120</v>
      </c>
      <c r="I193" s="174"/>
      <c r="J193" s="174"/>
      <c r="K193" s="174">
        <f>H193*J193</f>
        <v>0</v>
      </c>
      <c r="L193" s="175"/>
      <c r="M193" s="32"/>
      <c r="N193" s="176" t="s">
        <v>1</v>
      </c>
      <c r="O193" s="177" t="s">
        <v>28</v>
      </c>
      <c r="P193" s="178">
        <f>I193+J193</f>
        <v>0</v>
      </c>
      <c r="Q193" s="178">
        <f>ROUND(I193*H193,3)</f>
        <v>0</v>
      </c>
      <c r="R193" s="178">
        <f>ROUND(J193*H193,3)</f>
        <v>0</v>
      </c>
      <c r="S193" s="179">
        <v>0</v>
      </c>
      <c r="T193" s="179">
        <f>S193*H193</f>
        <v>0</v>
      </c>
      <c r="U193" s="179">
        <v>0</v>
      </c>
      <c r="V193" s="179">
        <f>U193*H193</f>
        <v>0</v>
      </c>
      <c r="W193" s="179">
        <v>0</v>
      </c>
      <c r="X193" s="179">
        <f>W193*H193</f>
        <v>0</v>
      </c>
      <c r="Y193" s="180" t="s">
        <v>1</v>
      </c>
      <c r="AK193" s="181" t="s">
        <v>104</v>
      </c>
      <c r="AM193" s="181" t="s">
        <v>102</v>
      </c>
      <c r="AN193" s="181" t="s">
        <v>105</v>
      </c>
      <c r="AR193" s="14" t="s">
        <v>100</v>
      </c>
      <c r="AX193" s="182">
        <f>IF(O193="základná",K193,0)</f>
        <v>0</v>
      </c>
      <c r="AY193" s="182">
        <f>IF(O193="znížená",K193,0)</f>
        <v>0</v>
      </c>
      <c r="AZ193" s="182">
        <f>IF(O193="zákl. prenesená",K193,0)</f>
        <v>0</v>
      </c>
      <c r="BA193" s="182">
        <f>IF(O193="zníž. prenesená",K193,0)</f>
        <v>0</v>
      </c>
      <c r="BB193" s="182">
        <f>IF(O193="nulová",K193,0)</f>
        <v>0</v>
      </c>
      <c r="BC193" s="14" t="s">
        <v>105</v>
      </c>
      <c r="BD193" s="183">
        <f>ROUND(P193*H193,3)</f>
        <v>0</v>
      </c>
      <c r="BE193" s="14" t="s">
        <v>104</v>
      </c>
      <c r="BF193" s="181" t="s">
        <v>246</v>
      </c>
    </row>
    <row r="194" spans="1:58" s="2" customFormat="1" ht="12" x14ac:dyDescent="0.2">
      <c r="A194" s="214"/>
      <c r="B194" s="29"/>
      <c r="C194" s="211"/>
      <c r="D194" s="184" t="s">
        <v>106</v>
      </c>
      <c r="E194" s="211"/>
      <c r="F194" s="185" t="s">
        <v>814</v>
      </c>
      <c r="G194" s="211"/>
      <c r="H194" s="211"/>
      <c r="I194" s="211"/>
      <c r="J194" s="174"/>
      <c r="K194" s="211"/>
      <c r="L194" s="211"/>
      <c r="M194" s="32"/>
      <c r="N194" s="186"/>
      <c r="O194" s="187"/>
      <c r="P194" s="60"/>
      <c r="Q194" s="60"/>
      <c r="R194" s="60"/>
      <c r="S194" s="60"/>
      <c r="T194" s="60"/>
      <c r="U194" s="60"/>
      <c r="V194" s="60"/>
      <c r="W194" s="60"/>
      <c r="X194" s="60"/>
      <c r="Y194" s="61"/>
      <c r="AM194" s="14" t="s">
        <v>106</v>
      </c>
      <c r="AN194" s="14" t="s">
        <v>105</v>
      </c>
    </row>
    <row r="195" spans="1:58" s="2" customFormat="1" ht="23.1" customHeight="1" x14ac:dyDescent="0.2">
      <c r="A195" s="214"/>
      <c r="B195" s="29"/>
      <c r="C195" s="188" t="s">
        <v>126</v>
      </c>
      <c r="D195" s="188" t="s">
        <v>102</v>
      </c>
      <c r="E195" s="189" t="s">
        <v>212</v>
      </c>
      <c r="F195" s="190" t="s">
        <v>812</v>
      </c>
      <c r="G195" s="191" t="s">
        <v>115</v>
      </c>
      <c r="H195" s="192">
        <v>305</v>
      </c>
      <c r="I195" s="192"/>
      <c r="J195" s="193"/>
      <c r="K195" s="192">
        <f>H195*I195</f>
        <v>0</v>
      </c>
      <c r="L195" s="193"/>
      <c r="M195" s="194"/>
      <c r="N195" s="195"/>
      <c r="O195" s="177"/>
      <c r="P195" s="178"/>
      <c r="Q195" s="178"/>
      <c r="R195" s="178"/>
      <c r="S195" s="179"/>
      <c r="T195" s="179"/>
      <c r="U195" s="179"/>
      <c r="V195" s="179"/>
      <c r="W195" s="179"/>
      <c r="X195" s="179"/>
      <c r="Y195" s="180"/>
      <c r="AK195" s="181" t="s">
        <v>104</v>
      </c>
      <c r="AM195" s="181" t="s">
        <v>102</v>
      </c>
      <c r="AN195" s="181" t="s">
        <v>105</v>
      </c>
      <c r="AR195" s="14" t="s">
        <v>100</v>
      </c>
      <c r="AX195" s="182">
        <f>IF(O195="základná",K195,0)</f>
        <v>0</v>
      </c>
      <c r="AY195" s="182">
        <f>IF(O195="znížená",K195,0)</f>
        <v>0</v>
      </c>
      <c r="AZ195" s="182">
        <f>IF(O195="zákl. prenesená",K195,0)</f>
        <v>0</v>
      </c>
      <c r="BA195" s="182">
        <f>IF(O195="zníž. prenesená",K195,0)</f>
        <v>0</v>
      </c>
      <c r="BB195" s="182">
        <f>IF(O195="nulová",K195,0)</f>
        <v>0</v>
      </c>
      <c r="BC195" s="14" t="s">
        <v>105</v>
      </c>
      <c r="BD195" s="183">
        <f>ROUND(P195*H195,3)</f>
        <v>0</v>
      </c>
      <c r="BE195" s="14" t="s">
        <v>104</v>
      </c>
      <c r="BF195" s="181" t="s">
        <v>214</v>
      </c>
    </row>
    <row r="196" spans="1:58" s="2" customFormat="1" x14ac:dyDescent="0.2">
      <c r="A196" s="214"/>
      <c r="B196" s="29"/>
      <c r="C196" s="211"/>
      <c r="D196" s="184" t="s">
        <v>106</v>
      </c>
      <c r="E196" s="211"/>
      <c r="F196" s="185" t="s">
        <v>812</v>
      </c>
      <c r="G196" s="211"/>
      <c r="H196" s="211"/>
      <c r="I196" s="211"/>
      <c r="J196" s="211"/>
      <c r="K196" s="211"/>
      <c r="L196" s="211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AM196" s="14" t="s">
        <v>106</v>
      </c>
      <c r="AN196" s="14" t="s">
        <v>105</v>
      </c>
    </row>
    <row r="197" spans="1:58" s="2" customFormat="1" ht="16.5" customHeight="1" x14ac:dyDescent="0.2">
      <c r="A197" s="214"/>
      <c r="B197" s="29"/>
      <c r="C197" s="170" t="s">
        <v>137</v>
      </c>
      <c r="D197" s="170" t="s">
        <v>102</v>
      </c>
      <c r="E197" s="171" t="s">
        <v>245</v>
      </c>
      <c r="F197" s="172" t="s">
        <v>812</v>
      </c>
      <c r="G197" s="173" t="s">
        <v>115</v>
      </c>
      <c r="H197" s="174">
        <v>305</v>
      </c>
      <c r="I197" s="174"/>
      <c r="J197" s="174"/>
      <c r="K197" s="174">
        <f>H197*J197</f>
        <v>0</v>
      </c>
      <c r="L197" s="175"/>
      <c r="M197" s="32"/>
      <c r="N197" s="176" t="s">
        <v>1</v>
      </c>
      <c r="O197" s="177" t="s">
        <v>28</v>
      </c>
      <c r="P197" s="178">
        <f>I197+J197</f>
        <v>0</v>
      </c>
      <c r="Q197" s="178">
        <f>ROUND(I197*H197,3)</f>
        <v>0</v>
      </c>
      <c r="R197" s="178">
        <f>ROUND(J197*H197,3)</f>
        <v>0</v>
      </c>
      <c r="S197" s="179">
        <v>0</v>
      </c>
      <c r="T197" s="179">
        <f>S197*H197</f>
        <v>0</v>
      </c>
      <c r="U197" s="179">
        <v>0</v>
      </c>
      <c r="V197" s="179">
        <f>U197*H197</f>
        <v>0</v>
      </c>
      <c r="W197" s="179">
        <v>0</v>
      </c>
      <c r="X197" s="179">
        <f>W197*H197</f>
        <v>0</v>
      </c>
      <c r="Y197" s="180" t="s">
        <v>1</v>
      </c>
      <c r="AK197" s="181" t="s">
        <v>104</v>
      </c>
      <c r="AM197" s="181" t="s">
        <v>102</v>
      </c>
      <c r="AN197" s="181" t="s">
        <v>105</v>
      </c>
      <c r="AR197" s="14" t="s">
        <v>100</v>
      </c>
      <c r="AX197" s="182">
        <f>IF(O197="základná",K197,0)</f>
        <v>0</v>
      </c>
      <c r="AY197" s="182">
        <f>IF(O197="znížená",K197,0)</f>
        <v>0</v>
      </c>
      <c r="AZ197" s="182">
        <f>IF(O197="zákl. prenesená",K197,0)</f>
        <v>0</v>
      </c>
      <c r="BA197" s="182">
        <f>IF(O197="zníž. prenesená",K197,0)</f>
        <v>0</v>
      </c>
      <c r="BB197" s="182">
        <f>IF(O197="nulová",K197,0)</f>
        <v>0</v>
      </c>
      <c r="BC197" s="14" t="s">
        <v>105</v>
      </c>
      <c r="BD197" s="183">
        <f>ROUND(P197*H197,3)</f>
        <v>0</v>
      </c>
      <c r="BE197" s="14" t="s">
        <v>104</v>
      </c>
      <c r="BF197" s="181" t="s">
        <v>246</v>
      </c>
    </row>
    <row r="198" spans="1:58" s="2" customFormat="1" ht="12" x14ac:dyDescent="0.2">
      <c r="A198" s="214"/>
      <c r="B198" s="29"/>
      <c r="C198" s="211"/>
      <c r="D198" s="184" t="s">
        <v>106</v>
      </c>
      <c r="E198" s="211"/>
      <c r="F198" s="185" t="s">
        <v>812</v>
      </c>
      <c r="G198" s="211"/>
      <c r="H198" s="211"/>
      <c r="I198" s="211"/>
      <c r="J198" s="174"/>
      <c r="K198" s="211"/>
      <c r="L198" s="211"/>
      <c r="M198" s="32"/>
      <c r="N198" s="186"/>
      <c r="O198" s="187"/>
      <c r="P198" s="60"/>
      <c r="Q198" s="60"/>
      <c r="R198" s="60"/>
      <c r="S198" s="60"/>
      <c r="T198" s="60"/>
      <c r="U198" s="60"/>
      <c r="V198" s="60"/>
      <c r="W198" s="60"/>
      <c r="X198" s="60"/>
      <c r="Y198" s="61"/>
      <c r="AM198" s="14" t="s">
        <v>106</v>
      </c>
      <c r="AN198" s="14" t="s">
        <v>105</v>
      </c>
    </row>
    <row r="199" spans="1:58" s="12" customFormat="1" ht="22.7" customHeight="1" x14ac:dyDescent="0.2">
      <c r="B199" s="154"/>
      <c r="C199" s="155"/>
      <c r="D199" s="156" t="s">
        <v>62</v>
      </c>
      <c r="E199" s="168" t="s">
        <v>505</v>
      </c>
      <c r="F199" s="168" t="s">
        <v>506</v>
      </c>
      <c r="G199" s="155"/>
      <c r="H199" s="155"/>
      <c r="I199" s="155"/>
      <c r="J199" s="155"/>
      <c r="K199" s="169">
        <f>SUM(K200:K235)</f>
        <v>0</v>
      </c>
      <c r="L199" s="155"/>
      <c r="M199" s="32"/>
      <c r="N199" s="32"/>
      <c r="O199" s="32"/>
      <c r="P199" s="32"/>
      <c r="Q199" s="162">
        <f>SUM(Q200:Q235)</f>
        <v>0</v>
      </c>
      <c r="R199" s="162">
        <f>SUM(R200:R235)</f>
        <v>0</v>
      </c>
      <c r="S199" s="32"/>
      <c r="T199" s="32"/>
      <c r="U199" s="32"/>
      <c r="V199" s="32"/>
      <c r="W199" s="32"/>
      <c r="X199" s="32"/>
      <c r="Y199" s="32"/>
      <c r="AK199" s="165" t="s">
        <v>66</v>
      </c>
      <c r="AM199" s="166" t="s">
        <v>62</v>
      </c>
      <c r="AN199" s="166" t="s">
        <v>66</v>
      </c>
      <c r="AR199" s="165" t="s">
        <v>100</v>
      </c>
      <c r="BD199" s="167">
        <f>SUM(BD200:BD236)</f>
        <v>0</v>
      </c>
    </row>
    <row r="200" spans="1:58" s="2" customFormat="1" ht="24" customHeight="1" x14ac:dyDescent="0.2">
      <c r="A200" s="28"/>
      <c r="B200" s="29"/>
      <c r="C200" s="170" t="s">
        <v>507</v>
      </c>
      <c r="D200" s="170" t="s">
        <v>102</v>
      </c>
      <c r="E200" s="171" t="s">
        <v>508</v>
      </c>
      <c r="F200" s="172" t="s">
        <v>509</v>
      </c>
      <c r="G200" s="173" t="s">
        <v>103</v>
      </c>
      <c r="H200" s="174">
        <v>4</v>
      </c>
      <c r="I200" s="174"/>
      <c r="J200" s="174"/>
      <c r="K200" s="174">
        <f>H200*J200</f>
        <v>0</v>
      </c>
      <c r="L200" s="175"/>
      <c r="M200" s="32"/>
      <c r="N200" s="32"/>
      <c r="O200" s="177" t="s">
        <v>28</v>
      </c>
      <c r="P200" s="178">
        <f>I200+J200</f>
        <v>0</v>
      </c>
      <c r="Q200" s="178">
        <f>ROUND(I200*H200,3)</f>
        <v>0</v>
      </c>
      <c r="R200" s="178">
        <f>ROUND(J200*H200,3)</f>
        <v>0</v>
      </c>
      <c r="S200" s="179">
        <v>0</v>
      </c>
      <c r="T200" s="179">
        <f>S200*H200</f>
        <v>0</v>
      </c>
      <c r="U200" s="179">
        <v>0</v>
      </c>
      <c r="V200" s="179">
        <f>U200*H200</f>
        <v>0</v>
      </c>
      <c r="W200" s="179">
        <v>0</v>
      </c>
      <c r="X200" s="32"/>
      <c r="Y200" s="32"/>
      <c r="AK200" s="181" t="s">
        <v>104</v>
      </c>
      <c r="AM200" s="181" t="s">
        <v>102</v>
      </c>
      <c r="AN200" s="181" t="s">
        <v>105</v>
      </c>
      <c r="AR200" s="14" t="s">
        <v>100</v>
      </c>
      <c r="AX200" s="182">
        <f>IF(O200="základná",K200,0)</f>
        <v>0</v>
      </c>
      <c r="AY200" s="182">
        <f>IF(O200="znížená",K200,0)</f>
        <v>0</v>
      </c>
      <c r="AZ200" s="182">
        <f>IF(O200="zákl. prenesená",K200,0)</f>
        <v>0</v>
      </c>
      <c r="BA200" s="182">
        <f>IF(O200="zníž. prenesená",K200,0)</f>
        <v>0</v>
      </c>
      <c r="BB200" s="182">
        <f>IF(O200="nulová",K200,0)</f>
        <v>0</v>
      </c>
      <c r="BC200" s="14" t="s">
        <v>105</v>
      </c>
      <c r="BD200" s="183">
        <f>ROUND(P200*H200,3)</f>
        <v>0</v>
      </c>
      <c r="BE200" s="14" t="s">
        <v>104</v>
      </c>
      <c r="BF200" s="181" t="s">
        <v>510</v>
      </c>
    </row>
    <row r="201" spans="1:58" s="2" customFormat="1" ht="19.5" x14ac:dyDescent="0.2">
      <c r="A201" s="28"/>
      <c r="B201" s="29"/>
      <c r="C201" s="30"/>
      <c r="D201" s="184" t="s">
        <v>106</v>
      </c>
      <c r="E201" s="30"/>
      <c r="F201" s="185" t="s">
        <v>509</v>
      </c>
      <c r="G201" s="30"/>
      <c r="H201" s="30"/>
      <c r="I201" s="30"/>
      <c r="J201" s="30"/>
      <c r="K201" s="30"/>
      <c r="L201" s="30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AM201" s="14" t="s">
        <v>106</v>
      </c>
      <c r="AN201" s="14" t="s">
        <v>105</v>
      </c>
    </row>
    <row r="202" spans="1:58" s="2" customFormat="1" ht="16.5" customHeight="1" x14ac:dyDescent="0.2">
      <c r="A202" s="28"/>
      <c r="B202" s="29"/>
      <c r="C202" s="188" t="s">
        <v>511</v>
      </c>
      <c r="D202" s="188" t="s">
        <v>116</v>
      </c>
      <c r="E202" s="189" t="s">
        <v>512</v>
      </c>
      <c r="F202" s="190" t="s">
        <v>513</v>
      </c>
      <c r="G202" s="191" t="s">
        <v>112</v>
      </c>
      <c r="H202" s="192">
        <v>2</v>
      </c>
      <c r="I202" s="192"/>
      <c r="J202" s="193"/>
      <c r="K202" s="192">
        <f>H202*I202</f>
        <v>0</v>
      </c>
      <c r="L202" s="193"/>
      <c r="M202" s="32"/>
      <c r="N202" s="32"/>
      <c r="O202" s="177" t="s">
        <v>28</v>
      </c>
      <c r="P202" s="178">
        <f>I202+J202</f>
        <v>0</v>
      </c>
      <c r="Q202" s="178">
        <f>ROUND(I202*H202,3)</f>
        <v>0</v>
      </c>
      <c r="R202" s="178">
        <f>ROUND(J202*H202,3)</f>
        <v>0</v>
      </c>
      <c r="S202" s="179">
        <v>0</v>
      </c>
      <c r="T202" s="179">
        <f>S202*H202</f>
        <v>0</v>
      </c>
      <c r="U202" s="179">
        <v>0</v>
      </c>
      <c r="V202" s="179">
        <f>U202*H202</f>
        <v>0</v>
      </c>
      <c r="W202" s="179">
        <v>0</v>
      </c>
      <c r="X202" s="32"/>
      <c r="Y202" s="32"/>
      <c r="AK202" s="181" t="s">
        <v>108</v>
      </c>
      <c r="AM202" s="181" t="s">
        <v>116</v>
      </c>
      <c r="AN202" s="181" t="s">
        <v>105</v>
      </c>
      <c r="AR202" s="14" t="s">
        <v>100</v>
      </c>
      <c r="AX202" s="182">
        <f>IF(O202="základná",K202,0)</f>
        <v>0</v>
      </c>
      <c r="AY202" s="182">
        <f>IF(O202="znížená",K202,0)</f>
        <v>0</v>
      </c>
      <c r="AZ202" s="182">
        <f>IF(O202="zákl. prenesená",K202,0)</f>
        <v>0</v>
      </c>
      <c r="BA202" s="182">
        <f>IF(O202="zníž. prenesená",K202,0)</f>
        <v>0</v>
      </c>
      <c r="BB202" s="182">
        <f>IF(O202="nulová",K202,0)</f>
        <v>0</v>
      </c>
      <c r="BC202" s="14" t="s">
        <v>105</v>
      </c>
      <c r="BD202" s="183">
        <f>ROUND(P202*H202,3)</f>
        <v>0</v>
      </c>
      <c r="BE202" s="14" t="s">
        <v>104</v>
      </c>
      <c r="BF202" s="181" t="s">
        <v>514</v>
      </c>
    </row>
    <row r="203" spans="1:58" s="2" customFormat="1" x14ac:dyDescent="0.2">
      <c r="A203" s="28"/>
      <c r="B203" s="29"/>
      <c r="C203" s="30"/>
      <c r="D203" s="184" t="s">
        <v>106</v>
      </c>
      <c r="E203" s="30"/>
      <c r="F203" s="185" t="s">
        <v>513</v>
      </c>
      <c r="G203" s="30"/>
      <c r="H203" s="30"/>
      <c r="I203" s="30"/>
      <c r="J203" s="30"/>
      <c r="K203" s="30"/>
      <c r="L203" s="30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AM203" s="14" t="s">
        <v>106</v>
      </c>
      <c r="AN203" s="14" t="s">
        <v>105</v>
      </c>
    </row>
    <row r="204" spans="1:58" s="2" customFormat="1" ht="16.5" customHeight="1" x14ac:dyDescent="0.2">
      <c r="A204" s="28"/>
      <c r="B204" s="29"/>
      <c r="C204" s="188" t="s">
        <v>515</v>
      </c>
      <c r="D204" s="188" t="s">
        <v>116</v>
      </c>
      <c r="E204" s="189" t="s">
        <v>516</v>
      </c>
      <c r="F204" s="190" t="s">
        <v>517</v>
      </c>
      <c r="G204" s="191" t="s">
        <v>112</v>
      </c>
      <c r="H204" s="192">
        <v>2</v>
      </c>
      <c r="I204" s="192"/>
      <c r="J204" s="193"/>
      <c r="K204" s="192">
        <f>H204*I204</f>
        <v>0</v>
      </c>
      <c r="L204" s="193"/>
      <c r="M204" s="32"/>
      <c r="N204" s="32"/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32"/>
      <c r="Y204" s="32"/>
      <c r="AK204" s="181" t="s">
        <v>108</v>
      </c>
      <c r="AM204" s="181" t="s">
        <v>116</v>
      </c>
      <c r="AN204" s="181" t="s">
        <v>105</v>
      </c>
      <c r="AR204" s="14" t="s">
        <v>100</v>
      </c>
      <c r="AX204" s="182">
        <f>IF(O204="základná",K204,0)</f>
        <v>0</v>
      </c>
      <c r="AY204" s="182">
        <f>IF(O204="znížená",K204,0)</f>
        <v>0</v>
      </c>
      <c r="AZ204" s="182">
        <f>IF(O204="zákl. prenesená",K204,0)</f>
        <v>0</v>
      </c>
      <c r="BA204" s="182">
        <f>IF(O204="zníž. prenesená",K204,0)</f>
        <v>0</v>
      </c>
      <c r="BB204" s="182">
        <f>IF(O204="nulová",K204,0)</f>
        <v>0</v>
      </c>
      <c r="BC204" s="14" t="s">
        <v>105</v>
      </c>
      <c r="BD204" s="183">
        <f>ROUND(P204*H204,3)</f>
        <v>0</v>
      </c>
      <c r="BE204" s="14" t="s">
        <v>104</v>
      </c>
      <c r="BF204" s="181" t="s">
        <v>518</v>
      </c>
    </row>
    <row r="205" spans="1:58" s="2" customFormat="1" x14ac:dyDescent="0.2">
      <c r="A205" s="28"/>
      <c r="B205" s="29"/>
      <c r="C205" s="30"/>
      <c r="D205" s="184" t="s">
        <v>106</v>
      </c>
      <c r="E205" s="30"/>
      <c r="F205" s="185" t="s">
        <v>517</v>
      </c>
      <c r="G205" s="30"/>
      <c r="H205" s="30"/>
      <c r="I205" s="30"/>
      <c r="J205" s="30"/>
      <c r="K205" s="30"/>
      <c r="L205" s="30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AM205" s="14" t="s">
        <v>106</v>
      </c>
      <c r="AN205" s="14" t="s">
        <v>105</v>
      </c>
    </row>
    <row r="206" spans="1:58" s="2" customFormat="1" ht="24" customHeight="1" x14ac:dyDescent="0.2">
      <c r="A206" s="28"/>
      <c r="B206" s="29"/>
      <c r="C206" s="170" t="s">
        <v>519</v>
      </c>
      <c r="D206" s="170" t="s">
        <v>102</v>
      </c>
      <c r="E206" s="171" t="s">
        <v>520</v>
      </c>
      <c r="F206" s="172" t="s">
        <v>521</v>
      </c>
      <c r="G206" s="173" t="s">
        <v>103</v>
      </c>
      <c r="H206" s="174">
        <v>2</v>
      </c>
      <c r="I206" s="174"/>
      <c r="J206" s="174"/>
      <c r="K206" s="174">
        <f>H206*J206</f>
        <v>0</v>
      </c>
      <c r="L206" s="175"/>
      <c r="M206" s="32"/>
      <c r="N206" s="32"/>
      <c r="O206" s="177" t="s">
        <v>28</v>
      </c>
      <c r="P206" s="178">
        <f>I206+J206</f>
        <v>0</v>
      </c>
      <c r="Q206" s="178">
        <f>ROUND(I206*H206,3)</f>
        <v>0</v>
      </c>
      <c r="R206" s="178">
        <f>ROUND(J206*H206,3)</f>
        <v>0</v>
      </c>
      <c r="S206" s="179">
        <v>0</v>
      </c>
      <c r="T206" s="179">
        <f>S206*H206</f>
        <v>0</v>
      </c>
      <c r="U206" s="179">
        <v>0</v>
      </c>
      <c r="V206" s="179">
        <f>U206*H206</f>
        <v>0</v>
      </c>
      <c r="W206" s="179">
        <v>0</v>
      </c>
      <c r="X206" s="32"/>
      <c r="Y206" s="32"/>
      <c r="AK206" s="181" t="s">
        <v>104</v>
      </c>
      <c r="AM206" s="181" t="s">
        <v>102</v>
      </c>
      <c r="AN206" s="181" t="s">
        <v>105</v>
      </c>
      <c r="AR206" s="14" t="s">
        <v>100</v>
      </c>
      <c r="AX206" s="182">
        <f>IF(O206="základná",K206,0)</f>
        <v>0</v>
      </c>
      <c r="AY206" s="182">
        <f>IF(O206="znížená",K206,0)</f>
        <v>0</v>
      </c>
      <c r="AZ206" s="182">
        <f>IF(O206="zákl. prenesená",K206,0)</f>
        <v>0</v>
      </c>
      <c r="BA206" s="182">
        <f>IF(O206="zníž. prenesená",K206,0)</f>
        <v>0</v>
      </c>
      <c r="BB206" s="182">
        <f>IF(O206="nulová",K206,0)</f>
        <v>0</v>
      </c>
      <c r="BC206" s="14" t="s">
        <v>105</v>
      </c>
      <c r="BD206" s="183">
        <f>ROUND(P206*H206,3)</f>
        <v>0</v>
      </c>
      <c r="BE206" s="14" t="s">
        <v>104</v>
      </c>
      <c r="BF206" s="181" t="s">
        <v>522</v>
      </c>
    </row>
    <row r="207" spans="1:58" s="2" customFormat="1" ht="19.5" x14ac:dyDescent="0.2">
      <c r="A207" s="28"/>
      <c r="B207" s="29"/>
      <c r="C207" s="30"/>
      <c r="D207" s="184" t="s">
        <v>106</v>
      </c>
      <c r="E207" s="30"/>
      <c r="F207" s="185" t="s">
        <v>521</v>
      </c>
      <c r="G207" s="30"/>
      <c r="H207" s="30"/>
      <c r="I207" s="30"/>
      <c r="J207" s="30"/>
      <c r="K207" s="30"/>
      <c r="L207" s="30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AM207" s="14" t="s">
        <v>106</v>
      </c>
      <c r="AN207" s="14" t="s">
        <v>105</v>
      </c>
    </row>
    <row r="208" spans="1:58" s="2" customFormat="1" ht="16.5" customHeight="1" x14ac:dyDescent="0.2">
      <c r="A208" s="28"/>
      <c r="B208" s="29"/>
      <c r="C208" s="188" t="s">
        <v>523</v>
      </c>
      <c r="D208" s="188" t="s">
        <v>116</v>
      </c>
      <c r="E208" s="189" t="s">
        <v>524</v>
      </c>
      <c r="F208" s="190" t="s">
        <v>525</v>
      </c>
      <c r="G208" s="191" t="s">
        <v>112</v>
      </c>
      <c r="H208" s="192">
        <v>2</v>
      </c>
      <c r="I208" s="192"/>
      <c r="J208" s="193"/>
      <c r="K208" s="192">
        <f>H208*I208</f>
        <v>0</v>
      </c>
      <c r="L208" s="193"/>
      <c r="M208" s="32"/>
      <c r="N208" s="32"/>
      <c r="O208" s="177" t="s">
        <v>28</v>
      </c>
      <c r="P208" s="178">
        <f>I208+J208</f>
        <v>0</v>
      </c>
      <c r="Q208" s="178">
        <f>ROUND(I208*H208,3)</f>
        <v>0</v>
      </c>
      <c r="R208" s="178">
        <f>ROUND(J208*H208,3)</f>
        <v>0</v>
      </c>
      <c r="S208" s="179">
        <v>0</v>
      </c>
      <c r="T208" s="179">
        <f>S208*H208</f>
        <v>0</v>
      </c>
      <c r="U208" s="179">
        <v>0</v>
      </c>
      <c r="V208" s="179">
        <f>U208*H208</f>
        <v>0</v>
      </c>
      <c r="W208" s="179">
        <v>0</v>
      </c>
      <c r="X208" s="32"/>
      <c r="Y208" s="32"/>
      <c r="AK208" s="181" t="s">
        <v>108</v>
      </c>
      <c r="AM208" s="181" t="s">
        <v>116</v>
      </c>
      <c r="AN208" s="181" t="s">
        <v>105</v>
      </c>
      <c r="AR208" s="14" t="s">
        <v>100</v>
      </c>
      <c r="AX208" s="182">
        <f>IF(O208="základná",K208,0)</f>
        <v>0</v>
      </c>
      <c r="AY208" s="182">
        <f>IF(O208="znížená",K208,0)</f>
        <v>0</v>
      </c>
      <c r="AZ208" s="182">
        <f>IF(O208="zákl. prenesená",K208,0)</f>
        <v>0</v>
      </c>
      <c r="BA208" s="182">
        <f>IF(O208="zníž. prenesená",K208,0)</f>
        <v>0</v>
      </c>
      <c r="BB208" s="182">
        <f>IF(O208="nulová",K208,0)</f>
        <v>0</v>
      </c>
      <c r="BC208" s="14" t="s">
        <v>105</v>
      </c>
      <c r="BD208" s="183">
        <f>ROUND(P208*H208,3)</f>
        <v>0</v>
      </c>
      <c r="BE208" s="14" t="s">
        <v>104</v>
      </c>
      <c r="BF208" s="181" t="s">
        <v>526</v>
      </c>
    </row>
    <row r="209" spans="1:58" s="2" customFormat="1" x14ac:dyDescent="0.2">
      <c r="A209" s="28"/>
      <c r="B209" s="29"/>
      <c r="C209" s="30"/>
      <c r="D209" s="184" t="s">
        <v>106</v>
      </c>
      <c r="E209" s="30"/>
      <c r="F209" s="185" t="s">
        <v>525</v>
      </c>
      <c r="G209" s="30"/>
      <c r="H209" s="30"/>
      <c r="I209" s="30"/>
      <c r="J209" s="30"/>
      <c r="K209" s="30"/>
      <c r="L209" s="30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AM209" s="14" t="s">
        <v>106</v>
      </c>
      <c r="AN209" s="14" t="s">
        <v>105</v>
      </c>
    </row>
    <row r="210" spans="1:58" s="2" customFormat="1" ht="24" customHeight="1" x14ac:dyDescent="0.2">
      <c r="A210" s="28"/>
      <c r="B210" s="29"/>
      <c r="C210" s="170" t="s">
        <v>527</v>
      </c>
      <c r="D210" s="170" t="s">
        <v>102</v>
      </c>
      <c r="E210" s="171" t="s">
        <v>528</v>
      </c>
      <c r="F210" s="172" t="s">
        <v>529</v>
      </c>
      <c r="G210" s="173" t="s">
        <v>103</v>
      </c>
      <c r="H210" s="174">
        <v>2</v>
      </c>
      <c r="I210" s="174"/>
      <c r="J210" s="174"/>
      <c r="K210" s="174">
        <f>H210*J210</f>
        <v>0</v>
      </c>
      <c r="L210" s="175"/>
      <c r="M210" s="32"/>
      <c r="N210" s="32"/>
      <c r="O210" s="177" t="s">
        <v>28</v>
      </c>
      <c r="P210" s="178">
        <f>I210+J210</f>
        <v>0</v>
      </c>
      <c r="Q210" s="178">
        <f>ROUND(I210*H210,3)</f>
        <v>0</v>
      </c>
      <c r="R210" s="178">
        <f>ROUND(J210*H210,3)</f>
        <v>0</v>
      </c>
      <c r="S210" s="179">
        <v>0</v>
      </c>
      <c r="T210" s="179">
        <f>S210*H210</f>
        <v>0</v>
      </c>
      <c r="U210" s="179">
        <v>0</v>
      </c>
      <c r="V210" s="179">
        <f>U210*H210</f>
        <v>0</v>
      </c>
      <c r="W210" s="179">
        <v>0</v>
      </c>
      <c r="X210" s="32"/>
      <c r="Y210" s="32"/>
      <c r="AK210" s="181" t="s">
        <v>104</v>
      </c>
      <c r="AM210" s="181" t="s">
        <v>102</v>
      </c>
      <c r="AN210" s="181" t="s">
        <v>105</v>
      </c>
      <c r="AR210" s="14" t="s">
        <v>100</v>
      </c>
      <c r="AX210" s="182">
        <f>IF(O210="základná",K210,0)</f>
        <v>0</v>
      </c>
      <c r="AY210" s="182">
        <f>IF(O210="znížená",K210,0)</f>
        <v>0</v>
      </c>
      <c r="AZ210" s="182">
        <f>IF(O210="zákl. prenesená",K210,0)</f>
        <v>0</v>
      </c>
      <c r="BA210" s="182">
        <f>IF(O210="zníž. prenesená",K210,0)</f>
        <v>0</v>
      </c>
      <c r="BB210" s="182">
        <f>IF(O210="nulová",K210,0)</f>
        <v>0</v>
      </c>
      <c r="BC210" s="14" t="s">
        <v>105</v>
      </c>
      <c r="BD210" s="183">
        <f>ROUND(P210*H210,3)</f>
        <v>0</v>
      </c>
      <c r="BE210" s="14" t="s">
        <v>104</v>
      </c>
      <c r="BF210" s="181" t="s">
        <v>530</v>
      </c>
    </row>
    <row r="211" spans="1:58" s="2" customFormat="1" ht="19.5" x14ac:dyDescent="0.2">
      <c r="A211" s="28"/>
      <c r="B211" s="29"/>
      <c r="C211" s="30"/>
      <c r="D211" s="184" t="s">
        <v>106</v>
      </c>
      <c r="E211" s="30"/>
      <c r="F211" s="185" t="s">
        <v>529</v>
      </c>
      <c r="G211" s="30"/>
      <c r="H211" s="30"/>
      <c r="I211" s="30"/>
      <c r="J211" s="30"/>
      <c r="K211" s="30"/>
      <c r="L211" s="30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AM211" s="14" t="s">
        <v>106</v>
      </c>
      <c r="AN211" s="14" t="s">
        <v>105</v>
      </c>
    </row>
    <row r="212" spans="1:58" s="2" customFormat="1" ht="16.5" customHeight="1" x14ac:dyDescent="0.2">
      <c r="A212" s="28"/>
      <c r="B212" s="29"/>
      <c r="C212" s="188" t="s">
        <v>535</v>
      </c>
      <c r="D212" s="188" t="s">
        <v>116</v>
      </c>
      <c r="E212" s="189" t="s">
        <v>536</v>
      </c>
      <c r="F212" s="190" t="s">
        <v>537</v>
      </c>
      <c r="G212" s="191" t="s">
        <v>112</v>
      </c>
      <c r="H212" s="192">
        <v>2</v>
      </c>
      <c r="I212" s="192"/>
      <c r="J212" s="193"/>
      <c r="K212" s="192">
        <f>H212*I212</f>
        <v>0</v>
      </c>
      <c r="L212" s="193"/>
      <c r="M212" s="32"/>
      <c r="N212" s="32"/>
      <c r="O212" s="177" t="s">
        <v>28</v>
      </c>
      <c r="P212" s="178">
        <f>I212+J212</f>
        <v>0</v>
      </c>
      <c r="Q212" s="178">
        <f>ROUND(I212*H212,3)</f>
        <v>0</v>
      </c>
      <c r="R212" s="178">
        <f>ROUND(J212*H212,3)</f>
        <v>0</v>
      </c>
      <c r="S212" s="179">
        <v>0</v>
      </c>
      <c r="T212" s="179">
        <f>S212*H212</f>
        <v>0</v>
      </c>
      <c r="U212" s="179">
        <v>0</v>
      </c>
      <c r="V212" s="179">
        <f>U212*H212</f>
        <v>0</v>
      </c>
      <c r="W212" s="179">
        <v>0</v>
      </c>
      <c r="X212" s="32"/>
      <c r="Y212" s="32"/>
      <c r="AK212" s="181" t="s">
        <v>108</v>
      </c>
      <c r="AM212" s="181" t="s">
        <v>116</v>
      </c>
      <c r="AN212" s="181" t="s">
        <v>105</v>
      </c>
      <c r="AR212" s="14" t="s">
        <v>100</v>
      </c>
      <c r="AX212" s="182">
        <f>IF(O212="základná",K212,0)</f>
        <v>0</v>
      </c>
      <c r="AY212" s="182">
        <f>IF(O212="znížená",K212,0)</f>
        <v>0</v>
      </c>
      <c r="AZ212" s="182">
        <f>IF(O212="zákl. prenesená",K212,0)</f>
        <v>0</v>
      </c>
      <c r="BA212" s="182">
        <f>IF(O212="zníž. prenesená",K212,0)</f>
        <v>0</v>
      </c>
      <c r="BB212" s="182">
        <f>IF(O212="nulová",K212,0)</f>
        <v>0</v>
      </c>
      <c r="BC212" s="14" t="s">
        <v>105</v>
      </c>
      <c r="BD212" s="183">
        <f>ROUND(P212*H212,3)</f>
        <v>0</v>
      </c>
      <c r="BE212" s="14" t="s">
        <v>104</v>
      </c>
      <c r="BF212" s="181" t="s">
        <v>538</v>
      </c>
    </row>
    <row r="213" spans="1:58" s="2" customFormat="1" x14ac:dyDescent="0.2">
      <c r="A213" s="28"/>
      <c r="B213" s="29"/>
      <c r="C213" s="30"/>
      <c r="D213" s="184" t="s">
        <v>106</v>
      </c>
      <c r="E213" s="30"/>
      <c r="F213" s="185" t="s">
        <v>537</v>
      </c>
      <c r="G213" s="30"/>
      <c r="H213" s="30"/>
      <c r="I213" s="30"/>
      <c r="J213" s="30"/>
      <c r="K213" s="30"/>
      <c r="L213" s="30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AM213" s="14" t="s">
        <v>106</v>
      </c>
      <c r="AN213" s="14" t="s">
        <v>105</v>
      </c>
    </row>
    <row r="214" spans="1:58" s="2" customFormat="1" ht="16.5" customHeight="1" x14ac:dyDescent="0.2">
      <c r="A214" s="28"/>
      <c r="B214" s="29"/>
      <c r="C214" s="170" t="s">
        <v>547</v>
      </c>
      <c r="D214" s="170" t="s">
        <v>102</v>
      </c>
      <c r="E214" s="171" t="s">
        <v>548</v>
      </c>
      <c r="F214" s="172" t="s">
        <v>549</v>
      </c>
      <c r="G214" s="173" t="s">
        <v>103</v>
      </c>
      <c r="H214" s="174">
        <v>2</v>
      </c>
      <c r="I214" s="174"/>
      <c r="J214" s="174"/>
      <c r="K214" s="174">
        <f>H214*J214</f>
        <v>0</v>
      </c>
      <c r="L214" s="175"/>
      <c r="M214" s="32"/>
      <c r="N214" s="32"/>
      <c r="O214" s="177" t="s">
        <v>28</v>
      </c>
      <c r="P214" s="178">
        <f>I214+J214</f>
        <v>0</v>
      </c>
      <c r="Q214" s="178">
        <f>ROUND(I214*H214,3)</f>
        <v>0</v>
      </c>
      <c r="R214" s="178">
        <f>ROUND(J214*H214,3)</f>
        <v>0</v>
      </c>
      <c r="S214" s="179">
        <v>0</v>
      </c>
      <c r="T214" s="179">
        <f>S214*H214</f>
        <v>0</v>
      </c>
      <c r="U214" s="179">
        <v>0</v>
      </c>
      <c r="V214" s="179">
        <f>U214*H214</f>
        <v>0</v>
      </c>
      <c r="W214" s="179">
        <v>0</v>
      </c>
      <c r="X214" s="32"/>
      <c r="Y214" s="32"/>
      <c r="AK214" s="181" t="s">
        <v>104</v>
      </c>
      <c r="AM214" s="181" t="s">
        <v>102</v>
      </c>
      <c r="AN214" s="181" t="s">
        <v>105</v>
      </c>
      <c r="AR214" s="14" t="s">
        <v>100</v>
      </c>
      <c r="AX214" s="182">
        <f>IF(O214="základná",K214,0)</f>
        <v>0</v>
      </c>
      <c r="AY214" s="182">
        <f>IF(O214="znížená",K214,0)</f>
        <v>0</v>
      </c>
      <c r="AZ214" s="182">
        <f>IF(O214="zákl. prenesená",K214,0)</f>
        <v>0</v>
      </c>
      <c r="BA214" s="182">
        <f>IF(O214="zníž. prenesená",K214,0)</f>
        <v>0</v>
      </c>
      <c r="BB214" s="182">
        <f>IF(O214="nulová",K214,0)</f>
        <v>0</v>
      </c>
      <c r="BC214" s="14" t="s">
        <v>105</v>
      </c>
      <c r="BD214" s="183">
        <f>ROUND(P214*H214,3)</f>
        <v>0</v>
      </c>
      <c r="BE214" s="14" t="s">
        <v>104</v>
      </c>
      <c r="BF214" s="181" t="s">
        <v>550</v>
      </c>
    </row>
    <row r="215" spans="1:58" s="2" customFormat="1" x14ac:dyDescent="0.2">
      <c r="A215" s="28"/>
      <c r="B215" s="29"/>
      <c r="C215" s="30"/>
      <c r="D215" s="184" t="s">
        <v>106</v>
      </c>
      <c r="E215" s="30"/>
      <c r="F215" s="185" t="s">
        <v>549</v>
      </c>
      <c r="G215" s="30"/>
      <c r="H215" s="30"/>
      <c r="I215" s="30"/>
      <c r="J215" s="30"/>
      <c r="K215" s="30"/>
      <c r="L215" s="30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AM215" s="14" t="s">
        <v>106</v>
      </c>
      <c r="AN215" s="14" t="s">
        <v>105</v>
      </c>
    </row>
    <row r="216" spans="1:58" s="2" customFormat="1" ht="16.5" customHeight="1" x14ac:dyDescent="0.2">
      <c r="A216" s="28"/>
      <c r="B216" s="29"/>
      <c r="C216" s="188" t="s">
        <v>551</v>
      </c>
      <c r="D216" s="188" t="s">
        <v>116</v>
      </c>
      <c r="E216" s="189" t="s">
        <v>552</v>
      </c>
      <c r="F216" s="190" t="s">
        <v>553</v>
      </c>
      <c r="G216" s="191" t="s">
        <v>103</v>
      </c>
      <c r="H216" s="192">
        <v>2</v>
      </c>
      <c r="I216" s="192"/>
      <c r="J216" s="193"/>
      <c r="K216" s="192">
        <f>H216*I216</f>
        <v>0</v>
      </c>
      <c r="L216" s="193"/>
      <c r="M216" s="32"/>
      <c r="N216" s="32"/>
      <c r="O216" s="177" t="s">
        <v>28</v>
      </c>
      <c r="P216" s="178">
        <f>I216+J216</f>
        <v>0</v>
      </c>
      <c r="Q216" s="178">
        <f>ROUND(I216*H216,3)</f>
        <v>0</v>
      </c>
      <c r="R216" s="178">
        <f>ROUND(J216*H216,3)</f>
        <v>0</v>
      </c>
      <c r="S216" s="179">
        <v>0</v>
      </c>
      <c r="T216" s="179">
        <f>S216*H216</f>
        <v>0</v>
      </c>
      <c r="U216" s="179">
        <v>0</v>
      </c>
      <c r="V216" s="179">
        <f>U216*H216</f>
        <v>0</v>
      </c>
      <c r="W216" s="179">
        <v>0</v>
      </c>
      <c r="X216" s="32"/>
      <c r="Y216" s="32"/>
      <c r="AK216" s="181" t="s">
        <v>108</v>
      </c>
      <c r="AM216" s="181" t="s">
        <v>116</v>
      </c>
      <c r="AN216" s="181" t="s">
        <v>105</v>
      </c>
      <c r="AR216" s="14" t="s">
        <v>100</v>
      </c>
      <c r="AX216" s="182">
        <f>IF(O216="základná",K216,0)</f>
        <v>0</v>
      </c>
      <c r="AY216" s="182">
        <f>IF(O216="znížená",K216,0)</f>
        <v>0</v>
      </c>
      <c r="AZ216" s="182">
        <f>IF(O216="zákl. prenesená",K216,0)</f>
        <v>0</v>
      </c>
      <c r="BA216" s="182">
        <f>IF(O216="zníž. prenesená",K216,0)</f>
        <v>0</v>
      </c>
      <c r="BB216" s="182">
        <f>IF(O216="nulová",K216,0)</f>
        <v>0</v>
      </c>
      <c r="BC216" s="14" t="s">
        <v>105</v>
      </c>
      <c r="BD216" s="183">
        <f>ROUND(P216*H216,3)</f>
        <v>0</v>
      </c>
      <c r="BE216" s="14" t="s">
        <v>104</v>
      </c>
      <c r="BF216" s="181" t="s">
        <v>554</v>
      </c>
    </row>
    <row r="217" spans="1:58" s="2" customFormat="1" x14ac:dyDescent="0.2">
      <c r="A217" s="28"/>
      <c r="B217" s="29"/>
      <c r="C217" s="30"/>
      <c r="D217" s="184" t="s">
        <v>106</v>
      </c>
      <c r="E217" s="30"/>
      <c r="F217" s="185" t="s">
        <v>553</v>
      </c>
      <c r="G217" s="30"/>
      <c r="H217" s="30"/>
      <c r="I217" s="30"/>
      <c r="J217" s="30"/>
      <c r="K217" s="30"/>
      <c r="L217" s="30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AM217" s="14" t="s">
        <v>106</v>
      </c>
      <c r="AN217" s="14" t="s">
        <v>105</v>
      </c>
    </row>
    <row r="218" spans="1:58" s="2" customFormat="1" ht="24.95" customHeight="1" x14ac:dyDescent="0.2">
      <c r="A218" s="28"/>
      <c r="B218" s="29"/>
      <c r="C218" s="170" t="s">
        <v>555</v>
      </c>
      <c r="D218" s="170" t="s">
        <v>102</v>
      </c>
      <c r="E218" s="171" t="s">
        <v>556</v>
      </c>
      <c r="F218" s="172" t="s">
        <v>557</v>
      </c>
      <c r="G218" s="173" t="s">
        <v>103</v>
      </c>
      <c r="H218" s="174">
        <v>6</v>
      </c>
      <c r="I218" s="174"/>
      <c r="J218" s="174"/>
      <c r="K218" s="174">
        <f>H218*J218</f>
        <v>0</v>
      </c>
      <c r="L218" s="175"/>
      <c r="M218" s="32"/>
      <c r="N218" s="32"/>
      <c r="O218" s="177" t="s">
        <v>28</v>
      </c>
      <c r="P218" s="178">
        <f>I218+J218</f>
        <v>0</v>
      </c>
      <c r="Q218" s="178">
        <f>ROUND(I218*H218,3)</f>
        <v>0</v>
      </c>
      <c r="R218" s="178">
        <f>ROUND(J218*H218,3)</f>
        <v>0</v>
      </c>
      <c r="S218" s="179">
        <v>0</v>
      </c>
      <c r="T218" s="179">
        <f>S218*H218</f>
        <v>0</v>
      </c>
      <c r="U218" s="179">
        <v>0</v>
      </c>
      <c r="V218" s="179">
        <f>U218*H218</f>
        <v>0</v>
      </c>
      <c r="W218" s="179">
        <v>0</v>
      </c>
      <c r="X218" s="32"/>
      <c r="Y218" s="32"/>
      <c r="AK218" s="181" t="s">
        <v>104</v>
      </c>
      <c r="AM218" s="181" t="s">
        <v>102</v>
      </c>
      <c r="AN218" s="181" t="s">
        <v>105</v>
      </c>
      <c r="AR218" s="14" t="s">
        <v>100</v>
      </c>
      <c r="AX218" s="182">
        <f>IF(O218="základná",K218,0)</f>
        <v>0</v>
      </c>
      <c r="AY218" s="182">
        <f>IF(O218="znížená",K218,0)</f>
        <v>0</v>
      </c>
      <c r="AZ218" s="182">
        <f>IF(O218="zákl. prenesená",K218,0)</f>
        <v>0</v>
      </c>
      <c r="BA218" s="182">
        <f>IF(O218="zníž. prenesená",K218,0)</f>
        <v>0</v>
      </c>
      <c r="BB218" s="182">
        <f>IF(O218="nulová",K218,0)</f>
        <v>0</v>
      </c>
      <c r="BC218" s="14" t="s">
        <v>105</v>
      </c>
      <c r="BD218" s="183">
        <f>ROUND(P218*H218,3)</f>
        <v>0</v>
      </c>
      <c r="BE218" s="14" t="s">
        <v>104</v>
      </c>
      <c r="BF218" s="181" t="s">
        <v>558</v>
      </c>
    </row>
    <row r="219" spans="1:58" s="2" customFormat="1" ht="12.95" customHeight="1" x14ac:dyDescent="0.2">
      <c r="A219" s="28"/>
      <c r="B219" s="29"/>
      <c r="C219" s="30"/>
      <c r="D219" s="184" t="s">
        <v>106</v>
      </c>
      <c r="E219" s="30"/>
      <c r="F219" s="185" t="s">
        <v>557</v>
      </c>
      <c r="G219" s="30"/>
      <c r="H219" s="30"/>
      <c r="I219" s="30"/>
      <c r="J219" s="30"/>
      <c r="K219" s="30"/>
      <c r="L219" s="30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AM219" s="14" t="s">
        <v>106</v>
      </c>
      <c r="AN219" s="14" t="s">
        <v>105</v>
      </c>
    </row>
    <row r="220" spans="1:58" s="2" customFormat="1" ht="16.5" customHeight="1" x14ac:dyDescent="0.2">
      <c r="A220" s="199"/>
      <c r="B220" s="29"/>
      <c r="C220" s="188" t="s">
        <v>575</v>
      </c>
      <c r="D220" s="188" t="s">
        <v>102</v>
      </c>
      <c r="E220" s="189" t="s">
        <v>576</v>
      </c>
      <c r="F220" s="190" t="s">
        <v>577</v>
      </c>
      <c r="G220" s="191" t="s">
        <v>103</v>
      </c>
      <c r="H220" s="192">
        <v>6</v>
      </c>
      <c r="I220" s="192"/>
      <c r="J220" s="193"/>
      <c r="K220" s="192">
        <f>H220*I220</f>
        <v>0</v>
      </c>
      <c r="L220" s="193"/>
      <c r="M220" s="32"/>
      <c r="N220" s="32"/>
      <c r="O220" s="177" t="s">
        <v>28</v>
      </c>
      <c r="P220" s="178">
        <f>I220+J220</f>
        <v>0</v>
      </c>
      <c r="Q220" s="178">
        <f>ROUND(I220*H220,3)</f>
        <v>0</v>
      </c>
      <c r="R220" s="178">
        <f>ROUND(J220*H220,3)</f>
        <v>0</v>
      </c>
      <c r="S220" s="179">
        <v>0</v>
      </c>
      <c r="T220" s="179">
        <f>S220*H220</f>
        <v>0</v>
      </c>
      <c r="U220" s="179">
        <v>0</v>
      </c>
      <c r="V220" s="179">
        <f>U220*H220</f>
        <v>0</v>
      </c>
      <c r="W220" s="179">
        <v>0</v>
      </c>
      <c r="X220" s="32"/>
      <c r="Y220" s="32"/>
      <c r="AK220" s="181" t="s">
        <v>104</v>
      </c>
      <c r="AM220" s="181" t="s">
        <v>102</v>
      </c>
      <c r="AN220" s="181" t="s">
        <v>105</v>
      </c>
      <c r="AR220" s="14" t="s">
        <v>100</v>
      </c>
      <c r="AX220" s="182">
        <f>IF(O220="základná",K220,0)</f>
        <v>0</v>
      </c>
      <c r="AY220" s="182">
        <f>IF(O220="znížená",K220,0)</f>
        <v>0</v>
      </c>
      <c r="AZ220" s="182">
        <f>IF(O220="zákl. prenesená",K220,0)</f>
        <v>0</v>
      </c>
      <c r="BA220" s="182">
        <f>IF(O220="zníž. prenesená",K220,0)</f>
        <v>0</v>
      </c>
      <c r="BB220" s="182">
        <f>IF(O220="nulová",K220,0)</f>
        <v>0</v>
      </c>
      <c r="BC220" s="14" t="s">
        <v>105</v>
      </c>
      <c r="BD220" s="183">
        <f>ROUND(P220*H220,3)</f>
        <v>0</v>
      </c>
      <c r="BE220" s="14" t="s">
        <v>104</v>
      </c>
      <c r="BF220" s="181" t="s">
        <v>578</v>
      </c>
    </row>
    <row r="221" spans="1:58" s="2" customFormat="1" x14ac:dyDescent="0.2">
      <c r="A221" s="199"/>
      <c r="B221" s="29"/>
      <c r="C221" s="198"/>
      <c r="D221" s="184" t="s">
        <v>106</v>
      </c>
      <c r="E221" s="198"/>
      <c r="F221" s="185" t="s">
        <v>577</v>
      </c>
      <c r="G221" s="198"/>
      <c r="H221" s="198"/>
      <c r="I221" s="198"/>
      <c r="J221" s="198"/>
      <c r="K221" s="198"/>
      <c r="L221" s="198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AM221" s="14" t="s">
        <v>106</v>
      </c>
      <c r="AN221" s="14" t="s">
        <v>105</v>
      </c>
    </row>
    <row r="222" spans="1:58" s="2" customFormat="1" ht="16.5" customHeight="1" x14ac:dyDescent="0.2">
      <c r="A222" s="199"/>
      <c r="B222" s="29"/>
      <c r="C222" s="188" t="s">
        <v>579</v>
      </c>
      <c r="D222" s="188" t="s">
        <v>102</v>
      </c>
      <c r="E222" s="189" t="s">
        <v>580</v>
      </c>
      <c r="F222" s="190" t="s">
        <v>581</v>
      </c>
      <c r="G222" s="191" t="s">
        <v>103</v>
      </c>
      <c r="H222" s="192">
        <v>6</v>
      </c>
      <c r="I222" s="192"/>
      <c r="J222" s="193"/>
      <c r="K222" s="192">
        <f>H222*I222</f>
        <v>0</v>
      </c>
      <c r="L222" s="193"/>
      <c r="M222" s="32"/>
      <c r="N222" s="32"/>
      <c r="O222" s="177" t="s">
        <v>28</v>
      </c>
      <c r="P222" s="178">
        <f>I222+J222</f>
        <v>0</v>
      </c>
      <c r="Q222" s="178">
        <f>ROUND(I222*H222,3)</f>
        <v>0</v>
      </c>
      <c r="R222" s="178">
        <f>ROUND(J222*H222,3)</f>
        <v>0</v>
      </c>
      <c r="S222" s="179">
        <v>0</v>
      </c>
      <c r="T222" s="179">
        <f>S222*H222</f>
        <v>0</v>
      </c>
      <c r="U222" s="179">
        <v>0</v>
      </c>
      <c r="V222" s="179">
        <f>U222*H222</f>
        <v>0</v>
      </c>
      <c r="W222" s="179">
        <v>0</v>
      </c>
      <c r="X222" s="32"/>
      <c r="Y222" s="32"/>
      <c r="AK222" s="181" t="s">
        <v>104</v>
      </c>
      <c r="AM222" s="181" t="s">
        <v>102</v>
      </c>
      <c r="AN222" s="181" t="s">
        <v>105</v>
      </c>
      <c r="AR222" s="14" t="s">
        <v>100</v>
      </c>
      <c r="AX222" s="182">
        <f>IF(O222="základná",K222,0)</f>
        <v>0</v>
      </c>
      <c r="AY222" s="182">
        <f>IF(O222="znížená",K222,0)</f>
        <v>0</v>
      </c>
      <c r="AZ222" s="182">
        <f>IF(O222="zákl. prenesená",K222,0)</f>
        <v>0</v>
      </c>
      <c r="BA222" s="182">
        <f>IF(O222="zníž. prenesená",K222,0)</f>
        <v>0</v>
      </c>
      <c r="BB222" s="182">
        <f>IF(O222="nulová",K222,0)</f>
        <v>0</v>
      </c>
      <c r="BC222" s="14" t="s">
        <v>105</v>
      </c>
      <c r="BD222" s="183">
        <f>ROUND(P222*H222,3)</f>
        <v>0</v>
      </c>
      <c r="BE222" s="14" t="s">
        <v>104</v>
      </c>
      <c r="BF222" s="181" t="s">
        <v>582</v>
      </c>
    </row>
    <row r="223" spans="1:58" s="2" customFormat="1" ht="16.5" customHeight="1" x14ac:dyDescent="0.2">
      <c r="A223" s="28"/>
      <c r="B223" s="29"/>
      <c r="C223" s="170" t="s">
        <v>559</v>
      </c>
      <c r="D223" s="170" t="s">
        <v>102</v>
      </c>
      <c r="E223" s="171" t="s">
        <v>560</v>
      </c>
      <c r="F223" s="172" t="s">
        <v>561</v>
      </c>
      <c r="G223" s="173" t="s">
        <v>115</v>
      </c>
      <c r="H223" s="174">
        <v>80</v>
      </c>
      <c r="I223" s="174"/>
      <c r="J223" s="174"/>
      <c r="K223" s="174">
        <f>H223*J223</f>
        <v>0</v>
      </c>
      <c r="L223" s="175"/>
      <c r="M223" s="32"/>
      <c r="N223" s="32"/>
      <c r="O223" s="177" t="s">
        <v>28</v>
      </c>
      <c r="P223" s="178">
        <f>I223+J223</f>
        <v>0</v>
      </c>
      <c r="Q223" s="178">
        <f>ROUND(I223*H223,3)</f>
        <v>0</v>
      </c>
      <c r="R223" s="178">
        <f>ROUND(J223*H223,3)</f>
        <v>0</v>
      </c>
      <c r="S223" s="179">
        <v>0</v>
      </c>
      <c r="T223" s="179">
        <f>S223*H223</f>
        <v>0</v>
      </c>
      <c r="U223" s="179">
        <v>0</v>
      </c>
      <c r="V223" s="179">
        <f>U223*H223</f>
        <v>0</v>
      </c>
      <c r="W223" s="179">
        <v>0</v>
      </c>
      <c r="X223" s="32"/>
      <c r="Y223" s="32"/>
      <c r="AK223" s="181" t="s">
        <v>104</v>
      </c>
      <c r="AM223" s="181" t="s">
        <v>102</v>
      </c>
      <c r="AN223" s="181" t="s">
        <v>105</v>
      </c>
      <c r="AR223" s="14" t="s">
        <v>100</v>
      </c>
      <c r="AX223" s="182">
        <f>IF(O223="základná",K223,0)</f>
        <v>0</v>
      </c>
      <c r="AY223" s="182">
        <f>IF(O223="znížená",K223,0)</f>
        <v>0</v>
      </c>
      <c r="AZ223" s="182">
        <f>IF(O223="zákl. prenesená",K223,0)</f>
        <v>0</v>
      </c>
      <c r="BA223" s="182">
        <f>IF(O223="zníž. prenesená",K223,0)</f>
        <v>0</v>
      </c>
      <c r="BB223" s="182">
        <f>IF(O223="nulová",K223,0)</f>
        <v>0</v>
      </c>
      <c r="BC223" s="14" t="s">
        <v>105</v>
      </c>
      <c r="BD223" s="183">
        <f>ROUND(P223*H223,3)</f>
        <v>0</v>
      </c>
      <c r="BE223" s="14" t="s">
        <v>104</v>
      </c>
      <c r="BF223" s="181" t="s">
        <v>562</v>
      </c>
    </row>
    <row r="224" spans="1:58" s="2" customFormat="1" x14ac:dyDescent="0.2">
      <c r="A224" s="28"/>
      <c r="B224" s="29"/>
      <c r="C224" s="30"/>
      <c r="D224" s="184" t="s">
        <v>106</v>
      </c>
      <c r="E224" s="30"/>
      <c r="F224" s="185" t="s">
        <v>561</v>
      </c>
      <c r="G224" s="30"/>
      <c r="H224" s="30"/>
      <c r="I224" s="30"/>
      <c r="J224" s="30"/>
      <c r="K224" s="30"/>
      <c r="L224" s="30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AM224" s="14" t="s">
        <v>106</v>
      </c>
      <c r="AN224" s="14" t="s">
        <v>105</v>
      </c>
    </row>
    <row r="225" spans="1:58" s="2" customFormat="1" ht="16.5" customHeight="1" x14ac:dyDescent="0.2">
      <c r="A225" s="28"/>
      <c r="B225" s="29"/>
      <c r="C225" s="188" t="s">
        <v>563</v>
      </c>
      <c r="D225" s="188" t="s">
        <v>116</v>
      </c>
      <c r="E225" s="189" t="s">
        <v>564</v>
      </c>
      <c r="F225" s="190" t="s">
        <v>819</v>
      </c>
      <c r="G225" s="191" t="s">
        <v>115</v>
      </c>
      <c r="H225" s="192">
        <v>80</v>
      </c>
      <c r="I225" s="192"/>
      <c r="J225" s="193"/>
      <c r="K225" s="192">
        <f>H225*I225</f>
        <v>0</v>
      </c>
      <c r="L225" s="193"/>
      <c r="M225" s="32"/>
      <c r="N225" s="32"/>
      <c r="O225" s="177" t="s">
        <v>28</v>
      </c>
      <c r="P225" s="178">
        <f>I225+J225</f>
        <v>0</v>
      </c>
      <c r="Q225" s="178">
        <f>ROUND(I225*H225,3)</f>
        <v>0</v>
      </c>
      <c r="R225" s="178">
        <f>ROUND(J225*H225,3)</f>
        <v>0</v>
      </c>
      <c r="S225" s="179">
        <v>0</v>
      </c>
      <c r="T225" s="179">
        <f>S225*H225</f>
        <v>0</v>
      </c>
      <c r="U225" s="179">
        <v>0</v>
      </c>
      <c r="V225" s="179">
        <f>U225*H225</f>
        <v>0</v>
      </c>
      <c r="W225" s="179">
        <v>0</v>
      </c>
      <c r="X225" s="32"/>
      <c r="Y225" s="32"/>
      <c r="AK225" s="181" t="s">
        <v>108</v>
      </c>
      <c r="AM225" s="181" t="s">
        <v>116</v>
      </c>
      <c r="AN225" s="181" t="s">
        <v>105</v>
      </c>
      <c r="AR225" s="14" t="s">
        <v>100</v>
      </c>
      <c r="AX225" s="182">
        <f>IF(O225="základná",K225,0)</f>
        <v>0</v>
      </c>
      <c r="AY225" s="182">
        <f>IF(O225="znížená",K225,0)</f>
        <v>0</v>
      </c>
      <c r="AZ225" s="182">
        <f>IF(O225="zákl. prenesená",K225,0)</f>
        <v>0</v>
      </c>
      <c r="BA225" s="182">
        <f>IF(O225="zníž. prenesená",K225,0)</f>
        <v>0</v>
      </c>
      <c r="BB225" s="182">
        <f>IF(O225="nulová",K225,0)</f>
        <v>0</v>
      </c>
      <c r="BC225" s="14" t="s">
        <v>105</v>
      </c>
      <c r="BD225" s="183">
        <f>ROUND(P225*H225,3)</f>
        <v>0</v>
      </c>
      <c r="BE225" s="14" t="s">
        <v>104</v>
      </c>
      <c r="BF225" s="181" t="s">
        <v>566</v>
      </c>
    </row>
    <row r="226" spans="1:58" s="2" customFormat="1" x14ac:dyDescent="0.2">
      <c r="A226" s="28"/>
      <c r="B226" s="29"/>
      <c r="C226" s="30"/>
      <c r="D226" s="184" t="s">
        <v>106</v>
      </c>
      <c r="E226" s="30"/>
      <c r="F226" s="185" t="s">
        <v>565</v>
      </c>
      <c r="G226" s="30"/>
      <c r="H226" s="30"/>
      <c r="I226" s="30"/>
      <c r="J226" s="30"/>
      <c r="K226" s="30"/>
      <c r="L226" s="30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AM226" s="14" t="s">
        <v>106</v>
      </c>
      <c r="AN226" s="14" t="s">
        <v>105</v>
      </c>
    </row>
    <row r="227" spans="1:58" s="2" customFormat="1" ht="16.5" customHeight="1" x14ac:dyDescent="0.2">
      <c r="A227" s="199"/>
      <c r="B227" s="29"/>
      <c r="C227" s="170" t="s">
        <v>594</v>
      </c>
      <c r="D227" s="170" t="s">
        <v>102</v>
      </c>
      <c r="E227" s="171" t="s">
        <v>595</v>
      </c>
      <c r="F227" s="172" t="s">
        <v>596</v>
      </c>
      <c r="G227" s="173" t="s">
        <v>115</v>
      </c>
      <c r="H227" s="174">
        <v>80</v>
      </c>
      <c r="I227" s="174"/>
      <c r="J227" s="174"/>
      <c r="K227" s="174">
        <f>H227*J227</f>
        <v>0</v>
      </c>
      <c r="L227" s="175"/>
      <c r="M227" s="32"/>
      <c r="N227" s="32"/>
      <c r="O227" s="177" t="s">
        <v>28</v>
      </c>
      <c r="P227" s="178">
        <f>I227+J227</f>
        <v>0</v>
      </c>
      <c r="Q227" s="178">
        <f>ROUND(I227*H227,3)</f>
        <v>0</v>
      </c>
      <c r="R227" s="178">
        <f>ROUND(J227*H227,3)</f>
        <v>0</v>
      </c>
      <c r="S227" s="179">
        <v>0</v>
      </c>
      <c r="T227" s="179">
        <f>S227*H227</f>
        <v>0</v>
      </c>
      <c r="U227" s="179">
        <v>0</v>
      </c>
      <c r="V227" s="179">
        <f>U227*H227</f>
        <v>0</v>
      </c>
      <c r="W227" s="179">
        <v>0</v>
      </c>
      <c r="X227" s="32"/>
      <c r="Y227" s="32"/>
      <c r="AK227" s="181" t="s">
        <v>104</v>
      </c>
      <c r="AM227" s="181" t="s">
        <v>102</v>
      </c>
      <c r="AN227" s="181" t="s">
        <v>105</v>
      </c>
      <c r="AR227" s="14" t="s">
        <v>100</v>
      </c>
      <c r="AX227" s="182">
        <f>IF(O227="základná",K227,0)</f>
        <v>0</v>
      </c>
      <c r="AY227" s="182">
        <f>IF(O227="znížená",K227,0)</f>
        <v>0</v>
      </c>
      <c r="AZ227" s="182">
        <f>IF(O227="zákl. prenesená",K227,0)</f>
        <v>0</v>
      </c>
      <c r="BA227" s="182">
        <f>IF(O227="zníž. prenesená",K227,0)</f>
        <v>0</v>
      </c>
      <c r="BB227" s="182">
        <f>IF(O227="nulová",K227,0)</f>
        <v>0</v>
      </c>
      <c r="BC227" s="14" t="s">
        <v>105</v>
      </c>
      <c r="BD227" s="183">
        <f>ROUND(P227*H227,3)</f>
        <v>0</v>
      </c>
      <c r="BE227" s="14" t="s">
        <v>104</v>
      </c>
      <c r="BF227" s="181" t="s">
        <v>597</v>
      </c>
    </row>
    <row r="228" spans="1:58" s="2" customFormat="1" x14ac:dyDescent="0.2">
      <c r="A228" s="199"/>
      <c r="B228" s="29"/>
      <c r="C228" s="198"/>
      <c r="D228" s="184" t="s">
        <v>106</v>
      </c>
      <c r="E228" s="198"/>
      <c r="F228" s="185" t="s">
        <v>596</v>
      </c>
      <c r="G228" s="198"/>
      <c r="H228" s="198"/>
      <c r="I228" s="198"/>
      <c r="J228" s="198"/>
      <c r="K228" s="198"/>
      <c r="L228" s="198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AM228" s="14" t="s">
        <v>106</v>
      </c>
      <c r="AN228" s="14" t="s">
        <v>105</v>
      </c>
    </row>
    <row r="229" spans="1:58" s="2" customFormat="1" ht="16.5" customHeight="1" x14ac:dyDescent="0.2">
      <c r="A229" s="199"/>
      <c r="B229" s="29"/>
      <c r="C229" s="188" t="s">
        <v>598</v>
      </c>
      <c r="D229" s="188" t="s">
        <v>116</v>
      </c>
      <c r="E229" s="189" t="s">
        <v>599</v>
      </c>
      <c r="F229" s="190" t="s">
        <v>820</v>
      </c>
      <c r="G229" s="191" t="s">
        <v>115</v>
      </c>
      <c r="H229" s="192">
        <v>80</v>
      </c>
      <c r="I229" s="192"/>
      <c r="J229" s="193"/>
      <c r="K229" s="192">
        <f>H229*I229</f>
        <v>0</v>
      </c>
      <c r="L229" s="193"/>
      <c r="M229" s="32"/>
      <c r="N229" s="32"/>
      <c r="O229" s="177" t="s">
        <v>28</v>
      </c>
      <c r="P229" s="178">
        <f>I229+J229</f>
        <v>0</v>
      </c>
      <c r="Q229" s="178">
        <f>ROUND(I229*H229,3)</f>
        <v>0</v>
      </c>
      <c r="R229" s="178">
        <f>ROUND(J229*H229,3)</f>
        <v>0</v>
      </c>
      <c r="S229" s="179">
        <v>0</v>
      </c>
      <c r="T229" s="179">
        <f>S229*H229</f>
        <v>0</v>
      </c>
      <c r="U229" s="179">
        <v>0</v>
      </c>
      <c r="V229" s="179">
        <f>U229*H229</f>
        <v>0</v>
      </c>
      <c r="W229" s="179">
        <v>0</v>
      </c>
      <c r="X229" s="32"/>
      <c r="Y229" s="32"/>
      <c r="AK229" s="181" t="s">
        <v>108</v>
      </c>
      <c r="AM229" s="181" t="s">
        <v>116</v>
      </c>
      <c r="AN229" s="181" t="s">
        <v>105</v>
      </c>
      <c r="AR229" s="14" t="s">
        <v>100</v>
      </c>
      <c r="AX229" s="182">
        <f>IF(O229="základná",K229,0)</f>
        <v>0</v>
      </c>
      <c r="AY229" s="182">
        <f>IF(O229="znížená",K229,0)</f>
        <v>0</v>
      </c>
      <c r="AZ229" s="182">
        <f>IF(O229="zákl. prenesená",K229,0)</f>
        <v>0</v>
      </c>
      <c r="BA229" s="182">
        <f>IF(O229="zníž. prenesená",K229,0)</f>
        <v>0</v>
      </c>
      <c r="BB229" s="182">
        <f>IF(O229="nulová",K229,0)</f>
        <v>0</v>
      </c>
      <c r="BC229" s="14" t="s">
        <v>105</v>
      </c>
      <c r="BD229" s="183">
        <f>ROUND(P229*H229,3)</f>
        <v>0</v>
      </c>
      <c r="BE229" s="14" t="s">
        <v>104</v>
      </c>
      <c r="BF229" s="181" t="s">
        <v>601</v>
      </c>
    </row>
    <row r="230" spans="1:58" s="2" customFormat="1" x14ac:dyDescent="0.2">
      <c r="A230" s="199"/>
      <c r="B230" s="29"/>
      <c r="C230" s="198"/>
      <c r="D230" s="184" t="s">
        <v>106</v>
      </c>
      <c r="E230" s="198"/>
      <c r="F230" s="185" t="s">
        <v>600</v>
      </c>
      <c r="G230" s="198"/>
      <c r="H230" s="198"/>
      <c r="I230" s="198"/>
      <c r="J230" s="198"/>
      <c r="K230" s="198"/>
      <c r="L230" s="198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AM230" s="14" t="s">
        <v>106</v>
      </c>
      <c r="AN230" s="14" t="s">
        <v>105</v>
      </c>
    </row>
    <row r="231" spans="1:58" s="2" customFormat="1" ht="16.5" customHeight="1" x14ac:dyDescent="0.2">
      <c r="A231" s="28"/>
      <c r="B231" s="29"/>
      <c r="C231" s="170" t="s">
        <v>567</v>
      </c>
      <c r="D231" s="170" t="s">
        <v>102</v>
      </c>
      <c r="E231" s="171" t="s">
        <v>568</v>
      </c>
      <c r="F231" s="172" t="s">
        <v>569</v>
      </c>
      <c r="G231" s="173" t="s">
        <v>103</v>
      </c>
      <c r="H231" s="174">
        <v>10</v>
      </c>
      <c r="I231" s="174"/>
      <c r="J231" s="174"/>
      <c r="K231" s="174">
        <f>H231*J231</f>
        <v>0</v>
      </c>
      <c r="L231" s="175"/>
      <c r="M231" s="32"/>
      <c r="N231" s="32"/>
      <c r="O231" s="177" t="s">
        <v>28</v>
      </c>
      <c r="P231" s="178">
        <f>I231+J231</f>
        <v>0</v>
      </c>
      <c r="Q231" s="178">
        <f>ROUND(I231*H231,3)</f>
        <v>0</v>
      </c>
      <c r="R231" s="178">
        <f>ROUND(J231*H231,3)</f>
        <v>0</v>
      </c>
      <c r="S231" s="179">
        <v>0</v>
      </c>
      <c r="T231" s="179">
        <f>S231*H231</f>
        <v>0</v>
      </c>
      <c r="U231" s="179">
        <v>0</v>
      </c>
      <c r="V231" s="179">
        <f>U231*H231</f>
        <v>0</v>
      </c>
      <c r="W231" s="179">
        <v>0</v>
      </c>
      <c r="X231" s="32"/>
      <c r="Y231" s="32"/>
      <c r="AK231" s="181" t="s">
        <v>104</v>
      </c>
      <c r="AM231" s="181" t="s">
        <v>102</v>
      </c>
      <c r="AN231" s="181" t="s">
        <v>105</v>
      </c>
      <c r="AR231" s="14" t="s">
        <v>100</v>
      </c>
      <c r="AX231" s="182">
        <f>IF(O231="základná",K231,0)</f>
        <v>0</v>
      </c>
      <c r="AY231" s="182">
        <f>IF(O231="znížená",K231,0)</f>
        <v>0</v>
      </c>
      <c r="AZ231" s="182">
        <f>IF(O231="zákl. prenesená",K231,0)</f>
        <v>0</v>
      </c>
      <c r="BA231" s="182">
        <f>IF(O231="zníž. prenesená",K231,0)</f>
        <v>0</v>
      </c>
      <c r="BB231" s="182">
        <f>IF(O231="nulová",K231,0)</f>
        <v>0</v>
      </c>
      <c r="BC231" s="14" t="s">
        <v>105</v>
      </c>
      <c r="BD231" s="183">
        <f>ROUND(P231*H231,3)</f>
        <v>0</v>
      </c>
      <c r="BE231" s="14" t="s">
        <v>104</v>
      </c>
      <c r="BF231" s="181" t="s">
        <v>570</v>
      </c>
    </row>
    <row r="232" spans="1:58" s="2" customFormat="1" x14ac:dyDescent="0.2">
      <c r="A232" s="28"/>
      <c r="B232" s="29"/>
      <c r="C232" s="30"/>
      <c r="D232" s="184" t="s">
        <v>106</v>
      </c>
      <c r="E232" s="30"/>
      <c r="F232" s="185" t="s">
        <v>569</v>
      </c>
      <c r="G232" s="30"/>
      <c r="H232" s="30"/>
      <c r="I232" s="30"/>
      <c r="J232" s="30"/>
      <c r="K232" s="30"/>
      <c r="L232" s="30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AM232" s="14" t="s">
        <v>106</v>
      </c>
      <c r="AN232" s="14" t="s">
        <v>105</v>
      </c>
    </row>
    <row r="233" spans="1:58" s="2" customFormat="1" ht="16.5" customHeight="1" x14ac:dyDescent="0.2">
      <c r="A233" s="28"/>
      <c r="B233" s="29"/>
      <c r="C233" s="188" t="s">
        <v>571</v>
      </c>
      <c r="D233" s="188" t="s">
        <v>116</v>
      </c>
      <c r="E233" s="189" t="s">
        <v>572</v>
      </c>
      <c r="F233" s="190" t="s">
        <v>573</v>
      </c>
      <c r="G233" s="191" t="s">
        <v>103</v>
      </c>
      <c r="H233" s="192">
        <v>10</v>
      </c>
      <c r="I233" s="192"/>
      <c r="J233" s="193"/>
      <c r="K233" s="192">
        <f>H233*I233</f>
        <v>0</v>
      </c>
      <c r="L233" s="193"/>
      <c r="M233" s="32"/>
      <c r="N233" s="32"/>
      <c r="O233" s="177" t="s">
        <v>28</v>
      </c>
      <c r="P233" s="178">
        <f>I233+J233</f>
        <v>0</v>
      </c>
      <c r="Q233" s="178">
        <f>ROUND(I233*H233,3)</f>
        <v>0</v>
      </c>
      <c r="R233" s="178">
        <f>ROUND(J233*H233,3)</f>
        <v>0</v>
      </c>
      <c r="S233" s="179">
        <v>0</v>
      </c>
      <c r="T233" s="179">
        <f>S233*H233</f>
        <v>0</v>
      </c>
      <c r="U233" s="179">
        <v>0</v>
      </c>
      <c r="V233" s="179">
        <f>U233*H233</f>
        <v>0</v>
      </c>
      <c r="W233" s="179">
        <v>0</v>
      </c>
      <c r="X233" s="32"/>
      <c r="Y233" s="32"/>
      <c r="AK233" s="181" t="s">
        <v>108</v>
      </c>
      <c r="AM233" s="181" t="s">
        <v>116</v>
      </c>
      <c r="AN233" s="181" t="s">
        <v>105</v>
      </c>
      <c r="AR233" s="14" t="s">
        <v>100</v>
      </c>
      <c r="AX233" s="182">
        <f>IF(O233="základná",K233,0)</f>
        <v>0</v>
      </c>
      <c r="AY233" s="182">
        <f>IF(O233="znížená",K233,0)</f>
        <v>0</v>
      </c>
      <c r="AZ233" s="182">
        <f>IF(O233="zákl. prenesená",K233,0)</f>
        <v>0</v>
      </c>
      <c r="BA233" s="182">
        <f>IF(O233="zníž. prenesená",K233,0)</f>
        <v>0</v>
      </c>
      <c r="BB233" s="182">
        <f>IF(O233="nulová",K233,0)</f>
        <v>0</v>
      </c>
      <c r="BC233" s="14" t="s">
        <v>105</v>
      </c>
      <c r="BD233" s="183">
        <f>ROUND(P233*H233,3)</f>
        <v>0</v>
      </c>
      <c r="BE233" s="14" t="s">
        <v>104</v>
      </c>
      <c r="BF233" s="181" t="s">
        <v>574</v>
      </c>
    </row>
    <row r="234" spans="1:58" s="2" customFormat="1" x14ac:dyDescent="0.2">
      <c r="A234" s="28"/>
      <c r="B234" s="29"/>
      <c r="C234" s="30"/>
      <c r="D234" s="184" t="s">
        <v>106</v>
      </c>
      <c r="E234" s="30"/>
      <c r="F234" s="185" t="s">
        <v>573</v>
      </c>
      <c r="G234" s="30"/>
      <c r="H234" s="30"/>
      <c r="I234" s="30"/>
      <c r="J234" s="30"/>
      <c r="K234" s="30"/>
      <c r="L234" s="30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AM234" s="14" t="s">
        <v>106</v>
      </c>
      <c r="AN234" s="14" t="s">
        <v>105</v>
      </c>
    </row>
    <row r="235" spans="1:58" s="2" customFormat="1" ht="24" customHeight="1" x14ac:dyDescent="0.2">
      <c r="A235" s="28"/>
      <c r="B235" s="29"/>
      <c r="C235" s="170" t="s">
        <v>583</v>
      </c>
      <c r="D235" s="170" t="s">
        <v>102</v>
      </c>
      <c r="E235" s="171" t="s">
        <v>584</v>
      </c>
      <c r="F235" s="172" t="s">
        <v>585</v>
      </c>
      <c r="G235" s="173" t="s">
        <v>103</v>
      </c>
      <c r="H235" s="174">
        <v>10</v>
      </c>
      <c r="I235" s="174"/>
      <c r="J235" s="174"/>
      <c r="K235" s="174">
        <f>H235*J235</f>
        <v>0</v>
      </c>
      <c r="L235" s="175"/>
      <c r="M235" s="32"/>
      <c r="N235" s="32"/>
      <c r="O235" s="177" t="s">
        <v>28</v>
      </c>
      <c r="P235" s="178">
        <f>I235+J235</f>
        <v>0</v>
      </c>
      <c r="Q235" s="178">
        <f>ROUND(I235*H235,3)</f>
        <v>0</v>
      </c>
      <c r="R235" s="178">
        <f>ROUND(J235*H235,3)</f>
        <v>0</v>
      </c>
      <c r="S235" s="179">
        <v>0</v>
      </c>
      <c r="T235" s="179">
        <f>S235*H235</f>
        <v>0</v>
      </c>
      <c r="U235" s="179">
        <v>0</v>
      </c>
      <c r="V235" s="179">
        <f>U235*H235</f>
        <v>0</v>
      </c>
      <c r="W235" s="179">
        <v>0</v>
      </c>
      <c r="X235" s="32"/>
      <c r="Y235" s="32"/>
      <c r="AK235" s="181" t="s">
        <v>104</v>
      </c>
      <c r="AM235" s="181" t="s">
        <v>102</v>
      </c>
      <c r="AN235" s="181" t="s">
        <v>105</v>
      </c>
      <c r="AR235" s="14" t="s">
        <v>100</v>
      </c>
      <c r="AX235" s="182">
        <f>IF(O235="základná",K235,0)</f>
        <v>0</v>
      </c>
      <c r="AY235" s="182">
        <f>IF(O235="znížená",K235,0)</f>
        <v>0</v>
      </c>
      <c r="AZ235" s="182">
        <f>IF(O235="zákl. prenesená",K235,0)</f>
        <v>0</v>
      </c>
      <c r="BA235" s="182">
        <f>IF(O235="zníž. prenesená",K235,0)</f>
        <v>0</v>
      </c>
      <c r="BB235" s="182">
        <f>IF(O235="nulová",K235,0)</f>
        <v>0</v>
      </c>
      <c r="BC235" s="14" t="s">
        <v>105</v>
      </c>
      <c r="BD235" s="183">
        <f>ROUND(P235*H235,3)</f>
        <v>0</v>
      </c>
      <c r="BE235" s="14" t="s">
        <v>104</v>
      </c>
      <c r="BF235" s="181" t="s">
        <v>586</v>
      </c>
    </row>
    <row r="236" spans="1:58" s="2" customFormat="1" x14ac:dyDescent="0.2">
      <c r="A236" s="28"/>
      <c r="B236" s="29"/>
      <c r="C236" s="30"/>
      <c r="D236" s="184" t="s">
        <v>106</v>
      </c>
      <c r="E236" s="30"/>
      <c r="F236" s="185" t="s">
        <v>585</v>
      </c>
      <c r="G236" s="30"/>
      <c r="H236" s="30"/>
      <c r="I236" s="30"/>
      <c r="J236" s="30"/>
      <c r="K236" s="30"/>
      <c r="L236" s="30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AM236" s="14" t="s">
        <v>106</v>
      </c>
      <c r="AN236" s="14" t="s">
        <v>105</v>
      </c>
    </row>
    <row r="237" spans="1:58" s="12" customFormat="1" ht="22.7" customHeight="1" x14ac:dyDescent="0.2">
      <c r="B237" s="154"/>
      <c r="C237" s="155"/>
      <c r="D237" s="156" t="s">
        <v>62</v>
      </c>
      <c r="E237" s="168" t="s">
        <v>620</v>
      </c>
      <c r="F237" s="168" t="s">
        <v>621</v>
      </c>
      <c r="G237" s="155"/>
      <c r="H237" s="155"/>
      <c r="I237" s="155"/>
      <c r="J237" s="155"/>
      <c r="K237" s="169">
        <f>SUM(K238:K243)</f>
        <v>0</v>
      </c>
      <c r="L237" s="155"/>
      <c r="M237" s="32"/>
      <c r="N237" s="32"/>
      <c r="O237" s="32"/>
      <c r="P237" s="32"/>
      <c r="Q237" s="162">
        <f>SUM(Q238:Q242)</f>
        <v>0</v>
      </c>
      <c r="R237" s="162">
        <f>SUM(R238:R242)</f>
        <v>0</v>
      </c>
      <c r="S237" s="32"/>
      <c r="T237" s="32"/>
      <c r="U237" s="32"/>
      <c r="V237" s="32"/>
      <c r="W237" s="32"/>
      <c r="X237" s="32"/>
      <c r="Y237" s="32"/>
      <c r="AK237" s="165" t="s">
        <v>101</v>
      </c>
      <c r="AM237" s="166" t="s">
        <v>62</v>
      </c>
      <c r="AN237" s="166" t="s">
        <v>66</v>
      </c>
      <c r="AR237" s="165" t="s">
        <v>100</v>
      </c>
      <c r="BD237" s="167">
        <f>SUM(BD238:BD243)</f>
        <v>0</v>
      </c>
    </row>
    <row r="238" spans="1:58" s="2" customFormat="1" ht="16.5" customHeight="1" x14ac:dyDescent="0.2">
      <c r="A238" s="28"/>
      <c r="B238" s="29"/>
      <c r="C238" s="188" t="s">
        <v>709</v>
      </c>
      <c r="D238" s="188" t="s">
        <v>116</v>
      </c>
      <c r="E238" s="189" t="s">
        <v>710</v>
      </c>
      <c r="F238" s="190" t="s">
        <v>816</v>
      </c>
      <c r="G238" s="191" t="s">
        <v>103</v>
      </c>
      <c r="H238" s="192">
        <v>1</v>
      </c>
      <c r="I238" s="192"/>
      <c r="J238" s="193"/>
      <c r="K238" s="192">
        <f>H238*I238</f>
        <v>0</v>
      </c>
      <c r="L238" s="193"/>
      <c r="M238" s="32"/>
      <c r="N238" s="32"/>
      <c r="O238" s="177" t="s">
        <v>28</v>
      </c>
      <c r="P238" s="178">
        <f>I238+J238</f>
        <v>0</v>
      </c>
      <c r="Q238" s="178">
        <f>ROUND(I238*H238,3)</f>
        <v>0</v>
      </c>
      <c r="R238" s="178">
        <f>ROUND(J238*H238,3)</f>
        <v>0</v>
      </c>
      <c r="S238" s="179">
        <v>0</v>
      </c>
      <c r="T238" s="179">
        <f>S238*H238</f>
        <v>0</v>
      </c>
      <c r="U238" s="179">
        <v>0</v>
      </c>
      <c r="V238" s="32"/>
      <c r="W238" s="32"/>
      <c r="X238" s="32"/>
      <c r="Y238" s="32"/>
      <c r="AK238" s="181" t="s">
        <v>124</v>
      </c>
      <c r="AM238" s="181" t="s">
        <v>116</v>
      </c>
      <c r="AN238" s="181" t="s">
        <v>105</v>
      </c>
      <c r="AR238" s="14" t="s">
        <v>100</v>
      </c>
      <c r="AX238" s="182">
        <f>IF(O238="základná",K238,0)</f>
        <v>0</v>
      </c>
      <c r="AY238" s="182">
        <f>IF(O238="znížená",K238,0)</f>
        <v>0</v>
      </c>
      <c r="AZ238" s="182">
        <f>IF(O238="zákl. prenesená",K238,0)</f>
        <v>0</v>
      </c>
      <c r="BA238" s="182">
        <f>IF(O238="zníž. prenesená",K238,0)</f>
        <v>0</v>
      </c>
      <c r="BB238" s="182">
        <f>IF(O238="nulová",K238,0)</f>
        <v>0</v>
      </c>
      <c r="BC238" s="14" t="s">
        <v>105</v>
      </c>
      <c r="BD238" s="183">
        <f>ROUND(P238*H238,3)</f>
        <v>0</v>
      </c>
      <c r="BE238" s="14" t="s">
        <v>121</v>
      </c>
      <c r="BF238" s="181" t="s">
        <v>712</v>
      </c>
    </row>
    <row r="239" spans="1:58" s="2" customFormat="1" x14ac:dyDescent="0.2">
      <c r="A239" s="28"/>
      <c r="B239" s="29"/>
      <c r="C239" s="30"/>
      <c r="D239" s="184" t="s">
        <v>106</v>
      </c>
      <c r="E239" s="30"/>
      <c r="F239" s="185" t="s">
        <v>818</v>
      </c>
      <c r="G239" s="30"/>
      <c r="H239" s="30"/>
      <c r="I239" s="30"/>
      <c r="J239" s="30"/>
      <c r="K239" s="30"/>
      <c r="L239" s="30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AM239" s="14" t="s">
        <v>106</v>
      </c>
      <c r="AN239" s="14" t="s">
        <v>105</v>
      </c>
    </row>
    <row r="240" spans="1:58" s="2" customFormat="1" ht="16.5" customHeight="1" x14ac:dyDescent="0.2">
      <c r="A240" s="28"/>
      <c r="B240" s="29"/>
      <c r="C240" s="188" t="s">
        <v>716</v>
      </c>
      <c r="D240" s="188" t="s">
        <v>116</v>
      </c>
      <c r="E240" s="189"/>
      <c r="F240" s="190" t="s">
        <v>815</v>
      </c>
      <c r="G240" s="191" t="s">
        <v>103</v>
      </c>
      <c r="H240" s="192">
        <v>1</v>
      </c>
      <c r="I240" s="192"/>
      <c r="J240" s="193"/>
      <c r="K240" s="192">
        <f>H240*I240</f>
        <v>0</v>
      </c>
      <c r="L240" s="193"/>
      <c r="M240" s="32"/>
      <c r="N240" s="32"/>
      <c r="O240" s="177" t="s">
        <v>28</v>
      </c>
      <c r="P240" s="178">
        <f>I240+J240</f>
        <v>0</v>
      </c>
      <c r="Q240" s="178">
        <f>ROUND(I240*H240,3)</f>
        <v>0</v>
      </c>
      <c r="R240" s="178">
        <f>ROUND(J240*H240,3)</f>
        <v>0</v>
      </c>
      <c r="S240" s="179">
        <v>0</v>
      </c>
      <c r="T240" s="179">
        <f>S240*H240</f>
        <v>0</v>
      </c>
      <c r="U240" s="179">
        <v>0</v>
      </c>
      <c r="V240" s="32"/>
      <c r="W240" s="32"/>
      <c r="X240" s="32"/>
      <c r="Y240" s="32"/>
      <c r="AK240" s="181" t="s">
        <v>124</v>
      </c>
      <c r="AM240" s="181" t="s">
        <v>116</v>
      </c>
      <c r="AN240" s="181" t="s">
        <v>105</v>
      </c>
      <c r="AR240" s="14" t="s">
        <v>100</v>
      </c>
      <c r="AX240" s="182">
        <f>IF(O240="základná",K240,0)</f>
        <v>0</v>
      </c>
      <c r="AY240" s="182">
        <f>IF(O240="znížená",K240,0)</f>
        <v>0</v>
      </c>
      <c r="AZ240" s="182">
        <f>IF(O240="zákl. prenesená",K240,0)</f>
        <v>0</v>
      </c>
      <c r="BA240" s="182">
        <f>IF(O240="zníž. prenesená",K240,0)</f>
        <v>0</v>
      </c>
      <c r="BB240" s="182">
        <f>IF(O240="nulová",K240,0)</f>
        <v>0</v>
      </c>
      <c r="BC240" s="14" t="s">
        <v>105</v>
      </c>
      <c r="BD240" s="183">
        <f>ROUND(P240*H240,3)</f>
        <v>0</v>
      </c>
      <c r="BE240" s="14" t="s">
        <v>121</v>
      </c>
      <c r="BF240" s="181" t="s">
        <v>718</v>
      </c>
    </row>
    <row r="241" spans="1:58" s="2" customFormat="1" x14ac:dyDescent="0.2">
      <c r="A241" s="28"/>
      <c r="B241" s="29"/>
      <c r="C241" s="30"/>
      <c r="D241" s="184" t="s">
        <v>106</v>
      </c>
      <c r="E241" s="30"/>
      <c r="F241" s="185" t="s">
        <v>817</v>
      </c>
      <c r="G241" s="30"/>
      <c r="H241" s="30"/>
      <c r="I241" s="30"/>
      <c r="J241" s="30"/>
      <c r="K241" s="30"/>
      <c r="L241" s="30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AM241" s="14" t="s">
        <v>106</v>
      </c>
      <c r="AN241" s="14" t="s">
        <v>105</v>
      </c>
    </row>
    <row r="242" spans="1:58" s="2" customFormat="1" ht="16.5" customHeight="1" x14ac:dyDescent="0.2">
      <c r="A242" s="28"/>
      <c r="B242" s="29"/>
      <c r="C242" s="170" t="s">
        <v>719</v>
      </c>
      <c r="D242" s="170" t="s">
        <v>102</v>
      </c>
      <c r="E242" s="171" t="s">
        <v>720</v>
      </c>
      <c r="F242" s="172" t="s">
        <v>721</v>
      </c>
      <c r="G242" s="173" t="s">
        <v>103</v>
      </c>
      <c r="H242" s="174">
        <v>2</v>
      </c>
      <c r="I242" s="174"/>
      <c r="J242" s="174"/>
      <c r="K242" s="174">
        <f>H242*J242</f>
        <v>0</v>
      </c>
      <c r="L242" s="175"/>
      <c r="M242" s="32"/>
      <c r="N242" s="32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32"/>
      <c r="W242" s="32"/>
      <c r="X242" s="32"/>
      <c r="Y242" s="32"/>
      <c r="AK242" s="181" t="s">
        <v>121</v>
      </c>
      <c r="AM242" s="181" t="s">
        <v>102</v>
      </c>
      <c r="AN242" s="181" t="s">
        <v>105</v>
      </c>
      <c r="AR242" s="14" t="s">
        <v>100</v>
      </c>
      <c r="AX242" s="182">
        <f>IF(O242="základná",K242,0)</f>
        <v>0</v>
      </c>
      <c r="AY242" s="182">
        <f>IF(O242="znížená",K242,0)</f>
        <v>0</v>
      </c>
      <c r="AZ242" s="182">
        <f>IF(O242="zákl. prenesená",K242,0)</f>
        <v>0</v>
      </c>
      <c r="BA242" s="182">
        <f>IF(O242="zníž. prenesená",K242,0)</f>
        <v>0</v>
      </c>
      <c r="BB242" s="182">
        <f>IF(O242="nulová",K242,0)</f>
        <v>0</v>
      </c>
      <c r="BC242" s="14" t="s">
        <v>105</v>
      </c>
      <c r="BD242" s="183">
        <f>ROUND(P242*H242,3)</f>
        <v>0</v>
      </c>
      <c r="BE242" s="14" t="s">
        <v>121</v>
      </c>
      <c r="BF242" s="181" t="s">
        <v>722</v>
      </c>
    </row>
    <row r="243" spans="1:58" s="2" customFormat="1" x14ac:dyDescent="0.2">
      <c r="A243" s="28"/>
      <c r="B243" s="29"/>
      <c r="C243" s="30"/>
      <c r="D243" s="184" t="s">
        <v>106</v>
      </c>
      <c r="E243" s="30"/>
      <c r="F243" s="185" t="s">
        <v>721</v>
      </c>
      <c r="G243" s="30"/>
      <c r="H243" s="30"/>
      <c r="I243" s="30"/>
      <c r="J243" s="30"/>
      <c r="K243" s="30"/>
      <c r="L243" s="30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AM243" s="14" t="s">
        <v>106</v>
      </c>
      <c r="AN243" s="14" t="s">
        <v>105</v>
      </c>
    </row>
    <row r="244" spans="1:58" s="12" customFormat="1" ht="26.1" customHeight="1" x14ac:dyDescent="0.2">
      <c r="B244" s="154"/>
      <c r="C244" s="155"/>
      <c r="D244" s="156" t="s">
        <v>62</v>
      </c>
      <c r="E244" s="157" t="s">
        <v>740</v>
      </c>
      <c r="F244" s="157" t="s">
        <v>741</v>
      </c>
      <c r="G244" s="155"/>
      <c r="H244" s="155"/>
      <c r="I244" s="155"/>
      <c r="J244" s="155"/>
      <c r="K244" s="158">
        <f>SUM(K245:K249)</f>
        <v>0</v>
      </c>
      <c r="L244" s="155"/>
      <c r="M244" s="32"/>
      <c r="N244" s="32"/>
      <c r="O244" s="32"/>
      <c r="P244" s="32"/>
      <c r="Q244" s="162">
        <f>SUM(Q245:Q249)</f>
        <v>0</v>
      </c>
      <c r="R244" s="162">
        <f>SUM(R245:R249)</f>
        <v>0</v>
      </c>
      <c r="S244" s="32"/>
      <c r="T244" s="32"/>
      <c r="U244" s="32"/>
      <c r="V244" s="32"/>
      <c r="W244" s="32"/>
      <c r="X244" s="32"/>
      <c r="Y244" s="32"/>
      <c r="AK244" s="165" t="s">
        <v>104</v>
      </c>
      <c r="AM244" s="166" t="s">
        <v>62</v>
      </c>
      <c r="AN244" s="166" t="s">
        <v>63</v>
      </c>
      <c r="AR244" s="165" t="s">
        <v>100</v>
      </c>
      <c r="BD244" s="167" t="e">
        <f>#REF!+SUM(BD245:BD250)</f>
        <v>#REF!</v>
      </c>
    </row>
    <row r="245" spans="1:58" s="2" customFormat="1" ht="16.5" customHeight="1" x14ac:dyDescent="0.2">
      <c r="A245" s="28"/>
      <c r="B245" s="29"/>
      <c r="C245" s="170" t="s">
        <v>747</v>
      </c>
      <c r="D245" s="170" t="s">
        <v>102</v>
      </c>
      <c r="E245" s="171" t="s">
        <v>748</v>
      </c>
      <c r="F245" s="172" t="s">
        <v>749</v>
      </c>
      <c r="G245" s="173" t="s">
        <v>253</v>
      </c>
      <c r="H245" s="174">
        <v>5</v>
      </c>
      <c r="I245" s="174"/>
      <c r="J245" s="174"/>
      <c r="K245" s="174">
        <f>H245*J245</f>
        <v>0</v>
      </c>
      <c r="L245" s="175"/>
      <c r="M245" s="32"/>
      <c r="N245" s="32"/>
      <c r="O245" s="177" t="s">
        <v>28</v>
      </c>
      <c r="P245" s="178">
        <f>I245+J245</f>
        <v>0</v>
      </c>
      <c r="Q245" s="178">
        <f>ROUND(I245*H245,3)</f>
        <v>0</v>
      </c>
      <c r="R245" s="178">
        <f>ROUND(J245*H245,3)</f>
        <v>0</v>
      </c>
      <c r="S245" s="179">
        <v>0</v>
      </c>
      <c r="T245" s="179">
        <f>S245*H245</f>
        <v>0</v>
      </c>
      <c r="U245" s="179">
        <v>0</v>
      </c>
      <c r="V245" s="32"/>
      <c r="W245" s="32"/>
      <c r="X245" s="32"/>
      <c r="Y245" s="32"/>
      <c r="AK245" s="181" t="s">
        <v>745</v>
      </c>
      <c r="AM245" s="181" t="s">
        <v>102</v>
      </c>
      <c r="AN245" s="181" t="s">
        <v>66</v>
      </c>
      <c r="AR245" s="14" t="s">
        <v>100</v>
      </c>
      <c r="AX245" s="182">
        <f>IF(O245="základná",K245,0)</f>
        <v>0</v>
      </c>
      <c r="AY245" s="182">
        <f>IF(O245="znížená",K245,0)</f>
        <v>0</v>
      </c>
      <c r="AZ245" s="182">
        <f>IF(O245="zákl. prenesená",K245,0)</f>
        <v>0</v>
      </c>
      <c r="BA245" s="182">
        <f>IF(O245="zníž. prenesená",K245,0)</f>
        <v>0</v>
      </c>
      <c r="BB245" s="182">
        <f>IF(O245="nulová",K245,0)</f>
        <v>0</v>
      </c>
      <c r="BC245" s="14" t="s">
        <v>105</v>
      </c>
      <c r="BD245" s="183">
        <f>ROUND(P245*H245,3)</f>
        <v>0</v>
      </c>
      <c r="BE245" s="14" t="s">
        <v>745</v>
      </c>
      <c r="BF245" s="181" t="s">
        <v>750</v>
      </c>
    </row>
    <row r="246" spans="1:58" s="2" customFormat="1" x14ac:dyDescent="0.2">
      <c r="A246" s="28"/>
      <c r="B246" s="29"/>
      <c r="C246" s="30"/>
      <c r="D246" s="184" t="s">
        <v>106</v>
      </c>
      <c r="E246" s="30"/>
      <c r="F246" s="185" t="s">
        <v>749</v>
      </c>
      <c r="G246" s="30"/>
      <c r="H246" s="30"/>
      <c r="I246" s="30"/>
      <c r="J246" s="30"/>
      <c r="K246" s="30"/>
      <c r="L246" s="30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AM246" s="14" t="s">
        <v>106</v>
      </c>
      <c r="AN246" s="14" t="s">
        <v>66</v>
      </c>
    </row>
    <row r="247" spans="1:58" s="2" customFormat="1" ht="16.5" customHeight="1" x14ac:dyDescent="0.2">
      <c r="A247" s="28"/>
      <c r="B247" s="29"/>
      <c r="C247" s="170" t="s">
        <v>759</v>
      </c>
      <c r="D247" s="170" t="s">
        <v>102</v>
      </c>
      <c r="E247" s="171" t="s">
        <v>760</v>
      </c>
      <c r="F247" s="172" t="s">
        <v>761</v>
      </c>
      <c r="G247" s="173" t="s">
        <v>253</v>
      </c>
      <c r="H247" s="174">
        <v>5</v>
      </c>
      <c r="I247" s="174"/>
      <c r="J247" s="174"/>
      <c r="K247" s="174">
        <f>H247*J247</f>
        <v>0</v>
      </c>
      <c r="L247" s="175"/>
      <c r="M247" s="32"/>
      <c r="N247" s="32"/>
      <c r="O247" s="177" t="s">
        <v>28</v>
      </c>
      <c r="P247" s="178">
        <f>I247+J247</f>
        <v>0</v>
      </c>
      <c r="Q247" s="178">
        <f>ROUND(I247*H247,3)</f>
        <v>0</v>
      </c>
      <c r="R247" s="178">
        <f>ROUND(J247*H247,3)</f>
        <v>0</v>
      </c>
      <c r="S247" s="179">
        <v>0</v>
      </c>
      <c r="T247" s="179">
        <f>S247*H247</f>
        <v>0</v>
      </c>
      <c r="U247" s="179">
        <v>0</v>
      </c>
      <c r="V247" s="32"/>
      <c r="W247" s="32"/>
      <c r="X247" s="32"/>
      <c r="Y247" s="32"/>
      <c r="AK247" s="181" t="s">
        <v>745</v>
      </c>
      <c r="AM247" s="181" t="s">
        <v>102</v>
      </c>
      <c r="AN247" s="181" t="s">
        <v>66</v>
      </c>
      <c r="AR247" s="14" t="s">
        <v>100</v>
      </c>
      <c r="AX247" s="182">
        <f>IF(O247="základná",K247,0)</f>
        <v>0</v>
      </c>
      <c r="AY247" s="182">
        <f>IF(O247="znížená",K247,0)</f>
        <v>0</v>
      </c>
      <c r="AZ247" s="182">
        <f>IF(O247="zákl. prenesená",K247,0)</f>
        <v>0</v>
      </c>
      <c r="BA247" s="182">
        <f>IF(O247="zníž. prenesená",K247,0)</f>
        <v>0</v>
      </c>
      <c r="BB247" s="182">
        <f>IF(O247="nulová",K247,0)</f>
        <v>0</v>
      </c>
      <c r="BC247" s="14" t="s">
        <v>105</v>
      </c>
      <c r="BD247" s="183">
        <f>ROUND(P247*H247,3)</f>
        <v>0</v>
      </c>
      <c r="BE247" s="14" t="s">
        <v>745</v>
      </c>
      <c r="BF247" s="181" t="s">
        <v>762</v>
      </c>
    </row>
    <row r="248" spans="1:58" s="2" customFormat="1" x14ac:dyDescent="0.2">
      <c r="A248" s="28"/>
      <c r="B248" s="29"/>
      <c r="C248" s="30"/>
      <c r="D248" s="184" t="s">
        <v>106</v>
      </c>
      <c r="E248" s="30"/>
      <c r="F248" s="185" t="s">
        <v>761</v>
      </c>
      <c r="G248" s="30"/>
      <c r="H248" s="30"/>
      <c r="I248" s="30"/>
      <c r="J248" s="30"/>
      <c r="K248" s="30"/>
      <c r="L248" s="30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AM248" s="14" t="s">
        <v>106</v>
      </c>
      <c r="AN248" s="14" t="s">
        <v>66</v>
      </c>
    </row>
    <row r="249" spans="1:58" s="2" customFormat="1" ht="16.5" customHeight="1" x14ac:dyDescent="0.2">
      <c r="A249" s="28"/>
      <c r="B249" s="29"/>
      <c r="C249" s="170" t="s">
        <v>763</v>
      </c>
      <c r="D249" s="170" t="s">
        <v>102</v>
      </c>
      <c r="E249" s="171" t="s">
        <v>764</v>
      </c>
      <c r="F249" s="172" t="s">
        <v>765</v>
      </c>
      <c r="G249" s="173" t="s">
        <v>253</v>
      </c>
      <c r="H249" s="174">
        <v>3</v>
      </c>
      <c r="I249" s="174"/>
      <c r="J249" s="174"/>
      <c r="K249" s="174">
        <f>H249*J249</f>
        <v>0</v>
      </c>
      <c r="L249" s="175"/>
      <c r="M249" s="32"/>
      <c r="N249" s="32"/>
      <c r="O249" s="177" t="s">
        <v>28</v>
      </c>
      <c r="P249" s="178">
        <f>I249+J249</f>
        <v>0</v>
      </c>
      <c r="Q249" s="178">
        <f>ROUND(I249*H249,3)</f>
        <v>0</v>
      </c>
      <c r="R249" s="178">
        <f>ROUND(J249*H249,3)</f>
        <v>0</v>
      </c>
      <c r="S249" s="179">
        <v>0</v>
      </c>
      <c r="T249" s="179">
        <f>S249*H249</f>
        <v>0</v>
      </c>
      <c r="U249" s="179">
        <v>0</v>
      </c>
      <c r="V249" s="32"/>
      <c r="W249" s="32"/>
      <c r="X249" s="32"/>
      <c r="Y249" s="32"/>
      <c r="AK249" s="181" t="s">
        <v>745</v>
      </c>
      <c r="AM249" s="181" t="s">
        <v>102</v>
      </c>
      <c r="AN249" s="181" t="s">
        <v>66</v>
      </c>
      <c r="AR249" s="14" t="s">
        <v>100</v>
      </c>
      <c r="AX249" s="182">
        <f>IF(O249="základná",K249,0)</f>
        <v>0</v>
      </c>
      <c r="AY249" s="182">
        <f>IF(O249="znížená",K249,0)</f>
        <v>0</v>
      </c>
      <c r="AZ249" s="182">
        <f>IF(O249="zákl. prenesená",K249,0)</f>
        <v>0</v>
      </c>
      <c r="BA249" s="182">
        <f>IF(O249="zníž. prenesená",K249,0)</f>
        <v>0</v>
      </c>
      <c r="BB249" s="182">
        <f>IF(O249="nulová",K249,0)</f>
        <v>0</v>
      </c>
      <c r="BC249" s="14" t="s">
        <v>105</v>
      </c>
      <c r="BD249" s="183">
        <f>ROUND(P249*H249,3)</f>
        <v>0</v>
      </c>
      <c r="BE249" s="14" t="s">
        <v>745</v>
      </c>
      <c r="BF249" s="181" t="s">
        <v>766</v>
      </c>
    </row>
    <row r="250" spans="1:58" s="2" customFormat="1" x14ac:dyDescent="0.2">
      <c r="A250" s="28"/>
      <c r="B250" s="29"/>
      <c r="C250" s="30"/>
      <c r="D250" s="184" t="s">
        <v>106</v>
      </c>
      <c r="E250" s="30"/>
      <c r="F250" s="185" t="s">
        <v>765</v>
      </c>
      <c r="G250" s="30"/>
      <c r="H250" s="30"/>
      <c r="I250" s="30"/>
      <c r="K250" s="30"/>
      <c r="L250" s="30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AM250" s="14" t="s">
        <v>106</v>
      </c>
      <c r="AN250" s="14" t="s">
        <v>66</v>
      </c>
    </row>
    <row r="251" spans="1:58" s="2" customFormat="1" x14ac:dyDescent="0.2">
      <c r="A251" s="214"/>
      <c r="B251" s="29"/>
      <c r="C251" s="211"/>
      <c r="D251" s="184"/>
      <c r="E251" s="211"/>
      <c r="F251" s="185"/>
      <c r="G251" s="211"/>
      <c r="H251" s="211"/>
      <c r="I251" s="211"/>
      <c r="J251" s="30"/>
      <c r="K251" s="211"/>
      <c r="L251" s="211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AM251" s="14"/>
      <c r="AN251" s="14"/>
    </row>
    <row r="252" spans="1:58" s="12" customFormat="1" ht="22.7" customHeight="1" x14ac:dyDescent="0.2">
      <c r="B252" s="154"/>
      <c r="C252" s="155"/>
      <c r="D252" s="156" t="s">
        <v>62</v>
      </c>
      <c r="E252" s="168" t="s">
        <v>392</v>
      </c>
      <c r="F252" s="168" t="s">
        <v>162</v>
      </c>
      <c r="G252" s="155"/>
      <c r="H252" s="155"/>
      <c r="I252" s="155"/>
      <c r="J252" s="155"/>
      <c r="K252" s="169">
        <f>SUM(K253:K261)</f>
        <v>0</v>
      </c>
      <c r="L252" s="155"/>
      <c r="M252" s="159"/>
      <c r="N252" s="160"/>
      <c r="O252" s="161"/>
      <c r="P252" s="161"/>
      <c r="Q252" s="162">
        <f>SUM(Q253:Q261)</f>
        <v>0</v>
      </c>
      <c r="R252" s="162">
        <f>SUM(R253:R261)</f>
        <v>0</v>
      </c>
      <c r="S252" s="161"/>
      <c r="T252" s="163">
        <f>SUM(T253:T262)</f>
        <v>0</v>
      </c>
      <c r="U252" s="161"/>
      <c r="V252" s="163">
        <f>SUM(V253:V262)</f>
        <v>0</v>
      </c>
      <c r="W252" s="161"/>
      <c r="X252" s="163">
        <f>SUM(X253:X262)</f>
        <v>0</v>
      </c>
      <c r="Y252" s="164"/>
      <c r="AK252" s="165" t="s">
        <v>66</v>
      </c>
      <c r="AM252" s="166" t="s">
        <v>62</v>
      </c>
      <c r="AN252" s="166" t="s">
        <v>66</v>
      </c>
      <c r="AR252" s="165" t="s">
        <v>100</v>
      </c>
      <c r="BD252" s="167">
        <f>SUM(BD253:BD262)</f>
        <v>0</v>
      </c>
    </row>
    <row r="253" spans="1:58" s="2" customFormat="1" ht="16.5" customHeight="1" x14ac:dyDescent="0.2">
      <c r="A253" s="199"/>
      <c r="B253" s="29"/>
      <c r="C253" s="170" t="s">
        <v>393</v>
      </c>
      <c r="D253" s="170" t="s">
        <v>102</v>
      </c>
      <c r="E253" s="171" t="s">
        <v>394</v>
      </c>
      <c r="F253" s="172" t="s">
        <v>163</v>
      </c>
      <c r="G253" s="173" t="s">
        <v>117</v>
      </c>
      <c r="H253" s="174">
        <v>1.8</v>
      </c>
      <c r="I253" s="174"/>
      <c r="J253" s="174"/>
      <c r="K253" s="174">
        <f>H253*J253</f>
        <v>0</v>
      </c>
      <c r="L253" s="175"/>
      <c r="M253" s="32"/>
      <c r="N253" s="176" t="s">
        <v>1</v>
      </c>
      <c r="O253" s="177" t="s">
        <v>28</v>
      </c>
      <c r="P253" s="178">
        <f>I253+J253</f>
        <v>0</v>
      </c>
      <c r="Q253" s="178">
        <f>ROUND(I253*H253,3)</f>
        <v>0</v>
      </c>
      <c r="R253" s="178">
        <f>ROUND(J253*H253,3)</f>
        <v>0</v>
      </c>
      <c r="S253" s="179">
        <v>0</v>
      </c>
      <c r="T253" s="179">
        <f>S253*H253</f>
        <v>0</v>
      </c>
      <c r="U253" s="179">
        <v>0</v>
      </c>
      <c r="V253" s="179">
        <f>U253*H253</f>
        <v>0</v>
      </c>
      <c r="W253" s="179">
        <v>0</v>
      </c>
      <c r="X253" s="179">
        <f>W253*H253</f>
        <v>0</v>
      </c>
      <c r="Y253" s="223" t="s">
        <v>1</v>
      </c>
      <c r="AK253" s="181" t="s">
        <v>104</v>
      </c>
      <c r="AM253" s="181" t="s">
        <v>102</v>
      </c>
      <c r="AN253" s="181" t="s">
        <v>105</v>
      </c>
      <c r="AR253" s="14" t="s">
        <v>100</v>
      </c>
      <c r="AX253" s="182">
        <f>IF(O253="základná",K253,0)</f>
        <v>0</v>
      </c>
      <c r="AY253" s="182">
        <f>IF(O253="znížená",K253,0)</f>
        <v>0</v>
      </c>
      <c r="AZ253" s="182">
        <f>IF(O253="zákl. prenesená",K253,0)</f>
        <v>0</v>
      </c>
      <c r="BA253" s="182">
        <f>IF(O253="zníž. prenesená",K253,0)</f>
        <v>0</v>
      </c>
      <c r="BB253" s="182">
        <f>IF(O253="nulová",K253,0)</f>
        <v>0</v>
      </c>
      <c r="BC253" s="14" t="s">
        <v>105</v>
      </c>
      <c r="BD253" s="183">
        <f>ROUND(P253*H253,3)</f>
        <v>0</v>
      </c>
      <c r="BE253" s="14" t="s">
        <v>104</v>
      </c>
      <c r="BF253" s="181" t="s">
        <v>395</v>
      </c>
    </row>
    <row r="254" spans="1:58" s="2" customFormat="1" x14ac:dyDescent="0.2">
      <c r="A254" s="199"/>
      <c r="B254" s="29"/>
      <c r="C254" s="198"/>
      <c r="D254" s="184" t="s">
        <v>106</v>
      </c>
      <c r="E254" s="198"/>
      <c r="F254" s="185" t="s">
        <v>163</v>
      </c>
      <c r="G254" s="198"/>
      <c r="H254" s="198"/>
      <c r="I254" s="198"/>
      <c r="J254" s="198"/>
      <c r="K254" s="198"/>
      <c r="L254" s="198"/>
      <c r="M254" s="32"/>
      <c r="N254" s="186"/>
      <c r="O254" s="187"/>
      <c r="P254" s="60"/>
      <c r="Q254" s="60"/>
      <c r="R254" s="60"/>
      <c r="S254" s="60"/>
      <c r="T254" s="60"/>
      <c r="U254" s="60"/>
      <c r="V254" s="60"/>
      <c r="W254" s="60"/>
      <c r="X254" s="60"/>
      <c r="Y254" s="61"/>
      <c r="AM254" s="14" t="s">
        <v>106</v>
      </c>
      <c r="AN254" s="14" t="s">
        <v>105</v>
      </c>
    </row>
    <row r="255" spans="1:58" s="2" customFormat="1" ht="16.5" customHeight="1" x14ac:dyDescent="0.2">
      <c r="A255" s="199"/>
      <c r="B255" s="29"/>
      <c r="C255" s="170" t="s">
        <v>396</v>
      </c>
      <c r="D255" s="170" t="s">
        <v>102</v>
      </c>
      <c r="E255" s="171" t="s">
        <v>397</v>
      </c>
      <c r="F255" s="172" t="s">
        <v>164</v>
      </c>
      <c r="G255" s="173" t="s">
        <v>117</v>
      </c>
      <c r="H255" s="174">
        <v>2.5</v>
      </c>
      <c r="I255" s="174"/>
      <c r="J255" s="174"/>
      <c r="K255" s="174">
        <f>H255*J255</f>
        <v>0</v>
      </c>
      <c r="L255" s="175"/>
      <c r="M255" s="32"/>
      <c r="N255" s="176" t="s">
        <v>1</v>
      </c>
      <c r="O255" s="177" t="s">
        <v>28</v>
      </c>
      <c r="P255" s="178">
        <f>I255+J255</f>
        <v>0</v>
      </c>
      <c r="Q255" s="178">
        <f>ROUND(I255*H255,3)</f>
        <v>0</v>
      </c>
      <c r="R255" s="178">
        <f>ROUND(J255*H255,3)</f>
        <v>0</v>
      </c>
      <c r="S255" s="179">
        <v>0</v>
      </c>
      <c r="T255" s="179">
        <f>S255*H255</f>
        <v>0</v>
      </c>
      <c r="U255" s="179">
        <v>0</v>
      </c>
      <c r="V255" s="179">
        <f>U255*H255</f>
        <v>0</v>
      </c>
      <c r="W255" s="179">
        <v>0</v>
      </c>
      <c r="X255" s="179">
        <f>W255*H255</f>
        <v>0</v>
      </c>
      <c r="Y255" s="180" t="s">
        <v>1</v>
      </c>
      <c r="AK255" s="181" t="s">
        <v>104</v>
      </c>
      <c r="AM255" s="181" t="s">
        <v>102</v>
      </c>
      <c r="AN255" s="181" t="s">
        <v>105</v>
      </c>
      <c r="AR255" s="14" t="s">
        <v>100</v>
      </c>
      <c r="AX255" s="182">
        <f>IF(O255="základná",K255,0)</f>
        <v>0</v>
      </c>
      <c r="AY255" s="182">
        <f>IF(O255="znížená",K255,0)</f>
        <v>0</v>
      </c>
      <c r="AZ255" s="182">
        <f>IF(O255="zákl. prenesená",K255,0)</f>
        <v>0</v>
      </c>
      <c r="BA255" s="182">
        <f>IF(O255="zníž. prenesená",K255,0)</f>
        <v>0</v>
      </c>
      <c r="BB255" s="182">
        <f>IF(O255="nulová",K255,0)</f>
        <v>0</v>
      </c>
      <c r="BC255" s="14" t="s">
        <v>105</v>
      </c>
      <c r="BD255" s="183">
        <f>ROUND(P255*H255,3)</f>
        <v>0</v>
      </c>
      <c r="BE255" s="14" t="s">
        <v>104</v>
      </c>
      <c r="BF255" s="181" t="s">
        <v>398</v>
      </c>
    </row>
    <row r="256" spans="1:58" s="2" customFormat="1" x14ac:dyDescent="0.2">
      <c r="A256" s="199"/>
      <c r="B256" s="29"/>
      <c r="C256" s="198"/>
      <c r="D256" s="184" t="s">
        <v>106</v>
      </c>
      <c r="E256" s="198"/>
      <c r="F256" s="185" t="s">
        <v>164</v>
      </c>
      <c r="G256" s="198"/>
      <c r="H256" s="198"/>
      <c r="I256" s="198"/>
      <c r="J256" s="198"/>
      <c r="K256" s="198"/>
      <c r="L256" s="198"/>
      <c r="M256" s="32"/>
      <c r="N256" s="186"/>
      <c r="O256" s="187"/>
      <c r="P256" s="60"/>
      <c r="Q256" s="60"/>
      <c r="R256" s="60"/>
      <c r="S256" s="60"/>
      <c r="T256" s="60"/>
      <c r="U256" s="60"/>
      <c r="V256" s="60"/>
      <c r="W256" s="60"/>
      <c r="X256" s="60"/>
      <c r="Y256" s="61"/>
      <c r="AM256" s="14" t="s">
        <v>106</v>
      </c>
      <c r="AN256" s="14" t="s">
        <v>105</v>
      </c>
    </row>
    <row r="257" spans="1:58" s="2" customFormat="1" ht="16.5" customHeight="1" x14ac:dyDescent="0.2">
      <c r="A257" s="199"/>
      <c r="B257" s="29"/>
      <c r="C257" s="170" t="s">
        <v>399</v>
      </c>
      <c r="D257" s="170" t="s">
        <v>102</v>
      </c>
      <c r="E257" s="171" t="s">
        <v>400</v>
      </c>
      <c r="F257" s="172" t="s">
        <v>165</v>
      </c>
      <c r="G257" s="173" t="s">
        <v>117</v>
      </c>
      <c r="H257" s="174">
        <v>1</v>
      </c>
      <c r="I257" s="174"/>
      <c r="J257" s="174"/>
      <c r="K257" s="174">
        <f>H257*J257</f>
        <v>0</v>
      </c>
      <c r="L257" s="175"/>
      <c r="M257" s="32"/>
      <c r="N257" s="176" t="s">
        <v>1</v>
      </c>
      <c r="O257" s="177" t="s">
        <v>28</v>
      </c>
      <c r="P257" s="178">
        <f>I257+J257</f>
        <v>0</v>
      </c>
      <c r="Q257" s="178">
        <f>ROUND(I257*H257,3)</f>
        <v>0</v>
      </c>
      <c r="R257" s="178">
        <f>ROUND(J257*H257,3)</f>
        <v>0</v>
      </c>
      <c r="S257" s="179">
        <v>0</v>
      </c>
      <c r="T257" s="179">
        <f>S257*H257</f>
        <v>0</v>
      </c>
      <c r="U257" s="179">
        <v>0</v>
      </c>
      <c r="V257" s="179">
        <f>U257*H257</f>
        <v>0</v>
      </c>
      <c r="W257" s="179">
        <v>0</v>
      </c>
      <c r="X257" s="179">
        <f>W257*H257</f>
        <v>0</v>
      </c>
      <c r="Y257" s="180" t="s">
        <v>1</v>
      </c>
      <c r="AK257" s="181" t="s">
        <v>104</v>
      </c>
      <c r="AM257" s="181" t="s">
        <v>102</v>
      </c>
      <c r="AN257" s="181" t="s">
        <v>105</v>
      </c>
      <c r="AR257" s="14" t="s">
        <v>100</v>
      </c>
      <c r="AX257" s="182">
        <f>IF(O257="základná",K257,0)</f>
        <v>0</v>
      </c>
      <c r="AY257" s="182">
        <f>IF(O257="znížená",K257,0)</f>
        <v>0</v>
      </c>
      <c r="AZ257" s="182">
        <f>IF(O257="zákl. prenesená",K257,0)</f>
        <v>0</v>
      </c>
      <c r="BA257" s="182">
        <f>IF(O257="zníž. prenesená",K257,0)</f>
        <v>0</v>
      </c>
      <c r="BB257" s="182">
        <f>IF(O257="nulová",K257,0)</f>
        <v>0</v>
      </c>
      <c r="BC257" s="14" t="s">
        <v>105</v>
      </c>
      <c r="BD257" s="183">
        <f>ROUND(P257*H257,3)</f>
        <v>0</v>
      </c>
      <c r="BE257" s="14" t="s">
        <v>104</v>
      </c>
      <c r="BF257" s="181" t="s">
        <v>401</v>
      </c>
    </row>
    <row r="258" spans="1:58" s="2" customFormat="1" x14ac:dyDescent="0.2">
      <c r="A258" s="199"/>
      <c r="B258" s="29"/>
      <c r="C258" s="198"/>
      <c r="D258" s="184" t="s">
        <v>106</v>
      </c>
      <c r="E258" s="198"/>
      <c r="F258" s="185" t="s">
        <v>165</v>
      </c>
      <c r="G258" s="198"/>
      <c r="H258" s="198"/>
      <c r="I258" s="198"/>
      <c r="J258" s="198"/>
      <c r="K258" s="198"/>
      <c r="L258" s="198"/>
      <c r="M258" s="32"/>
      <c r="N258" s="186"/>
      <c r="O258" s="187"/>
      <c r="P258" s="60"/>
      <c r="Q258" s="60"/>
      <c r="R258" s="60"/>
      <c r="S258" s="60"/>
      <c r="T258" s="60"/>
      <c r="U258" s="60"/>
      <c r="V258" s="60"/>
      <c r="W258" s="60"/>
      <c r="X258" s="60"/>
      <c r="Y258" s="61"/>
      <c r="AM258" s="14" t="s">
        <v>106</v>
      </c>
      <c r="AN258" s="14" t="s">
        <v>105</v>
      </c>
    </row>
    <row r="259" spans="1:58" s="2" customFormat="1" ht="16.5" customHeight="1" x14ac:dyDescent="0.2">
      <c r="A259" s="199"/>
      <c r="B259" s="29"/>
      <c r="C259" s="170" t="s">
        <v>402</v>
      </c>
      <c r="D259" s="170" t="s">
        <v>102</v>
      </c>
      <c r="E259" s="171" t="s">
        <v>403</v>
      </c>
      <c r="F259" s="172" t="s">
        <v>166</v>
      </c>
      <c r="G259" s="173" t="s">
        <v>117</v>
      </c>
      <c r="H259" s="174">
        <v>3</v>
      </c>
      <c r="I259" s="174"/>
      <c r="J259" s="174"/>
      <c r="K259" s="174">
        <f>H259*J259</f>
        <v>0</v>
      </c>
      <c r="L259" s="175"/>
      <c r="M259" s="32"/>
      <c r="N259" s="176" t="s">
        <v>1</v>
      </c>
      <c r="O259" s="177" t="s">
        <v>28</v>
      </c>
      <c r="P259" s="178">
        <f>I259+J259</f>
        <v>0</v>
      </c>
      <c r="Q259" s="178">
        <f>ROUND(I259*H259,3)</f>
        <v>0</v>
      </c>
      <c r="R259" s="178">
        <f>ROUND(J259*H259,3)</f>
        <v>0</v>
      </c>
      <c r="S259" s="179">
        <v>0</v>
      </c>
      <c r="T259" s="179">
        <f>S259*H259</f>
        <v>0</v>
      </c>
      <c r="U259" s="179">
        <v>0</v>
      </c>
      <c r="V259" s="179">
        <f>U259*H259</f>
        <v>0</v>
      </c>
      <c r="W259" s="179">
        <v>0</v>
      </c>
      <c r="X259" s="179">
        <f>W259*H259</f>
        <v>0</v>
      </c>
      <c r="Y259" s="180" t="s">
        <v>1</v>
      </c>
      <c r="AK259" s="181" t="s">
        <v>104</v>
      </c>
      <c r="AM259" s="181" t="s">
        <v>102</v>
      </c>
      <c r="AN259" s="181" t="s">
        <v>105</v>
      </c>
      <c r="AR259" s="14" t="s">
        <v>100</v>
      </c>
      <c r="AX259" s="182">
        <f>IF(O259="základná",K259,0)</f>
        <v>0</v>
      </c>
      <c r="AY259" s="182">
        <f>IF(O259="znížená",K259,0)</f>
        <v>0</v>
      </c>
      <c r="AZ259" s="182">
        <f>IF(O259="zákl. prenesená",K259,0)</f>
        <v>0</v>
      </c>
      <c r="BA259" s="182">
        <f>IF(O259="zníž. prenesená",K259,0)</f>
        <v>0</v>
      </c>
      <c r="BB259" s="182">
        <f>IF(O259="nulová",K259,0)</f>
        <v>0</v>
      </c>
      <c r="BC259" s="14" t="s">
        <v>105</v>
      </c>
      <c r="BD259" s="183">
        <f>ROUND(P259*H259,3)</f>
        <v>0</v>
      </c>
      <c r="BE259" s="14" t="s">
        <v>104</v>
      </c>
      <c r="BF259" s="181" t="s">
        <v>404</v>
      </c>
    </row>
    <row r="260" spans="1:58" s="2" customFormat="1" x14ac:dyDescent="0.2">
      <c r="A260" s="199"/>
      <c r="B260" s="29"/>
      <c r="C260" s="198"/>
      <c r="D260" s="184" t="s">
        <v>106</v>
      </c>
      <c r="E260" s="198"/>
      <c r="F260" s="185" t="s">
        <v>166</v>
      </c>
      <c r="G260" s="198"/>
      <c r="H260" s="198"/>
      <c r="I260" s="198"/>
      <c r="J260" s="198"/>
      <c r="K260" s="198"/>
      <c r="L260" s="198"/>
      <c r="M260" s="32"/>
      <c r="N260" s="186"/>
      <c r="O260" s="187"/>
      <c r="P260" s="60"/>
      <c r="Q260" s="60"/>
      <c r="R260" s="60"/>
      <c r="S260" s="60"/>
      <c r="T260" s="60"/>
      <c r="U260" s="60"/>
      <c r="V260" s="60"/>
      <c r="W260" s="60"/>
      <c r="X260" s="60"/>
      <c r="Y260" s="61"/>
      <c r="AM260" s="14" t="s">
        <v>106</v>
      </c>
      <c r="AN260" s="14" t="s">
        <v>105</v>
      </c>
    </row>
    <row r="261" spans="1:58" s="2" customFormat="1" ht="16.5" customHeight="1" x14ac:dyDescent="0.2">
      <c r="A261" s="199"/>
      <c r="B261" s="29"/>
      <c r="C261" s="170" t="s">
        <v>405</v>
      </c>
      <c r="D261" s="170" t="s">
        <v>102</v>
      </c>
      <c r="E261" s="171" t="s">
        <v>406</v>
      </c>
      <c r="F261" s="172" t="s">
        <v>167</v>
      </c>
      <c r="G261" s="173" t="s">
        <v>117</v>
      </c>
      <c r="H261" s="174">
        <v>5</v>
      </c>
      <c r="I261" s="174"/>
      <c r="J261" s="174"/>
      <c r="K261" s="174">
        <f>H261*J261</f>
        <v>0</v>
      </c>
      <c r="L261" s="175"/>
      <c r="M261" s="32"/>
      <c r="N261" s="176" t="s">
        <v>1</v>
      </c>
      <c r="O261" s="177" t="s">
        <v>28</v>
      </c>
      <c r="P261" s="178">
        <f>I261+J261</f>
        <v>0</v>
      </c>
      <c r="Q261" s="178">
        <f>ROUND(I261*H261,3)</f>
        <v>0</v>
      </c>
      <c r="R261" s="178">
        <f>ROUND(J261*H261,3)</f>
        <v>0</v>
      </c>
      <c r="S261" s="179">
        <v>0</v>
      </c>
      <c r="T261" s="179">
        <f>S261*H261</f>
        <v>0</v>
      </c>
      <c r="U261" s="179">
        <v>0</v>
      </c>
      <c r="V261" s="179">
        <f>U261*H261</f>
        <v>0</v>
      </c>
      <c r="W261" s="179">
        <v>0</v>
      </c>
      <c r="X261" s="179">
        <f>W261*H261</f>
        <v>0</v>
      </c>
      <c r="Y261" s="180" t="s">
        <v>1</v>
      </c>
      <c r="AK261" s="181" t="s">
        <v>104</v>
      </c>
      <c r="AM261" s="181" t="s">
        <v>102</v>
      </c>
      <c r="AN261" s="181" t="s">
        <v>105</v>
      </c>
      <c r="AR261" s="14" t="s">
        <v>100</v>
      </c>
      <c r="AX261" s="182">
        <f>IF(O261="základná",K261,0)</f>
        <v>0</v>
      </c>
      <c r="AY261" s="182">
        <f>IF(O261="znížená",K261,0)</f>
        <v>0</v>
      </c>
      <c r="AZ261" s="182">
        <f>IF(O261="zákl. prenesená",K261,0)</f>
        <v>0</v>
      </c>
      <c r="BA261" s="182">
        <f>IF(O261="zníž. prenesená",K261,0)</f>
        <v>0</v>
      </c>
      <c r="BB261" s="182">
        <f>IF(O261="nulová",K261,0)</f>
        <v>0</v>
      </c>
      <c r="BC261" s="14" t="s">
        <v>105</v>
      </c>
      <c r="BD261" s="183">
        <f>ROUND(P261*H261,3)</f>
        <v>0</v>
      </c>
      <c r="BE261" s="14" t="s">
        <v>104</v>
      </c>
      <c r="BF261" s="181" t="s">
        <v>407</v>
      </c>
    </row>
    <row r="262" spans="1:58" s="2" customFormat="1" x14ac:dyDescent="0.2">
      <c r="A262" s="199"/>
      <c r="B262" s="29"/>
      <c r="C262" s="198"/>
      <c r="D262" s="184" t="s">
        <v>106</v>
      </c>
      <c r="E262" s="198"/>
      <c r="F262" s="185" t="s">
        <v>167</v>
      </c>
      <c r="G262" s="198"/>
      <c r="H262" s="198"/>
      <c r="I262" s="198"/>
      <c r="J262" s="198"/>
      <c r="K262" s="198"/>
      <c r="L262" s="198"/>
      <c r="M262" s="32"/>
      <c r="N262" s="186"/>
      <c r="O262" s="187"/>
      <c r="P262" s="60"/>
      <c r="Q262" s="60"/>
      <c r="R262" s="60"/>
      <c r="S262" s="60"/>
      <c r="T262" s="60"/>
      <c r="U262" s="60"/>
      <c r="V262" s="60"/>
      <c r="W262" s="60"/>
      <c r="X262" s="60"/>
      <c r="Y262" s="61"/>
      <c r="AM262" s="14" t="s">
        <v>106</v>
      </c>
      <c r="AN262" s="14" t="s">
        <v>105</v>
      </c>
    </row>
    <row r="263" spans="1:58" s="2" customFormat="1" x14ac:dyDescent="0.2">
      <c r="A263" s="214"/>
      <c r="B263" s="29"/>
      <c r="C263" s="211"/>
      <c r="D263" s="184"/>
      <c r="E263" s="211"/>
      <c r="F263" s="185"/>
      <c r="G263" s="211"/>
      <c r="H263" s="211"/>
      <c r="I263" s="211"/>
      <c r="J263" s="211"/>
      <c r="K263" s="211"/>
      <c r="L263" s="211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AM263" s="14"/>
      <c r="AN263" s="14"/>
    </row>
    <row r="264" spans="1:58" s="2" customFormat="1" ht="6.95" customHeight="1" x14ac:dyDescent="0.2">
      <c r="A264" s="28"/>
      <c r="B264" s="45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spans="1:58" x14ac:dyDescent="0.2"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spans="1:58" x14ac:dyDescent="0.2"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spans="1:58" x14ac:dyDescent="0.2"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spans="1:58" x14ac:dyDescent="0.2"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spans="1:58" x14ac:dyDescent="0.2"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spans="1:58" x14ac:dyDescent="0.2"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spans="1:58" x14ac:dyDescent="0.2"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spans="1:58" x14ac:dyDescent="0.2"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spans="13:25" x14ac:dyDescent="0.2"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spans="13:25" x14ac:dyDescent="0.2"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spans="13:25" x14ac:dyDescent="0.2"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spans="13:25" x14ac:dyDescent="0.2"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spans="13:25" x14ac:dyDescent="0.2"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spans="13:25" x14ac:dyDescent="0.2"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spans="13:25" x14ac:dyDescent="0.2"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spans="13:25" x14ac:dyDescent="0.2"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spans="13:25" x14ac:dyDescent="0.2"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spans="13:25" x14ac:dyDescent="0.2"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spans="13:25" x14ac:dyDescent="0.2"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spans="13:25" x14ac:dyDescent="0.2"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spans="13:25" x14ac:dyDescent="0.2"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spans="13:25" x14ac:dyDescent="0.2"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spans="13:25" x14ac:dyDescent="0.2"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spans="13:25" x14ac:dyDescent="0.2"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spans="13:25" x14ac:dyDescent="0.2"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spans="13:25" x14ac:dyDescent="0.2"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spans="13:25" x14ac:dyDescent="0.2"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spans="13:25" x14ac:dyDescent="0.2"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spans="13:25" x14ac:dyDescent="0.2"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spans="13:25" x14ac:dyDescent="0.2"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spans="13:25" x14ac:dyDescent="0.2"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spans="13:25" x14ac:dyDescent="0.2"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spans="13:25" x14ac:dyDescent="0.2"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spans="13:25" x14ac:dyDescent="0.2"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spans="13:25" x14ac:dyDescent="0.2"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spans="13:25" x14ac:dyDescent="0.2"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spans="13:25" x14ac:dyDescent="0.2"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spans="13:25" x14ac:dyDescent="0.2"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spans="13:25" x14ac:dyDescent="0.2"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spans="13:25" x14ac:dyDescent="0.2"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spans="13:25" x14ac:dyDescent="0.2"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13:25" x14ac:dyDescent="0.2"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spans="13:25" x14ac:dyDescent="0.2"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spans="13:25" x14ac:dyDescent="0.2"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13:25" x14ac:dyDescent="0.2"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spans="13:25" x14ac:dyDescent="0.2"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spans="13:25" x14ac:dyDescent="0.2"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spans="13:25" x14ac:dyDescent="0.2"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spans="13:25" x14ac:dyDescent="0.2"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spans="13:25" x14ac:dyDescent="0.2"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spans="13:25" x14ac:dyDescent="0.2"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spans="13:25" x14ac:dyDescent="0.2"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spans="13:25" x14ac:dyDescent="0.2"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spans="13:25" x14ac:dyDescent="0.2"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spans="13:25" x14ac:dyDescent="0.2"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spans="13:25" x14ac:dyDescent="0.2"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spans="13:25" x14ac:dyDescent="0.2"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spans="13:25" x14ac:dyDescent="0.2"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spans="13:25" x14ac:dyDescent="0.2"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spans="13:25" x14ac:dyDescent="0.2"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spans="13:25" x14ac:dyDescent="0.2"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spans="13:25" x14ac:dyDescent="0.2"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spans="13:25" x14ac:dyDescent="0.2"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spans="13:25" x14ac:dyDescent="0.2"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spans="13:25" x14ac:dyDescent="0.2"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spans="13:25" x14ac:dyDescent="0.2"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spans="13:25" x14ac:dyDescent="0.2"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spans="13:25" x14ac:dyDescent="0.2"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spans="13:25" x14ac:dyDescent="0.2"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13:25" x14ac:dyDescent="0.2"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13:25" x14ac:dyDescent="0.2"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spans="13:25" x14ac:dyDescent="0.2"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spans="13:25" x14ac:dyDescent="0.2"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spans="13:25" x14ac:dyDescent="0.2"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spans="13:25" x14ac:dyDescent="0.2"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spans="13:25" x14ac:dyDescent="0.2"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spans="13:25" x14ac:dyDescent="0.2"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spans="13:25" x14ac:dyDescent="0.2"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spans="13:25" x14ac:dyDescent="0.2"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spans="13:25" x14ac:dyDescent="0.2"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spans="13:25" x14ac:dyDescent="0.2"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spans="13:25" x14ac:dyDescent="0.2"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spans="13:25" x14ac:dyDescent="0.2"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spans="13:25" x14ac:dyDescent="0.2"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spans="13:25" x14ac:dyDescent="0.2"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spans="13:25" x14ac:dyDescent="0.2"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spans="13:25" x14ac:dyDescent="0.2"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</sheetData>
  <sheetProtection formatColumns="0" formatRows="0" autoFilter="0"/>
  <autoFilter ref="C126:L250"/>
  <mergeCells count="9">
    <mergeCell ref="M2:Y2"/>
    <mergeCell ref="E87:H87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374"/>
  <sheetViews>
    <sheetView topLeftCell="A108" zoomScaleNormal="100" workbookViewId="0">
      <selection activeCell="K107" sqref="I96:K107"/>
    </sheetView>
  </sheetViews>
  <sheetFormatPr defaultColWidth="10.6640625" defaultRowHeight="11.25" x14ac:dyDescent="0.2"/>
  <cols>
    <col min="1" max="1" width="0.332031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3.33203125" style="206" customWidth="1"/>
    <col min="9" max="9" width="20.1640625" style="206" customWidth="1"/>
    <col min="10" max="10" width="13.33203125" style="206" customWidth="1"/>
    <col min="11" max="11" width="14.83203125" style="206" customWidth="1"/>
    <col min="12" max="12" width="15.5" style="206" customWidth="1"/>
    <col min="13" max="13" width="19.1640625" style="206" customWidth="1"/>
    <col min="14" max="14" width="10.6640625" style="206" hidden="1" customWidth="1"/>
    <col min="15" max="15" width="9.1640625" style="206" hidden="1" customWidth="1"/>
    <col min="16" max="24" width="14.1640625" style="206" hidden="1" customWidth="1"/>
    <col min="25" max="25" width="3.5" style="206" hidden="1" customWidth="1"/>
    <col min="26" max="26" width="15" style="206" customWidth="1"/>
    <col min="27" max="27" width="16.1640625" style="206" customWidth="1"/>
    <col min="28" max="35" width="10.6640625" style="206"/>
    <col min="36" max="65" width="0" style="206" hidden="1" customWidth="1"/>
    <col min="66" max="16384" width="10.6640625" style="206"/>
  </cols>
  <sheetData>
    <row r="1" spans="1:42" x14ac:dyDescent="0.2">
      <c r="A1" s="204"/>
      <c r="H1" s="229"/>
      <c r="I1" s="229"/>
      <c r="J1" s="229"/>
    </row>
    <row r="2" spans="1:42" ht="36.950000000000003" customHeight="1" x14ac:dyDescent="0.2">
      <c r="H2" s="229"/>
      <c r="I2" s="229"/>
      <c r="J2" s="229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AP2" s="14" t="s">
        <v>67</v>
      </c>
    </row>
    <row r="3" spans="1:42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P3" s="14" t="s">
        <v>63</v>
      </c>
    </row>
    <row r="4" spans="1:42" ht="24.95" customHeight="1" x14ac:dyDescent="0.2">
      <c r="B4" s="17"/>
      <c r="D4" s="96" t="s">
        <v>68</v>
      </c>
      <c r="H4" s="229"/>
      <c r="I4" s="229"/>
      <c r="J4" s="229"/>
      <c r="M4" s="17"/>
      <c r="N4" s="97" t="s">
        <v>6</v>
      </c>
      <c r="AP4" s="14" t="s">
        <v>4</v>
      </c>
    </row>
    <row r="5" spans="1:42" ht="6.95" customHeight="1" x14ac:dyDescent="0.2">
      <c r="B5" s="17"/>
      <c r="H5" s="229"/>
      <c r="I5" s="229"/>
      <c r="J5" s="229"/>
      <c r="M5" s="17"/>
    </row>
    <row r="6" spans="1:42" ht="12" customHeight="1" x14ac:dyDescent="0.2">
      <c r="B6" s="17"/>
      <c r="D6" s="213" t="s">
        <v>9</v>
      </c>
      <c r="H6" s="229"/>
      <c r="I6" s="229"/>
      <c r="J6" s="229"/>
      <c r="M6" s="17"/>
    </row>
    <row r="7" spans="1:42" ht="16.5" customHeight="1" x14ac:dyDescent="0.2">
      <c r="B7" s="17"/>
      <c r="E7" s="281" t="s">
        <v>775</v>
      </c>
      <c r="F7" s="282"/>
      <c r="G7" s="282"/>
      <c r="H7" s="282"/>
      <c r="I7" s="229"/>
      <c r="J7" s="229"/>
      <c r="M7" s="17"/>
    </row>
    <row r="8" spans="1:42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37"/>
      <c r="I8" s="237"/>
      <c r="J8" s="237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  <c r="AA8" s="214"/>
    </row>
    <row r="9" spans="1:42" s="2" customFormat="1" ht="16.5" customHeight="1" x14ac:dyDescent="0.2">
      <c r="A9" s="214"/>
      <c r="B9" s="32"/>
      <c r="C9" s="214"/>
      <c r="D9" s="214"/>
      <c r="E9" s="283" t="s">
        <v>787</v>
      </c>
      <c r="F9" s="284"/>
      <c r="G9" s="284"/>
      <c r="H9" s="284"/>
      <c r="I9" s="237"/>
      <c r="J9" s="237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  <c r="AA9" s="214"/>
    </row>
    <row r="10" spans="1:42" s="2" customFormat="1" x14ac:dyDescent="0.2">
      <c r="A10" s="214"/>
      <c r="B10" s="32"/>
      <c r="C10" s="214"/>
      <c r="D10" s="214"/>
      <c r="E10" s="214"/>
      <c r="F10" s="214"/>
      <c r="G10" s="214"/>
      <c r="H10" s="237"/>
      <c r="I10" s="237"/>
      <c r="J10" s="237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  <c r="AA10" s="214"/>
    </row>
    <row r="11" spans="1:42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37"/>
      <c r="I11" s="236" t="s">
        <v>11</v>
      </c>
      <c r="J11" s="238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  <c r="AA11" s="214"/>
    </row>
    <row r="12" spans="1:42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37"/>
      <c r="I12" s="236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  <c r="AA12" s="214"/>
    </row>
    <row r="13" spans="1:42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37"/>
      <c r="I13" s="237"/>
      <c r="J13" s="237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  <c r="AA13" s="214"/>
    </row>
    <row r="14" spans="1:42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778</v>
      </c>
      <c r="G14" s="214"/>
      <c r="H14" s="237"/>
      <c r="I14" s="236" t="s">
        <v>16</v>
      </c>
      <c r="J14" s="100" t="s">
        <v>776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  <c r="AA14" s="214"/>
    </row>
    <row r="15" spans="1:42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37"/>
      <c r="I15" s="236" t="s">
        <v>17</v>
      </c>
      <c r="J15" s="100" t="s">
        <v>777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  <c r="AA15" s="214"/>
    </row>
    <row r="16" spans="1:42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37"/>
      <c r="I16" s="237"/>
      <c r="J16" s="237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  <c r="AA16" s="214"/>
    </row>
    <row r="17" spans="1:27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37"/>
      <c r="I17" s="236" t="s">
        <v>16</v>
      </c>
      <c r="J17" s="238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  <c r="AA17" s="214"/>
    </row>
    <row r="18" spans="1:27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36" t="s">
        <v>17</v>
      </c>
      <c r="J18" s="238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  <c r="AA18" s="214"/>
    </row>
    <row r="19" spans="1:27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37"/>
      <c r="I19" s="237"/>
      <c r="J19" s="237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  <c r="AA19" s="214"/>
    </row>
    <row r="20" spans="1:27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879</v>
      </c>
      <c r="G20" s="214"/>
      <c r="H20" s="237"/>
      <c r="I20" s="236" t="s">
        <v>16</v>
      </c>
      <c r="J20" s="238" t="s">
        <v>1</v>
      </c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  <c r="AA20" s="214"/>
    </row>
    <row r="21" spans="1:27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37"/>
      <c r="I21" s="236" t="s">
        <v>17</v>
      </c>
      <c r="J21" s="238" t="s">
        <v>1</v>
      </c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  <c r="AA21" s="214"/>
    </row>
    <row r="22" spans="1:27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37"/>
      <c r="I22" s="237"/>
      <c r="J22" s="237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  <c r="AA22" s="214"/>
    </row>
    <row r="23" spans="1:27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878</v>
      </c>
      <c r="G23" s="214"/>
      <c r="H23" s="237"/>
      <c r="I23" s="236" t="s">
        <v>16</v>
      </c>
      <c r="J23" s="230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  <c r="AA23" s="214"/>
    </row>
    <row r="24" spans="1:27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37"/>
      <c r="I24" s="236" t="s">
        <v>17</v>
      </c>
      <c r="J24" s="238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  <c r="AA24" s="214"/>
    </row>
    <row r="25" spans="1:27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37"/>
      <c r="I25" s="237"/>
      <c r="J25" s="237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  <c r="AA25" s="214"/>
    </row>
    <row r="26" spans="1:27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37"/>
      <c r="I26" s="237"/>
      <c r="J26" s="237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  <c r="AA26" s="214"/>
    </row>
    <row r="27" spans="1:27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  <c r="AA27" s="101"/>
    </row>
    <row r="28" spans="1:27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37"/>
      <c r="I28" s="237"/>
      <c r="J28" s="237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  <c r="AA28" s="214"/>
    </row>
    <row r="29" spans="1:27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  <c r="AA29" s="214"/>
    </row>
    <row r="30" spans="1:27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37"/>
      <c r="I30" s="237"/>
      <c r="J30" s="237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  <c r="AA30" s="214"/>
    </row>
    <row r="31" spans="1:27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37"/>
      <c r="I31" s="237"/>
      <c r="J31" s="237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  <c r="AA31" s="214"/>
    </row>
    <row r="32" spans="1:27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37"/>
      <c r="I32" s="237"/>
      <c r="J32" s="237"/>
      <c r="K32" s="107">
        <f>ROUND(K127,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  <c r="AA32" s="214"/>
    </row>
    <row r="33" spans="1:27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  <c r="AA33" s="214"/>
    </row>
    <row r="34" spans="1:27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37"/>
      <c r="I34" s="108" t="s">
        <v>23</v>
      </c>
      <c r="J34" s="237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  <c r="AA34" s="214"/>
    </row>
    <row r="35" spans="1:27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ROUND((SUM(BA127:BA254)),  2)</f>
        <v>0</v>
      </c>
      <c r="G35" s="214"/>
      <c r="H35" s="237"/>
      <c r="I35" s="110">
        <v>0.2</v>
      </c>
      <c r="J35" s="237"/>
      <c r="K35" s="105">
        <f>ROUND(((SUM(BA127:BA254))*I35),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  <c r="AA35" s="214"/>
    </row>
    <row r="36" spans="1:27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ROUND((SUM(BB127:BB254)),  2)</f>
        <v>0</v>
      </c>
      <c r="G36" s="214"/>
      <c r="H36" s="237"/>
      <c r="I36" s="110">
        <v>0.2</v>
      </c>
      <c r="J36" s="237"/>
      <c r="K36" s="105">
        <f>ROUND(((SUM(BB127:BB254))*I36),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  <c r="AA36" s="214"/>
    </row>
    <row r="37" spans="1:27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ROUND((SUM(BC127:BC254)),  2)</f>
        <v>0</v>
      </c>
      <c r="G37" s="214"/>
      <c r="H37" s="237"/>
      <c r="I37" s="110">
        <v>0.2</v>
      </c>
      <c r="J37" s="237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  <c r="AA37" s="214"/>
    </row>
    <row r="38" spans="1:27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ROUND((SUM(BD127:BD254)),  2)</f>
        <v>0</v>
      </c>
      <c r="G38" s="214"/>
      <c r="H38" s="237"/>
      <c r="I38" s="110">
        <v>0.2</v>
      </c>
      <c r="J38" s="237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  <c r="AA38" s="214"/>
    </row>
    <row r="39" spans="1:27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ROUND((SUM(BE127:BE254)),  2)</f>
        <v>0</v>
      </c>
      <c r="G39" s="214"/>
      <c r="H39" s="237"/>
      <c r="I39" s="110">
        <v>0</v>
      </c>
      <c r="J39" s="237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  <c r="AA39" s="214"/>
    </row>
    <row r="40" spans="1:27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37"/>
      <c r="I40" s="237"/>
      <c r="J40" s="237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  <c r="AA40" s="214"/>
    </row>
    <row r="41" spans="1:27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  <c r="AA41" s="214"/>
    </row>
    <row r="42" spans="1:27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37"/>
      <c r="I42" s="237"/>
      <c r="J42" s="237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  <c r="AA42" s="214"/>
    </row>
    <row r="43" spans="1:27" ht="14.45" customHeight="1" x14ac:dyDescent="0.2">
      <c r="B43" s="17"/>
      <c r="H43" s="229"/>
      <c r="I43" s="229"/>
      <c r="J43" s="229"/>
      <c r="M43" s="17"/>
    </row>
    <row r="44" spans="1:27" ht="14.45" customHeight="1" x14ac:dyDescent="0.2">
      <c r="B44" s="17"/>
      <c r="H44" s="229"/>
      <c r="I44" s="229"/>
      <c r="J44" s="229"/>
      <c r="M44" s="17"/>
    </row>
    <row r="45" spans="1:27" ht="14.45" customHeight="1" x14ac:dyDescent="0.2">
      <c r="B45" s="17"/>
      <c r="H45" s="229"/>
      <c r="I45" s="229"/>
      <c r="J45" s="229"/>
      <c r="M45" s="17"/>
    </row>
    <row r="46" spans="1:27" ht="14.45" customHeight="1" x14ac:dyDescent="0.2">
      <c r="B46" s="17"/>
      <c r="H46" s="229"/>
      <c r="I46" s="229"/>
      <c r="J46" s="229"/>
      <c r="M46" s="17"/>
    </row>
    <row r="47" spans="1:27" ht="14.45" customHeight="1" x14ac:dyDescent="0.2">
      <c r="B47" s="17"/>
      <c r="H47" s="229"/>
      <c r="I47" s="229"/>
      <c r="J47" s="229"/>
      <c r="M47" s="17"/>
    </row>
    <row r="48" spans="1:27" ht="14.45" customHeight="1" x14ac:dyDescent="0.2">
      <c r="B48" s="17"/>
      <c r="H48" s="229"/>
      <c r="I48" s="229"/>
      <c r="J48" s="229"/>
      <c r="M48" s="17"/>
    </row>
    <row r="49" spans="1:27" ht="14.45" customHeight="1" x14ac:dyDescent="0.2">
      <c r="B49" s="17"/>
      <c r="H49" s="229"/>
      <c r="I49" s="229"/>
      <c r="J49" s="229"/>
      <c r="M49" s="17"/>
    </row>
    <row r="50" spans="1:27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7" x14ac:dyDescent="0.2">
      <c r="B51" s="17"/>
      <c r="H51" s="229"/>
      <c r="I51" s="229"/>
      <c r="J51" s="229"/>
      <c r="M51" s="17"/>
    </row>
    <row r="52" spans="1:27" x14ac:dyDescent="0.2">
      <c r="B52" s="17"/>
      <c r="H52" s="229"/>
      <c r="I52" s="229"/>
      <c r="J52" s="229"/>
      <c r="M52" s="17"/>
    </row>
    <row r="53" spans="1:27" x14ac:dyDescent="0.2">
      <c r="B53" s="17"/>
      <c r="H53" s="229"/>
      <c r="I53" s="229"/>
      <c r="J53" s="229"/>
      <c r="M53" s="17"/>
    </row>
    <row r="54" spans="1:27" x14ac:dyDescent="0.2">
      <c r="B54" s="17"/>
      <c r="H54" s="229"/>
      <c r="I54" s="229"/>
      <c r="J54" s="229"/>
      <c r="M54" s="17"/>
    </row>
    <row r="55" spans="1:27" x14ac:dyDescent="0.2">
      <c r="B55" s="17"/>
      <c r="H55" s="229"/>
      <c r="I55" s="229"/>
      <c r="J55" s="229"/>
      <c r="M55" s="17"/>
    </row>
    <row r="56" spans="1:27" x14ac:dyDescent="0.2">
      <c r="B56" s="17"/>
      <c r="H56" s="229"/>
      <c r="I56" s="229"/>
      <c r="J56" s="229"/>
      <c r="M56" s="17"/>
    </row>
    <row r="57" spans="1:27" x14ac:dyDescent="0.2">
      <c r="B57" s="17"/>
      <c r="H57" s="229"/>
      <c r="I57" s="229"/>
      <c r="J57" s="229"/>
      <c r="M57" s="17"/>
    </row>
    <row r="58" spans="1:27" x14ac:dyDescent="0.2">
      <c r="B58" s="17"/>
      <c r="H58" s="229"/>
      <c r="I58" s="229"/>
      <c r="J58" s="229"/>
      <c r="M58" s="17"/>
    </row>
    <row r="59" spans="1:27" x14ac:dyDescent="0.2">
      <c r="B59" s="17"/>
      <c r="H59" s="229"/>
      <c r="I59" s="229"/>
      <c r="J59" s="229"/>
      <c r="M59" s="17"/>
    </row>
    <row r="60" spans="1:27" x14ac:dyDescent="0.2">
      <c r="B60" s="17"/>
      <c r="H60" s="229"/>
      <c r="I60" s="229"/>
      <c r="J60" s="229"/>
      <c r="M60" s="17"/>
    </row>
    <row r="61" spans="1:27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  <c r="AA61" s="214"/>
    </row>
    <row r="62" spans="1:27" x14ac:dyDescent="0.2">
      <c r="B62" s="17"/>
      <c r="H62" s="229"/>
      <c r="I62" s="229"/>
      <c r="J62" s="229"/>
      <c r="M62" s="17"/>
    </row>
    <row r="63" spans="1:27" x14ac:dyDescent="0.2">
      <c r="B63" s="17"/>
      <c r="H63" s="229"/>
      <c r="I63" s="229"/>
      <c r="J63" s="229"/>
      <c r="M63" s="17"/>
    </row>
    <row r="64" spans="1:27" x14ac:dyDescent="0.2">
      <c r="B64" s="17"/>
      <c r="H64" s="229"/>
      <c r="I64" s="229"/>
      <c r="J64" s="229"/>
      <c r="M64" s="17"/>
    </row>
    <row r="65" spans="1:27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  <c r="AA65" s="214"/>
    </row>
    <row r="66" spans="1:27" x14ac:dyDescent="0.2">
      <c r="B66" s="17"/>
      <c r="H66" s="229"/>
      <c r="I66" s="229"/>
      <c r="J66" s="229"/>
      <c r="M66" s="17"/>
    </row>
    <row r="67" spans="1:27" x14ac:dyDescent="0.2">
      <c r="B67" s="17"/>
      <c r="H67" s="229"/>
      <c r="I67" s="229"/>
      <c r="J67" s="229"/>
      <c r="M67" s="17"/>
    </row>
    <row r="68" spans="1:27" x14ac:dyDescent="0.2">
      <c r="B68" s="17"/>
      <c r="H68" s="229"/>
      <c r="I68" s="229"/>
      <c r="J68" s="229"/>
      <c r="M68" s="17"/>
    </row>
    <row r="69" spans="1:27" x14ac:dyDescent="0.2">
      <c r="B69" s="17"/>
      <c r="H69" s="229"/>
      <c r="I69" s="229"/>
      <c r="J69" s="229"/>
      <c r="M69" s="17"/>
    </row>
    <row r="70" spans="1:27" x14ac:dyDescent="0.2">
      <c r="B70" s="17"/>
      <c r="H70" s="229"/>
      <c r="I70" s="229"/>
      <c r="J70" s="229"/>
      <c r="M70" s="17"/>
    </row>
    <row r="71" spans="1:27" x14ac:dyDescent="0.2">
      <c r="B71" s="17"/>
      <c r="H71" s="229"/>
      <c r="I71" s="229"/>
      <c r="J71" s="229"/>
      <c r="M71" s="17"/>
    </row>
    <row r="72" spans="1:27" x14ac:dyDescent="0.2">
      <c r="B72" s="17"/>
      <c r="H72" s="229"/>
      <c r="I72" s="229"/>
      <c r="J72" s="229"/>
      <c r="M72" s="17"/>
    </row>
    <row r="73" spans="1:27" x14ac:dyDescent="0.2">
      <c r="B73" s="17"/>
      <c r="H73" s="229"/>
      <c r="I73" s="229"/>
      <c r="J73" s="229"/>
      <c r="M73" s="17"/>
    </row>
    <row r="74" spans="1:27" x14ac:dyDescent="0.2">
      <c r="B74" s="17"/>
      <c r="H74" s="229"/>
      <c r="I74" s="229"/>
      <c r="J74" s="229"/>
      <c r="M74" s="17"/>
    </row>
    <row r="75" spans="1:27" x14ac:dyDescent="0.2">
      <c r="B75" s="17"/>
      <c r="H75" s="229"/>
      <c r="I75" s="229"/>
      <c r="J75" s="229"/>
      <c r="M75" s="17"/>
    </row>
    <row r="76" spans="1:27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  <c r="AA76" s="214"/>
    </row>
    <row r="77" spans="1:27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  <c r="AA77" s="214"/>
    </row>
    <row r="78" spans="1:27" x14ac:dyDescent="0.2">
      <c r="H78" s="229"/>
      <c r="I78" s="229"/>
      <c r="J78" s="229"/>
    </row>
    <row r="79" spans="1:27" x14ac:dyDescent="0.2">
      <c r="H79" s="229"/>
      <c r="I79" s="229"/>
      <c r="J79" s="229"/>
    </row>
    <row r="80" spans="1:27" x14ac:dyDescent="0.2">
      <c r="H80" s="229"/>
      <c r="I80" s="229"/>
      <c r="J80" s="229"/>
    </row>
    <row r="81" spans="1:43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  <c r="AA81" s="214"/>
    </row>
    <row r="82" spans="1:43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34"/>
      <c r="I82" s="234"/>
      <c r="J82" s="234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  <c r="AA82" s="214"/>
    </row>
    <row r="83" spans="1:43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34"/>
      <c r="I83" s="234"/>
      <c r="J83" s="234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  <c r="AA83" s="214"/>
    </row>
    <row r="84" spans="1:43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34"/>
      <c r="I84" s="234"/>
      <c r="J84" s="234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  <c r="AA84" s="214"/>
    </row>
    <row r="85" spans="1:43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34"/>
      <c r="J85" s="234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  <c r="AA85" s="214"/>
    </row>
    <row r="86" spans="1:43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34"/>
      <c r="I86" s="234"/>
      <c r="J86" s="234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  <c r="AA86" s="214"/>
    </row>
    <row r="87" spans="1:43" s="2" customFormat="1" ht="16.5" customHeight="1" x14ac:dyDescent="0.2">
      <c r="A87" s="214"/>
      <c r="B87" s="29"/>
      <c r="C87" s="211"/>
      <c r="D87" s="211"/>
      <c r="E87" s="252" t="str">
        <f>E9</f>
        <v>Elektroinštalácia VZT Hala B</v>
      </c>
      <c r="F87" s="278"/>
      <c r="G87" s="278"/>
      <c r="H87" s="278"/>
      <c r="I87" s="234"/>
      <c r="J87" s="234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  <c r="AA87" s="214"/>
    </row>
    <row r="88" spans="1:43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34"/>
      <c r="I88" s="234"/>
      <c r="J88" s="234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  <c r="AA88" s="214"/>
    </row>
    <row r="89" spans="1:43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34"/>
      <c r="I89" s="235" t="s">
        <v>14</v>
      </c>
      <c r="J89" s="232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  <c r="AA89" s="214"/>
    </row>
    <row r="90" spans="1:43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34"/>
      <c r="I90" s="234"/>
      <c r="J90" s="234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  <c r="AA90" s="214"/>
    </row>
    <row r="91" spans="1:43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778</v>
      </c>
      <c r="G91" s="211"/>
      <c r="H91" s="234"/>
      <c r="I91" s="235" t="s">
        <v>19</v>
      </c>
      <c r="J91" s="231" t="s">
        <v>879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  <c r="AA91" s="214"/>
    </row>
    <row r="92" spans="1:43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34"/>
      <c r="I92" s="235" t="s">
        <v>20</v>
      </c>
      <c r="J92" s="231" t="s">
        <v>880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  <c r="AA92" s="214"/>
    </row>
    <row r="93" spans="1:43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34"/>
      <c r="I93" s="234"/>
      <c r="J93" s="234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  <c r="AA93" s="214"/>
    </row>
    <row r="94" spans="1:43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  <c r="AA94" s="214"/>
    </row>
    <row r="95" spans="1:43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34"/>
      <c r="I95" s="234"/>
      <c r="J95" s="234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  <c r="AA95" s="214"/>
    </row>
    <row r="96" spans="1:43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34"/>
      <c r="I96" s="233"/>
      <c r="J96" s="233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Z96" s="214"/>
      <c r="AA96" s="214"/>
      <c r="AQ96" s="14" t="s">
        <v>78</v>
      </c>
    </row>
    <row r="97" spans="1:27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7" s="10" customFormat="1" ht="20.100000000000001" customHeight="1" x14ac:dyDescent="0.2">
      <c r="B98" s="136"/>
      <c r="C98" s="137"/>
      <c r="D98" s="138" t="s">
        <v>151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7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27" s="10" customFormat="1" ht="20.100000000000001" customHeight="1" x14ac:dyDescent="0.2">
      <c r="B100" s="136"/>
      <c r="C100" s="137"/>
      <c r="D100" s="138" t="s">
        <v>152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7" s="10" customFormat="1" ht="20.100000000000001" customHeight="1" x14ac:dyDescent="0.2">
      <c r="B101" s="136"/>
      <c r="C101" s="137"/>
      <c r="D101" s="138" t="s">
        <v>153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7" s="10" customFormat="1" ht="20.100000000000001" customHeight="1" x14ac:dyDescent="0.2">
      <c r="B102" s="136"/>
      <c r="C102" s="137"/>
      <c r="D102" s="138" t="s">
        <v>154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27" s="10" customFormat="1" ht="20.100000000000001" customHeight="1" x14ac:dyDescent="0.2">
      <c r="B103" s="136"/>
      <c r="C103" s="137"/>
      <c r="D103" s="138" t="s">
        <v>156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7" s="10" customFormat="1" ht="20.100000000000001" customHeight="1" x14ac:dyDescent="0.2">
      <c r="B104" s="136"/>
      <c r="C104" s="137"/>
      <c r="D104" s="138" t="s">
        <v>158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7" s="9" customFormat="1" ht="24.95" customHeight="1" x14ac:dyDescent="0.2">
      <c r="B105" s="133"/>
      <c r="C105" s="134"/>
      <c r="D105" s="216" t="s">
        <v>159</v>
      </c>
      <c r="E105" s="217"/>
      <c r="F105" s="217"/>
      <c r="G105" s="217"/>
      <c r="H105" s="217"/>
      <c r="I105" s="218"/>
      <c r="J105" s="218"/>
      <c r="K105" s="218"/>
      <c r="L105" s="134"/>
      <c r="M105" s="135"/>
    </row>
    <row r="106" spans="1:27" s="10" customFormat="1" ht="20.100000000000001" customHeight="1" x14ac:dyDescent="0.2">
      <c r="B106" s="136"/>
      <c r="C106" s="137"/>
      <c r="D106" s="138" t="s">
        <v>823</v>
      </c>
      <c r="E106" s="139"/>
      <c r="F106" s="139"/>
      <c r="G106" s="139"/>
      <c r="H106" s="139"/>
      <c r="I106" s="140"/>
      <c r="J106" s="140"/>
      <c r="K106" s="140"/>
      <c r="L106" s="137"/>
      <c r="M106" s="141"/>
    </row>
    <row r="107" spans="1:27" s="10" customFormat="1" ht="20.100000000000001" customHeight="1" x14ac:dyDescent="0.2">
      <c r="B107" s="136"/>
      <c r="C107" s="137"/>
      <c r="D107" s="138" t="s">
        <v>822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27" s="2" customFormat="1" ht="21.75" customHeight="1" x14ac:dyDescent="0.2">
      <c r="A108" s="214"/>
      <c r="B108" s="29"/>
      <c r="C108" s="211"/>
      <c r="D108" s="211"/>
      <c r="E108" s="211"/>
      <c r="F108" s="211"/>
      <c r="G108" s="211"/>
      <c r="H108" s="234"/>
      <c r="I108" s="234"/>
      <c r="J108" s="234"/>
      <c r="K108" s="211"/>
      <c r="L108" s="211"/>
      <c r="M108" s="42"/>
      <c r="S108" s="214"/>
      <c r="T108" s="214"/>
      <c r="U108" s="214"/>
      <c r="V108" s="214"/>
      <c r="W108" s="214"/>
      <c r="X108" s="214"/>
      <c r="Y108" s="214"/>
      <c r="Z108" s="214"/>
      <c r="AA108" s="214"/>
    </row>
    <row r="109" spans="1:27" s="2" customFormat="1" ht="6.95" customHeight="1" x14ac:dyDescent="0.2">
      <c r="A109" s="214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2"/>
      <c r="S109" s="214"/>
      <c r="T109" s="214"/>
      <c r="U109" s="214"/>
      <c r="V109" s="214"/>
      <c r="W109" s="214"/>
      <c r="X109" s="214"/>
      <c r="Y109" s="214"/>
      <c r="Z109" s="214"/>
      <c r="AA109" s="214"/>
    </row>
    <row r="110" spans="1:27" x14ac:dyDescent="0.2">
      <c r="H110" s="229"/>
      <c r="I110" s="229"/>
      <c r="J110" s="229"/>
    </row>
    <row r="111" spans="1:27" x14ac:dyDescent="0.2">
      <c r="H111" s="229"/>
      <c r="I111" s="229"/>
      <c r="J111" s="229"/>
    </row>
    <row r="112" spans="1:27" x14ac:dyDescent="0.2">
      <c r="H112" s="229"/>
      <c r="I112" s="229"/>
      <c r="J112" s="229"/>
    </row>
    <row r="113" spans="1:59" s="2" customFormat="1" ht="6.95" customHeight="1" x14ac:dyDescent="0.2">
      <c r="A113" s="214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2"/>
      <c r="S113" s="214"/>
      <c r="T113" s="214"/>
      <c r="U113" s="214"/>
      <c r="V113" s="214"/>
      <c r="W113" s="214"/>
      <c r="X113" s="214"/>
      <c r="Y113" s="214"/>
      <c r="Z113" s="214"/>
      <c r="AA113" s="214"/>
    </row>
    <row r="114" spans="1:59" s="2" customFormat="1" ht="24.95" customHeight="1" x14ac:dyDescent="0.2">
      <c r="A114" s="214"/>
      <c r="B114" s="29"/>
      <c r="C114" s="20" t="s">
        <v>81</v>
      </c>
      <c r="D114" s="211"/>
      <c r="E114" s="211"/>
      <c r="F114" s="211"/>
      <c r="G114" s="211"/>
      <c r="H114" s="234"/>
      <c r="I114" s="234"/>
      <c r="J114" s="234"/>
      <c r="K114" s="211"/>
      <c r="L114" s="211"/>
      <c r="M114" s="42"/>
      <c r="S114" s="214"/>
      <c r="T114" s="214"/>
      <c r="U114" s="214"/>
      <c r="V114" s="214"/>
      <c r="W114" s="214"/>
      <c r="X114" s="214"/>
      <c r="Y114" s="214"/>
      <c r="Z114" s="214"/>
      <c r="AA114" s="214"/>
    </row>
    <row r="115" spans="1:59" s="2" customFormat="1" ht="6.95" customHeight="1" x14ac:dyDescent="0.2">
      <c r="A115" s="214"/>
      <c r="B115" s="29"/>
      <c r="C115" s="211"/>
      <c r="D115" s="211"/>
      <c r="E115" s="211"/>
      <c r="F115" s="211"/>
      <c r="G115" s="211"/>
      <c r="H115" s="234"/>
      <c r="I115" s="234"/>
      <c r="J115" s="234"/>
      <c r="K115" s="211"/>
      <c r="L115" s="211"/>
      <c r="M115" s="42"/>
      <c r="S115" s="214"/>
      <c r="T115" s="214"/>
      <c r="U115" s="214"/>
      <c r="V115" s="214"/>
      <c r="W115" s="214"/>
      <c r="X115" s="214"/>
      <c r="Y115" s="214"/>
      <c r="Z115" s="214"/>
      <c r="AA115" s="214"/>
    </row>
    <row r="116" spans="1:59" s="2" customFormat="1" ht="12" customHeight="1" x14ac:dyDescent="0.2">
      <c r="A116" s="214"/>
      <c r="B116" s="29"/>
      <c r="C116" s="212" t="s">
        <v>9</v>
      </c>
      <c r="D116" s="211"/>
      <c r="E116" s="211"/>
      <c r="F116" s="211"/>
      <c r="G116" s="211"/>
      <c r="H116" s="234"/>
      <c r="I116" s="234"/>
      <c r="J116" s="234"/>
      <c r="K116" s="211"/>
      <c r="L116" s="211"/>
      <c r="M116" s="42"/>
      <c r="S116" s="214"/>
      <c r="T116" s="214"/>
      <c r="U116" s="214"/>
      <c r="V116" s="214"/>
      <c r="W116" s="214"/>
      <c r="X116" s="214"/>
      <c r="Y116" s="214"/>
      <c r="Z116" s="214"/>
      <c r="AA116" s="214"/>
    </row>
    <row r="117" spans="1:59" s="2" customFormat="1" ht="16.5" customHeight="1" x14ac:dyDescent="0.2">
      <c r="A117" s="214"/>
      <c r="B117" s="29"/>
      <c r="C117" s="211"/>
      <c r="D117" s="211"/>
      <c r="E117" s="279" t="str">
        <f>E7</f>
        <v>Zimný štadión Banská Bystrica</v>
      </c>
      <c r="F117" s="280"/>
      <c r="G117" s="280"/>
      <c r="H117" s="280"/>
      <c r="I117" s="234"/>
      <c r="J117" s="234"/>
      <c r="K117" s="211"/>
      <c r="L117" s="211"/>
      <c r="M117" s="42"/>
      <c r="S117" s="214"/>
      <c r="T117" s="214"/>
      <c r="U117" s="214"/>
      <c r="V117" s="214"/>
      <c r="W117" s="214"/>
      <c r="X117" s="214"/>
      <c r="Y117" s="214"/>
      <c r="Z117" s="214"/>
      <c r="AA117" s="214"/>
    </row>
    <row r="118" spans="1:59" s="2" customFormat="1" ht="12" customHeight="1" x14ac:dyDescent="0.2">
      <c r="A118" s="214"/>
      <c r="B118" s="29"/>
      <c r="C118" s="212" t="s">
        <v>69</v>
      </c>
      <c r="D118" s="211"/>
      <c r="E118" s="211"/>
      <c r="F118" s="211"/>
      <c r="G118" s="211"/>
      <c r="H118" s="234"/>
      <c r="I118" s="234"/>
      <c r="J118" s="234"/>
      <c r="K118" s="211"/>
      <c r="L118" s="211"/>
      <c r="M118" s="42"/>
      <c r="S118" s="214"/>
      <c r="T118" s="214"/>
      <c r="U118" s="214"/>
      <c r="V118" s="214"/>
      <c r="W118" s="214"/>
      <c r="X118" s="214"/>
      <c r="Y118" s="214"/>
      <c r="Z118" s="214"/>
      <c r="AA118" s="214"/>
    </row>
    <row r="119" spans="1:59" s="2" customFormat="1" ht="16.5" customHeight="1" x14ac:dyDescent="0.2">
      <c r="A119" s="214"/>
      <c r="B119" s="29"/>
      <c r="C119" s="211"/>
      <c r="D119" s="211"/>
      <c r="E119" s="252" t="str">
        <f>E9</f>
        <v>Elektroinštalácia VZT Hala B</v>
      </c>
      <c r="F119" s="278"/>
      <c r="G119" s="278"/>
      <c r="H119" s="278"/>
      <c r="I119" s="234"/>
      <c r="J119" s="234"/>
      <c r="K119" s="211"/>
      <c r="L119" s="211"/>
      <c r="M119" s="42"/>
      <c r="S119" s="214"/>
      <c r="T119" s="214"/>
      <c r="U119" s="214"/>
      <c r="V119" s="214"/>
      <c r="W119" s="214"/>
      <c r="X119" s="214"/>
      <c r="Y119" s="214"/>
      <c r="Z119" s="214"/>
      <c r="AA119" s="214"/>
    </row>
    <row r="120" spans="1:59" s="2" customFormat="1" ht="6.95" customHeight="1" x14ac:dyDescent="0.2">
      <c r="A120" s="214"/>
      <c r="B120" s="29"/>
      <c r="C120" s="211"/>
      <c r="D120" s="211"/>
      <c r="E120" s="211"/>
      <c r="F120" s="211"/>
      <c r="G120" s="211"/>
      <c r="H120" s="234"/>
      <c r="I120" s="234"/>
      <c r="J120" s="234"/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  <c r="AA120" s="214"/>
    </row>
    <row r="121" spans="1:59" s="2" customFormat="1" ht="12" customHeight="1" x14ac:dyDescent="0.2">
      <c r="A121" s="214"/>
      <c r="B121" s="29"/>
      <c r="C121" s="212" t="s">
        <v>12</v>
      </c>
      <c r="D121" s="211"/>
      <c r="E121" s="211"/>
      <c r="F121" s="203" t="str">
        <f>F12</f>
        <v xml:space="preserve"> </v>
      </c>
      <c r="G121" s="211"/>
      <c r="H121" s="234"/>
      <c r="I121" s="235" t="s">
        <v>14</v>
      </c>
      <c r="J121" s="232">
        <v>44011</v>
      </c>
      <c r="K121" s="211"/>
      <c r="L121" s="211"/>
      <c r="M121" s="42"/>
      <c r="S121" s="214"/>
      <c r="T121" s="214"/>
      <c r="U121" s="214"/>
      <c r="V121" s="214"/>
      <c r="W121" s="214"/>
      <c r="X121" s="214"/>
      <c r="Y121" s="214"/>
      <c r="Z121" s="214"/>
      <c r="AA121" s="214"/>
    </row>
    <row r="122" spans="1:59" s="2" customFormat="1" ht="6.95" customHeight="1" x14ac:dyDescent="0.2">
      <c r="A122" s="214"/>
      <c r="B122" s="29"/>
      <c r="C122" s="211"/>
      <c r="D122" s="211"/>
      <c r="E122" s="211"/>
      <c r="F122" s="211"/>
      <c r="G122" s="211"/>
      <c r="H122" s="234"/>
      <c r="I122" s="234"/>
      <c r="J122" s="234"/>
      <c r="K122" s="211"/>
      <c r="L122" s="211"/>
      <c r="M122" s="42"/>
      <c r="S122" s="214"/>
      <c r="T122" s="214"/>
      <c r="U122" s="214"/>
      <c r="V122" s="214"/>
      <c r="W122" s="214"/>
      <c r="X122" s="214"/>
      <c r="Y122" s="214"/>
      <c r="Z122" s="214"/>
      <c r="AA122" s="214"/>
    </row>
    <row r="123" spans="1:59" s="2" customFormat="1" ht="15.2" customHeight="1" x14ac:dyDescent="0.2">
      <c r="A123" s="214"/>
      <c r="B123" s="29"/>
      <c r="C123" s="212" t="s">
        <v>15</v>
      </c>
      <c r="D123" s="211"/>
      <c r="E123" s="211"/>
      <c r="F123" s="228" t="s">
        <v>778</v>
      </c>
      <c r="G123" s="211"/>
      <c r="H123" s="234"/>
      <c r="I123" s="235" t="s">
        <v>19</v>
      </c>
      <c r="J123" s="231" t="s">
        <v>879</v>
      </c>
      <c r="K123" s="211"/>
      <c r="L123" s="211"/>
      <c r="M123" s="42"/>
      <c r="S123" s="214"/>
      <c r="T123" s="214"/>
      <c r="U123" s="214"/>
      <c r="V123" s="214"/>
      <c r="W123" s="214"/>
      <c r="X123" s="214"/>
      <c r="Y123" s="214"/>
      <c r="Z123" s="214"/>
      <c r="AA123" s="214"/>
    </row>
    <row r="124" spans="1:59" s="2" customFormat="1" ht="15.2" customHeight="1" x14ac:dyDescent="0.2">
      <c r="A124" s="214"/>
      <c r="B124" s="29"/>
      <c r="C124" s="212" t="s">
        <v>18</v>
      </c>
      <c r="D124" s="211"/>
      <c r="E124" s="211"/>
      <c r="F124" s="203" t="str">
        <f>IF(E18="","",E18)</f>
        <v/>
      </c>
      <c r="G124" s="211"/>
      <c r="H124" s="234"/>
      <c r="I124" s="235" t="s">
        <v>20</v>
      </c>
      <c r="J124" s="231" t="s">
        <v>880</v>
      </c>
      <c r="K124" s="211"/>
      <c r="L124" s="211"/>
      <c r="M124" s="42"/>
      <c r="S124" s="214"/>
      <c r="T124" s="214"/>
      <c r="U124" s="214"/>
      <c r="V124" s="214"/>
      <c r="W124" s="214"/>
      <c r="X124" s="214"/>
      <c r="Y124" s="214"/>
      <c r="Z124" s="214"/>
      <c r="AA124" s="214"/>
    </row>
    <row r="125" spans="1:59" s="2" customFormat="1" ht="10.35" customHeight="1" x14ac:dyDescent="0.2">
      <c r="A125" s="214"/>
      <c r="B125" s="29"/>
      <c r="C125" s="211"/>
      <c r="D125" s="211"/>
      <c r="E125" s="211"/>
      <c r="F125" s="211"/>
      <c r="G125" s="211"/>
      <c r="H125" s="234"/>
      <c r="I125" s="234"/>
      <c r="J125" s="234"/>
      <c r="K125" s="211"/>
      <c r="L125" s="211"/>
      <c r="M125" s="42"/>
      <c r="S125" s="214"/>
      <c r="T125" s="214"/>
      <c r="U125" s="214"/>
      <c r="V125" s="214"/>
      <c r="W125" s="214"/>
      <c r="X125" s="214"/>
      <c r="Y125" s="214"/>
      <c r="Z125" s="214"/>
      <c r="AA125" s="214"/>
    </row>
    <row r="126" spans="1:59" s="11" customFormat="1" ht="29.25" customHeight="1" x14ac:dyDescent="0.2">
      <c r="A126" s="142"/>
      <c r="B126" s="143"/>
      <c r="C126" s="144" t="s">
        <v>82</v>
      </c>
      <c r="D126" s="145" t="s">
        <v>46</v>
      </c>
      <c r="E126" s="145" t="s">
        <v>42</v>
      </c>
      <c r="F126" s="145" t="s">
        <v>43</v>
      </c>
      <c r="G126" s="145" t="s">
        <v>83</v>
      </c>
      <c r="H126" s="145" t="s">
        <v>84</v>
      </c>
      <c r="I126" s="145" t="s">
        <v>85</v>
      </c>
      <c r="J126" s="145" t="s">
        <v>86</v>
      </c>
      <c r="K126" s="146" t="s">
        <v>76</v>
      </c>
      <c r="L126" s="147" t="s">
        <v>87</v>
      </c>
      <c r="M126" s="148"/>
      <c r="N126" s="64" t="s">
        <v>1</v>
      </c>
      <c r="O126" s="65" t="s">
        <v>26</v>
      </c>
      <c r="P126" s="65" t="s">
        <v>88</v>
      </c>
      <c r="Q126" s="65" t="s">
        <v>89</v>
      </c>
      <c r="R126" s="65" t="s">
        <v>90</v>
      </c>
      <c r="S126" s="65" t="s">
        <v>91</v>
      </c>
      <c r="T126" s="65" t="s">
        <v>92</v>
      </c>
      <c r="U126" s="65" t="s">
        <v>93</v>
      </c>
      <c r="V126" s="65" t="s">
        <v>94</v>
      </c>
      <c r="W126" s="65" t="s">
        <v>95</v>
      </c>
      <c r="X126" s="65" t="s">
        <v>96</v>
      </c>
      <c r="Y126" s="66" t="s">
        <v>97</v>
      </c>
      <c r="Z126" s="142"/>
      <c r="AA126" s="142"/>
    </row>
    <row r="127" spans="1:59" s="2" customFormat="1" ht="22.7" customHeight="1" x14ac:dyDescent="0.25">
      <c r="A127" s="214"/>
      <c r="B127" s="29"/>
      <c r="C127" s="71" t="s">
        <v>77</v>
      </c>
      <c r="D127" s="211"/>
      <c r="E127" s="211"/>
      <c r="F127" s="211"/>
      <c r="G127" s="211"/>
      <c r="H127" s="234"/>
      <c r="I127" s="234"/>
      <c r="J127" s="234"/>
      <c r="K127" s="149">
        <f>K128+K132+K248+K256</f>
        <v>0</v>
      </c>
      <c r="L127" s="211"/>
      <c r="M127" s="196"/>
      <c r="N127" s="67"/>
      <c r="O127" s="150"/>
      <c r="P127" s="68"/>
      <c r="Q127" s="151" t="e">
        <f>#REF!+#REF!+#REF!+#REF!+#REF!+#REF!+#REF!+Q132+Q248</f>
        <v>#REF!</v>
      </c>
      <c r="R127" s="151" t="e">
        <f>#REF!+#REF!+#REF!+#REF!+#REF!+#REF!+#REF!+R132+R248</f>
        <v>#REF!</v>
      </c>
      <c r="S127" s="68"/>
      <c r="T127" s="152" t="e">
        <f>#REF!+#REF!+#REF!+#REF!+#REF!+#REF!+#REF!+T132+T248</f>
        <v>#REF!</v>
      </c>
      <c r="U127" s="68"/>
      <c r="V127" s="152" t="e">
        <f>#REF!+#REF!+#REF!+#REF!+#REF!+#REF!+#REF!+V132+V248</f>
        <v>#REF!</v>
      </c>
      <c r="W127" s="68"/>
      <c r="X127" s="152" t="e">
        <f>#REF!+#REF!+#REF!+#REF!+#REF!+#REF!+#REF!+X132+X248</f>
        <v>#REF!</v>
      </c>
      <c r="Y127" s="69"/>
      <c r="Z127" s="214"/>
      <c r="AA127" s="214"/>
      <c r="AP127" s="14" t="s">
        <v>62</v>
      </c>
      <c r="AQ127" s="14" t="s">
        <v>78</v>
      </c>
      <c r="BG127" s="153" t="e">
        <f>#REF!+#REF!+#REF!+#REF!+#REF!+#REF!+#REF!+BG132+BG248</f>
        <v>#REF!</v>
      </c>
    </row>
    <row r="128" spans="1:59" s="12" customFormat="1" ht="26.1" customHeight="1" x14ac:dyDescent="0.2">
      <c r="B128" s="154"/>
      <c r="C128" s="155"/>
      <c r="D128" s="156" t="s">
        <v>62</v>
      </c>
      <c r="E128" s="157" t="s">
        <v>98</v>
      </c>
      <c r="F128" s="157" t="s">
        <v>99</v>
      </c>
      <c r="G128" s="155"/>
      <c r="H128" s="155"/>
      <c r="I128" s="155"/>
      <c r="J128" s="155"/>
      <c r="K128" s="158">
        <f>K129</f>
        <v>0</v>
      </c>
      <c r="L128" s="155"/>
      <c r="M128" s="159"/>
      <c r="N128" s="160"/>
      <c r="O128" s="161"/>
      <c r="P128" s="161"/>
      <c r="Q128" s="162">
        <f>Q129+Q138</f>
        <v>0</v>
      </c>
      <c r="R128" s="162">
        <f>R129+R138</f>
        <v>0</v>
      </c>
      <c r="S128" s="161"/>
      <c r="T128" s="163">
        <f>T129+T138</f>
        <v>0</v>
      </c>
      <c r="U128" s="161"/>
      <c r="V128" s="163">
        <f>V129+V138</f>
        <v>0</v>
      </c>
      <c r="W128" s="161"/>
      <c r="X128" s="163">
        <f>X129+X138</f>
        <v>0</v>
      </c>
      <c r="Y128" s="164"/>
      <c r="AN128" s="165" t="s">
        <v>66</v>
      </c>
      <c r="AP128" s="166" t="s">
        <v>62</v>
      </c>
      <c r="AQ128" s="166" t="s">
        <v>63</v>
      </c>
      <c r="AU128" s="165" t="s">
        <v>100</v>
      </c>
      <c r="BG128" s="167">
        <f>BG129+BG138</f>
        <v>-775589790</v>
      </c>
    </row>
    <row r="129" spans="1:61" s="12" customFormat="1" ht="22.7" customHeight="1" x14ac:dyDescent="0.2">
      <c r="B129" s="154"/>
      <c r="C129" s="155"/>
      <c r="D129" s="156" t="s">
        <v>62</v>
      </c>
      <c r="E129" s="168" t="s">
        <v>254</v>
      </c>
      <c r="F129" s="168" t="s">
        <v>255</v>
      </c>
      <c r="G129" s="155"/>
      <c r="H129" s="155"/>
      <c r="I129" s="155"/>
      <c r="J129" s="155"/>
      <c r="K129" s="169">
        <f>SUM(K130:K131)</f>
        <v>0</v>
      </c>
      <c r="L129" s="155"/>
      <c r="M129" s="159"/>
      <c r="N129" s="160"/>
      <c r="O129" s="161"/>
      <c r="P129" s="161"/>
      <c r="Q129" s="162">
        <f>SUM(Q130:Q131)</f>
        <v>0</v>
      </c>
      <c r="R129" s="162">
        <f>SUM(R130:R131)</f>
        <v>0</v>
      </c>
      <c r="S129" s="161"/>
      <c r="T129" s="163">
        <f>SUM(T130:T131)</f>
        <v>0</v>
      </c>
      <c r="U129" s="161"/>
      <c r="V129" s="163">
        <f>SUM(V130:V131)</f>
        <v>0</v>
      </c>
      <c r="W129" s="161"/>
      <c r="X129" s="163">
        <f>SUM(X130:X131)</f>
        <v>0</v>
      </c>
      <c r="Y129" s="164"/>
      <c r="AN129" s="165" t="s">
        <v>66</v>
      </c>
      <c r="AP129" s="166" t="s">
        <v>62</v>
      </c>
      <c r="AQ129" s="166" t="s">
        <v>66</v>
      </c>
      <c r="AU129" s="165" t="s">
        <v>100</v>
      </c>
      <c r="BG129" s="167">
        <f>SUM(BG130:BG131)</f>
        <v>0</v>
      </c>
    </row>
    <row r="130" spans="1:61" s="2" customFormat="1" ht="24" customHeight="1" x14ac:dyDescent="0.2">
      <c r="A130" s="214"/>
      <c r="B130" s="29"/>
      <c r="C130" s="170" t="s">
        <v>260</v>
      </c>
      <c r="D130" s="170" t="s">
        <v>102</v>
      </c>
      <c r="E130" s="171" t="s">
        <v>261</v>
      </c>
      <c r="F130" s="172" t="s">
        <v>262</v>
      </c>
      <c r="G130" s="173" t="s">
        <v>103</v>
      </c>
      <c r="H130" s="174">
        <v>2</v>
      </c>
      <c r="I130" s="174"/>
      <c r="J130" s="174"/>
      <c r="K130" s="174">
        <f>H130*J130</f>
        <v>0</v>
      </c>
      <c r="L130" s="175"/>
      <c r="M130" s="32"/>
      <c r="N130" s="176" t="s">
        <v>1</v>
      </c>
      <c r="O130" s="177" t="s">
        <v>28</v>
      </c>
      <c r="P130" s="178">
        <f>I130+J130</f>
        <v>0</v>
      </c>
      <c r="Q130" s="178">
        <f>ROUND(I130*H130,3)</f>
        <v>0</v>
      </c>
      <c r="R130" s="178">
        <f>ROUND(J130*H130,3)</f>
        <v>0</v>
      </c>
      <c r="S130" s="179">
        <v>0</v>
      </c>
      <c r="T130" s="179">
        <f>S130*H130</f>
        <v>0</v>
      </c>
      <c r="U130" s="179">
        <v>0</v>
      </c>
      <c r="V130" s="179">
        <f>U130*H130</f>
        <v>0</v>
      </c>
      <c r="W130" s="179">
        <v>0</v>
      </c>
      <c r="X130" s="179">
        <f>W130*H130</f>
        <v>0</v>
      </c>
      <c r="Y130" s="180" t="s">
        <v>1</v>
      </c>
      <c r="Z130" s="214"/>
      <c r="AA130" s="214"/>
      <c r="AN130" s="181" t="s">
        <v>104</v>
      </c>
      <c r="AP130" s="181" t="s">
        <v>102</v>
      </c>
      <c r="AQ130" s="181" t="s">
        <v>105</v>
      </c>
      <c r="AU130" s="14" t="s">
        <v>100</v>
      </c>
      <c r="BA130" s="182">
        <f>IF(O130="základná",K130,0)</f>
        <v>0</v>
      </c>
      <c r="BB130" s="182">
        <f>IF(O130="znížená",K130,0)</f>
        <v>0</v>
      </c>
      <c r="BC130" s="182">
        <f>IF(O130="zákl. prenesená",K130,0)</f>
        <v>0</v>
      </c>
      <c r="BD130" s="182">
        <f>IF(O130="zníž. prenesená",K130,0)</f>
        <v>0</v>
      </c>
      <c r="BE130" s="182">
        <f>IF(O130="nulová",K130,0)</f>
        <v>0</v>
      </c>
      <c r="BF130" s="14" t="s">
        <v>105</v>
      </c>
      <c r="BG130" s="183">
        <f>ROUND(P130*H130,3)</f>
        <v>0</v>
      </c>
      <c r="BH130" s="14" t="s">
        <v>104</v>
      </c>
      <c r="BI130" s="181" t="s">
        <v>263</v>
      </c>
    </row>
    <row r="131" spans="1:61" s="2" customFormat="1" ht="19.5" x14ac:dyDescent="0.2">
      <c r="A131" s="214"/>
      <c r="B131" s="29"/>
      <c r="C131" s="211"/>
      <c r="D131" s="184" t="s">
        <v>106</v>
      </c>
      <c r="E131" s="211"/>
      <c r="F131" s="185" t="s">
        <v>262</v>
      </c>
      <c r="G131" s="211"/>
      <c r="H131" s="234"/>
      <c r="I131" s="234"/>
      <c r="J131" s="234"/>
      <c r="K131" s="211"/>
      <c r="L131" s="211"/>
      <c r="M131" s="32"/>
      <c r="N131" s="186"/>
      <c r="O131" s="187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Z131" s="214"/>
      <c r="AA131" s="214"/>
      <c r="AP131" s="14" t="s">
        <v>106</v>
      </c>
      <c r="AQ131" s="14" t="s">
        <v>105</v>
      </c>
    </row>
    <row r="132" spans="1:61" s="12" customFormat="1" ht="26.1" customHeight="1" x14ac:dyDescent="0.2">
      <c r="B132" s="154"/>
      <c r="C132" s="155"/>
      <c r="D132" s="156" t="s">
        <v>62</v>
      </c>
      <c r="E132" s="157" t="s">
        <v>116</v>
      </c>
      <c r="F132" s="157" t="s">
        <v>123</v>
      </c>
      <c r="G132" s="155"/>
      <c r="H132" s="155"/>
      <c r="I132" s="155"/>
      <c r="J132" s="155"/>
      <c r="K132" s="158">
        <f>K133+K147+K174+K203+K241</f>
        <v>0</v>
      </c>
      <c r="L132" s="155"/>
      <c r="M132" s="159"/>
      <c r="N132" s="160"/>
      <c r="O132" s="161"/>
      <c r="P132" s="161"/>
      <c r="Q132" s="162"/>
      <c r="R132" s="162"/>
      <c r="S132" s="161"/>
      <c r="T132" s="163"/>
      <c r="U132" s="161"/>
      <c r="V132" s="163"/>
      <c r="W132" s="161"/>
      <c r="X132" s="163" t="e">
        <f>X133+#REF!+X147+#REF!+X174+#REF!+#REF!+#REF!+X203+#REF!+#REF!+X241+#REF!</f>
        <v>#REF!</v>
      </c>
      <c r="Y132" s="164"/>
      <c r="AN132" s="165" t="s">
        <v>101</v>
      </c>
      <c r="AP132" s="166" t="s">
        <v>62</v>
      </c>
      <c r="AQ132" s="166" t="s">
        <v>63</v>
      </c>
      <c r="AU132" s="165" t="s">
        <v>100</v>
      </c>
      <c r="BG132" s="167" t="e">
        <f>BG133+#REF!+BG147+#REF!+BG174+#REF!+#REF!+#REF!+BG203+#REF!+#REF!+BG241+#REF!</f>
        <v>#REF!</v>
      </c>
    </row>
    <row r="133" spans="1:61" s="12" customFormat="1" ht="22.7" customHeight="1" x14ac:dyDescent="0.2">
      <c r="B133" s="154"/>
      <c r="C133" s="155"/>
      <c r="D133" s="156" t="s">
        <v>62</v>
      </c>
      <c r="E133" s="168" t="s">
        <v>272</v>
      </c>
      <c r="F133" s="168" t="s">
        <v>273</v>
      </c>
      <c r="G133" s="155"/>
      <c r="H133" s="155"/>
      <c r="I133" s="155"/>
      <c r="J133" s="155"/>
      <c r="K133" s="169">
        <f>SUM(K134:L145)</f>
        <v>0</v>
      </c>
      <c r="L133" s="155"/>
      <c r="M133" s="159"/>
      <c r="N133" s="160"/>
      <c r="O133" s="161"/>
      <c r="P133" s="161"/>
      <c r="Q133" s="162">
        <f>SUM(Q134:Q146)</f>
        <v>0</v>
      </c>
      <c r="R133" s="162">
        <f>SUM(R134:R146)</f>
        <v>0</v>
      </c>
      <c r="S133" s="161"/>
      <c r="T133" s="163">
        <f>SUM(T134:T146)</f>
        <v>0</v>
      </c>
      <c r="U133" s="161"/>
      <c r="V133" s="163">
        <f>SUM(V134:V146)</f>
        <v>0</v>
      </c>
      <c r="W133" s="161"/>
      <c r="X133" s="163">
        <f>SUM(X134:X146)</f>
        <v>0</v>
      </c>
      <c r="Y133" s="164"/>
      <c r="AN133" s="165" t="s">
        <v>66</v>
      </c>
      <c r="AP133" s="166" t="s">
        <v>62</v>
      </c>
      <c r="AQ133" s="166" t="s">
        <v>66</v>
      </c>
      <c r="AU133" s="165" t="s">
        <v>100</v>
      </c>
      <c r="BG133" s="167">
        <f>SUM(BG134:BG146)</f>
        <v>0</v>
      </c>
    </row>
    <row r="134" spans="1:61" s="2" customFormat="1" ht="24" customHeight="1" x14ac:dyDescent="0.2">
      <c r="A134" s="240"/>
      <c r="B134" s="29"/>
      <c r="C134" s="170" t="s">
        <v>282</v>
      </c>
      <c r="D134" s="170" t="s">
        <v>102</v>
      </c>
      <c r="E134" s="171" t="s">
        <v>283</v>
      </c>
      <c r="F134" s="172" t="s">
        <v>284</v>
      </c>
      <c r="G134" s="173" t="s">
        <v>115</v>
      </c>
      <c r="H134" s="174">
        <v>20</v>
      </c>
      <c r="I134" s="174"/>
      <c r="J134" s="174"/>
      <c r="K134" s="174">
        <f>H134*J134</f>
        <v>0</v>
      </c>
      <c r="L134" s="175"/>
      <c r="M134" s="32"/>
      <c r="N134" s="176"/>
      <c r="O134" s="177" t="s">
        <v>28</v>
      </c>
      <c r="P134" s="178">
        <f>I134+J134</f>
        <v>0</v>
      </c>
      <c r="Q134" s="178">
        <f>ROUND(I134*H134,3)</f>
        <v>0</v>
      </c>
      <c r="R134" s="178">
        <f>ROUND(J134*H134,3)</f>
        <v>0</v>
      </c>
      <c r="S134" s="179">
        <v>0</v>
      </c>
      <c r="T134" s="179">
        <f>S134*H134</f>
        <v>0</v>
      </c>
      <c r="U134" s="179">
        <v>0</v>
      </c>
      <c r="V134" s="179">
        <f>U134*H134</f>
        <v>0</v>
      </c>
      <c r="W134" s="179">
        <v>0</v>
      </c>
      <c r="X134" s="179">
        <f>W134*H134</f>
        <v>0</v>
      </c>
      <c r="Y134" s="180"/>
      <c r="Z134" s="240"/>
      <c r="AA134" s="240"/>
      <c r="AN134" s="181" t="s">
        <v>104</v>
      </c>
      <c r="AP134" s="181" t="s">
        <v>102</v>
      </c>
      <c r="AQ134" s="181" t="s">
        <v>105</v>
      </c>
      <c r="AU134" s="14" t="s">
        <v>100</v>
      </c>
      <c r="BA134" s="182">
        <f>IF(O134="základná",K134,0)</f>
        <v>0</v>
      </c>
      <c r="BB134" s="182">
        <f>IF(O134="znížená",K134,0)</f>
        <v>0</v>
      </c>
      <c r="BC134" s="182">
        <f>IF(O134="zákl. prenesená",K134,0)</f>
        <v>0</v>
      </c>
      <c r="BD134" s="182">
        <f>IF(O134="zníž. prenesená",K134,0)</f>
        <v>0</v>
      </c>
      <c r="BE134" s="182">
        <f>IF(O134="nulová",K134,0)</f>
        <v>0</v>
      </c>
      <c r="BF134" s="14" t="s">
        <v>105</v>
      </c>
      <c r="BG134" s="183">
        <f>ROUND(P134*H134,3)</f>
        <v>0</v>
      </c>
      <c r="BH134" s="14" t="s">
        <v>104</v>
      </c>
      <c r="BI134" s="181" t="s">
        <v>285</v>
      </c>
    </row>
    <row r="135" spans="1:61" s="2" customFormat="1" ht="19.5" x14ac:dyDescent="0.2">
      <c r="A135" s="240"/>
      <c r="B135" s="29"/>
      <c r="C135" s="239"/>
      <c r="D135" s="184" t="s">
        <v>106</v>
      </c>
      <c r="E135" s="239"/>
      <c r="F135" s="185" t="s">
        <v>284</v>
      </c>
      <c r="G135" s="239"/>
      <c r="H135" s="239"/>
      <c r="I135" s="239"/>
      <c r="J135" s="239"/>
      <c r="K135" s="239"/>
      <c r="L135" s="239"/>
      <c r="M135" s="32"/>
      <c r="N135" s="186"/>
      <c r="O135" s="187"/>
      <c r="P135" s="60"/>
      <c r="Q135" s="60"/>
      <c r="R135" s="60"/>
      <c r="S135" s="60"/>
      <c r="T135" s="60"/>
      <c r="U135" s="60"/>
      <c r="V135" s="60"/>
      <c r="W135" s="60"/>
      <c r="X135" s="60"/>
      <c r="Y135" s="61"/>
      <c r="Z135" s="240"/>
      <c r="AA135" s="240"/>
      <c r="AP135" s="14" t="s">
        <v>106</v>
      </c>
      <c r="AQ135" s="14" t="s">
        <v>105</v>
      </c>
    </row>
    <row r="136" spans="1:61" s="2" customFormat="1" ht="44.1" customHeight="1" x14ac:dyDescent="0.2">
      <c r="A136" s="240"/>
      <c r="B136" s="29"/>
      <c r="C136" s="188" t="s">
        <v>286</v>
      </c>
      <c r="D136" s="188" t="s">
        <v>116</v>
      </c>
      <c r="E136" s="189" t="s">
        <v>287</v>
      </c>
      <c r="F136" s="190" t="s">
        <v>902</v>
      </c>
      <c r="G136" s="191" t="s">
        <v>136</v>
      </c>
      <c r="H136" s="192">
        <v>20</v>
      </c>
      <c r="I136" s="192"/>
      <c r="J136" s="193"/>
      <c r="K136" s="192">
        <f>H136*I136</f>
        <v>0</v>
      </c>
      <c r="L136" s="193"/>
      <c r="M136" s="194"/>
      <c r="N136" s="195"/>
      <c r="O136" s="177" t="s">
        <v>28</v>
      </c>
      <c r="P136" s="178">
        <f>I136+J136</f>
        <v>0</v>
      </c>
      <c r="Q136" s="178">
        <f>ROUND(I136*H136,3)</f>
        <v>0</v>
      </c>
      <c r="R136" s="178">
        <f>ROUND(J136*H136,3)</f>
        <v>0</v>
      </c>
      <c r="S136" s="179">
        <v>0</v>
      </c>
      <c r="T136" s="179">
        <f>S136*H136</f>
        <v>0</v>
      </c>
      <c r="U136" s="179">
        <v>0</v>
      </c>
      <c r="V136" s="179">
        <f>U136*H136</f>
        <v>0</v>
      </c>
      <c r="W136" s="179">
        <v>0</v>
      </c>
      <c r="X136" s="179">
        <f>W136*H136</f>
        <v>0</v>
      </c>
      <c r="Y136" s="180"/>
      <c r="Z136" s="240"/>
      <c r="AA136" s="240"/>
      <c r="AN136" s="181" t="s">
        <v>108</v>
      </c>
      <c r="AP136" s="181" t="s">
        <v>116</v>
      </c>
      <c r="AQ136" s="181" t="s">
        <v>105</v>
      </c>
      <c r="AU136" s="14" t="s">
        <v>100</v>
      </c>
      <c r="BA136" s="182">
        <f>IF(O136="základná",K136,0)</f>
        <v>0</v>
      </c>
      <c r="BB136" s="182">
        <f>IF(O136="znížená",K136,0)</f>
        <v>0</v>
      </c>
      <c r="BC136" s="182">
        <f>IF(O136="zákl. prenesená",K136,0)</f>
        <v>0</v>
      </c>
      <c r="BD136" s="182">
        <f>IF(O136="zníž. prenesená",K136,0)</f>
        <v>0</v>
      </c>
      <c r="BE136" s="182">
        <f>IF(O136="nulová",K136,0)</f>
        <v>0</v>
      </c>
      <c r="BF136" s="14" t="s">
        <v>105</v>
      </c>
      <c r="BG136" s="183">
        <f>ROUND(P136*H136,3)</f>
        <v>0</v>
      </c>
      <c r="BH136" s="14" t="s">
        <v>104</v>
      </c>
      <c r="BI136" s="181" t="s">
        <v>289</v>
      </c>
    </row>
    <row r="137" spans="1:61" s="2" customFormat="1" ht="19.5" x14ac:dyDescent="0.2">
      <c r="A137" s="240"/>
      <c r="B137" s="29"/>
      <c r="C137" s="239"/>
      <c r="D137" s="184" t="s">
        <v>106</v>
      </c>
      <c r="E137" s="239"/>
      <c r="F137" s="185" t="s">
        <v>288</v>
      </c>
      <c r="G137" s="239"/>
      <c r="H137" s="239"/>
      <c r="I137" s="239"/>
      <c r="J137" s="239"/>
      <c r="K137" s="239"/>
      <c r="L137" s="239"/>
      <c r="M137" s="32"/>
      <c r="N137" s="186"/>
      <c r="O137" s="187"/>
      <c r="P137" s="60"/>
      <c r="Q137" s="60"/>
      <c r="R137" s="60"/>
      <c r="S137" s="60"/>
      <c r="T137" s="60"/>
      <c r="U137" s="60"/>
      <c r="V137" s="60"/>
      <c r="W137" s="60"/>
      <c r="X137" s="60"/>
      <c r="Y137" s="61"/>
      <c r="Z137" s="240"/>
      <c r="AA137" s="240"/>
      <c r="AP137" s="14" t="s">
        <v>106</v>
      </c>
      <c r="AQ137" s="14" t="s">
        <v>105</v>
      </c>
    </row>
    <row r="138" spans="1:61" s="2" customFormat="1" ht="24" customHeight="1" x14ac:dyDescent="0.2">
      <c r="A138" s="214"/>
      <c r="B138" s="29"/>
      <c r="C138" s="188" t="s">
        <v>793</v>
      </c>
      <c r="D138" s="188" t="s">
        <v>116</v>
      </c>
      <c r="E138" s="189"/>
      <c r="F138" s="190" t="s">
        <v>821</v>
      </c>
      <c r="G138" s="191" t="s">
        <v>103</v>
      </c>
      <c r="H138" s="192">
        <v>40</v>
      </c>
      <c r="I138" s="192"/>
      <c r="J138" s="193"/>
      <c r="K138" s="192">
        <f>ROUND(P138*H138,3)</f>
        <v>0</v>
      </c>
      <c r="L138" s="193"/>
      <c r="M138" s="194"/>
      <c r="N138" s="195" t="s">
        <v>1</v>
      </c>
      <c r="O138" s="177" t="s">
        <v>28</v>
      </c>
      <c r="P138" s="178">
        <f>I138+J138</f>
        <v>0</v>
      </c>
      <c r="Q138" s="178">
        <f>ROUND(I138*H138,3)</f>
        <v>0</v>
      </c>
      <c r="R138" s="178">
        <f>ROUND(J138*H138,3)</f>
        <v>0</v>
      </c>
      <c r="S138" s="179">
        <v>0</v>
      </c>
      <c r="T138" s="179">
        <f>S138*H138</f>
        <v>0</v>
      </c>
      <c r="U138" s="179">
        <v>0</v>
      </c>
      <c r="V138" s="179">
        <f>U138*H138</f>
        <v>0</v>
      </c>
      <c r="W138" s="179">
        <v>0</v>
      </c>
      <c r="X138" s="179">
        <f>W138*H138</f>
        <v>0</v>
      </c>
      <c r="Y138" s="180" t="s">
        <v>1</v>
      </c>
      <c r="AL138" s="181" t="s">
        <v>108</v>
      </c>
      <c r="AN138" s="181" t="s">
        <v>116</v>
      </c>
      <c r="AO138" s="181" t="s">
        <v>105</v>
      </c>
      <c r="AS138" s="14" t="s">
        <v>100</v>
      </c>
      <c r="AY138" s="182">
        <f>IF(O138="základná",K138,0)</f>
        <v>0</v>
      </c>
      <c r="AZ138" s="182">
        <f>IF(O138="znížená",K138,0)</f>
        <v>0</v>
      </c>
      <c r="BA138" s="182">
        <f>IF(O138="zákl. prenesená",K138,0)</f>
        <v>0</v>
      </c>
      <c r="BB138" s="182">
        <f>IF(O138="zníž. prenesená",K138,0)</f>
        <v>0</v>
      </c>
      <c r="BC138" s="182">
        <f>IF(O138="nulová",K138,0)</f>
        <v>0</v>
      </c>
      <c r="BD138" s="14" t="s">
        <v>105</v>
      </c>
      <c r="BE138" s="183">
        <f>ROUND(P138*H138,3)</f>
        <v>0</v>
      </c>
      <c r="BF138" s="14" t="s">
        <v>104</v>
      </c>
      <c r="BG138" s="181" t="s">
        <v>794</v>
      </c>
    </row>
    <row r="139" spans="1:61" s="2" customFormat="1" ht="24" customHeight="1" x14ac:dyDescent="0.2">
      <c r="A139" s="214"/>
      <c r="B139" s="29"/>
      <c r="C139" s="170" t="s">
        <v>290</v>
      </c>
      <c r="D139" s="170" t="s">
        <v>102</v>
      </c>
      <c r="E139" s="171" t="s">
        <v>291</v>
      </c>
      <c r="F139" s="172" t="s">
        <v>795</v>
      </c>
      <c r="G139" s="173" t="s">
        <v>115</v>
      </c>
      <c r="H139" s="174">
        <v>6</v>
      </c>
      <c r="I139" s="174"/>
      <c r="J139" s="174"/>
      <c r="K139" s="174">
        <f>H139*J139</f>
        <v>0</v>
      </c>
      <c r="L139" s="175"/>
      <c r="M139" s="32"/>
      <c r="N139" s="176"/>
      <c r="O139" s="177"/>
      <c r="P139" s="178"/>
      <c r="Q139" s="178"/>
      <c r="R139" s="178"/>
      <c r="S139" s="179"/>
      <c r="T139" s="179"/>
      <c r="U139" s="179"/>
      <c r="V139" s="179"/>
      <c r="W139" s="179"/>
      <c r="X139" s="179"/>
      <c r="Y139" s="180"/>
      <c r="Z139" s="214"/>
      <c r="AA139" s="214"/>
      <c r="AN139" s="181" t="s">
        <v>104</v>
      </c>
      <c r="AP139" s="181" t="s">
        <v>102</v>
      </c>
      <c r="AQ139" s="181" t="s">
        <v>105</v>
      </c>
      <c r="AU139" s="14" t="s">
        <v>100</v>
      </c>
      <c r="BA139" s="182">
        <f>IF(O139="základná",K139,0)</f>
        <v>0</v>
      </c>
      <c r="BB139" s="182">
        <f>IF(O139="znížená",K139,0)</f>
        <v>0</v>
      </c>
      <c r="BC139" s="182">
        <f>IF(O139="zákl. prenesená",K139,0)</f>
        <v>0</v>
      </c>
      <c r="BD139" s="182">
        <f>IF(O139="zníž. prenesená",K139,0)</f>
        <v>0</v>
      </c>
      <c r="BE139" s="182">
        <f>IF(O139="nulová",K139,0)</f>
        <v>0</v>
      </c>
      <c r="BF139" s="14" t="s">
        <v>105</v>
      </c>
      <c r="BG139" s="183">
        <f>ROUND(P139*H139,3)</f>
        <v>0</v>
      </c>
      <c r="BH139" s="14" t="s">
        <v>104</v>
      </c>
      <c r="BI139" s="181" t="s">
        <v>292</v>
      </c>
    </row>
    <row r="140" spans="1:61" s="2" customFormat="1" ht="19.5" x14ac:dyDescent="0.2">
      <c r="A140" s="214"/>
      <c r="B140" s="29"/>
      <c r="C140" s="211"/>
      <c r="D140" s="184" t="s">
        <v>106</v>
      </c>
      <c r="E140" s="211"/>
      <c r="F140" s="185" t="s">
        <v>795</v>
      </c>
      <c r="G140" s="211"/>
      <c r="H140" s="234"/>
      <c r="I140" s="234"/>
      <c r="J140" s="234"/>
      <c r="K140" s="211"/>
      <c r="L140" s="211"/>
      <c r="M140" s="32"/>
      <c r="N140" s="186"/>
      <c r="O140" s="187"/>
      <c r="P140" s="60"/>
      <c r="Q140" s="60"/>
      <c r="R140" s="60"/>
      <c r="S140" s="60"/>
      <c r="T140" s="60"/>
      <c r="U140" s="60"/>
      <c r="V140" s="60"/>
      <c r="W140" s="60"/>
      <c r="X140" s="60"/>
      <c r="Y140" s="61"/>
      <c r="Z140" s="214"/>
      <c r="AA140" s="214"/>
      <c r="AP140" s="14" t="s">
        <v>106</v>
      </c>
      <c r="AQ140" s="14" t="s">
        <v>105</v>
      </c>
    </row>
    <row r="141" spans="1:61" s="2" customFormat="1" ht="33" customHeight="1" x14ac:dyDescent="0.2">
      <c r="A141" s="214"/>
      <c r="B141" s="29"/>
      <c r="C141" s="188" t="s">
        <v>293</v>
      </c>
      <c r="D141" s="188" t="s">
        <v>116</v>
      </c>
      <c r="E141" s="189" t="s">
        <v>294</v>
      </c>
      <c r="F141" s="190" t="s">
        <v>796</v>
      </c>
      <c r="G141" s="191" t="s">
        <v>115</v>
      </c>
      <c r="H141" s="192">
        <v>6</v>
      </c>
      <c r="I141" s="192"/>
      <c r="J141" s="193"/>
      <c r="K141" s="192">
        <f>H141*I141</f>
        <v>0</v>
      </c>
      <c r="L141" s="193"/>
      <c r="M141" s="194"/>
      <c r="N141" s="195"/>
      <c r="O141" s="177"/>
      <c r="P141" s="178"/>
      <c r="Q141" s="178"/>
      <c r="R141" s="178"/>
      <c r="S141" s="179"/>
      <c r="T141" s="179"/>
      <c r="U141" s="179"/>
      <c r="V141" s="179"/>
      <c r="W141" s="179"/>
      <c r="X141" s="179"/>
      <c r="Y141" s="180"/>
      <c r="Z141" s="214"/>
      <c r="AA141" s="214"/>
      <c r="AN141" s="181" t="s">
        <v>108</v>
      </c>
      <c r="AP141" s="181" t="s">
        <v>116</v>
      </c>
      <c r="AQ141" s="181" t="s">
        <v>105</v>
      </c>
      <c r="AU141" s="14" t="s">
        <v>100</v>
      </c>
      <c r="BA141" s="182">
        <f>IF(O141="základná",K141,0)</f>
        <v>0</v>
      </c>
      <c r="BB141" s="182">
        <f>IF(O141="znížená",K141,0)</f>
        <v>0</v>
      </c>
      <c r="BC141" s="182">
        <f>IF(O141="zákl. prenesená",K141,0)</f>
        <v>0</v>
      </c>
      <c r="BD141" s="182">
        <f>IF(O141="zníž. prenesená",K141,0)</f>
        <v>0</v>
      </c>
      <c r="BE141" s="182">
        <f>IF(O141="nulová",K141,0)</f>
        <v>0</v>
      </c>
      <c r="BF141" s="14" t="s">
        <v>105</v>
      </c>
      <c r="BG141" s="183">
        <f>ROUND(P141*H141,3)</f>
        <v>0</v>
      </c>
      <c r="BH141" s="14" t="s">
        <v>104</v>
      </c>
      <c r="BI141" s="181" t="s">
        <v>296</v>
      </c>
    </row>
    <row r="142" spans="1:61" s="2" customFormat="1" ht="19.5" x14ac:dyDescent="0.2">
      <c r="A142" s="214"/>
      <c r="B142" s="29"/>
      <c r="C142" s="211"/>
      <c r="D142" s="184" t="s">
        <v>106</v>
      </c>
      <c r="E142" s="211"/>
      <c r="F142" s="185" t="s">
        <v>796</v>
      </c>
      <c r="G142" s="211"/>
      <c r="H142" s="234"/>
      <c r="I142" s="234"/>
      <c r="J142" s="234"/>
      <c r="K142" s="211"/>
      <c r="L142" s="211"/>
      <c r="M142" s="32"/>
      <c r="N142" s="186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Z142" s="214"/>
      <c r="AA142" s="214"/>
      <c r="AP142" s="14" t="s">
        <v>106</v>
      </c>
      <c r="AQ142" s="14" t="s">
        <v>105</v>
      </c>
    </row>
    <row r="143" spans="1:61" s="2" customFormat="1" ht="16.5" customHeight="1" x14ac:dyDescent="0.2">
      <c r="A143" s="214"/>
      <c r="B143" s="29"/>
      <c r="C143" s="170" t="s">
        <v>357</v>
      </c>
      <c r="D143" s="170" t="s">
        <v>102</v>
      </c>
      <c r="E143" s="171" t="s">
        <v>358</v>
      </c>
      <c r="F143" s="172" t="s">
        <v>359</v>
      </c>
      <c r="G143" s="173" t="s">
        <v>103</v>
      </c>
      <c r="H143" s="174">
        <v>5</v>
      </c>
      <c r="I143" s="174"/>
      <c r="J143" s="174"/>
      <c r="K143" s="174">
        <f>H143*J143</f>
        <v>0</v>
      </c>
      <c r="L143" s="175"/>
      <c r="M143" s="32"/>
      <c r="N143" s="176" t="s">
        <v>1</v>
      </c>
      <c r="O143" s="177" t="s">
        <v>28</v>
      </c>
      <c r="P143" s="178">
        <f>I143+J143</f>
        <v>0</v>
      </c>
      <c r="Q143" s="178">
        <f>ROUND(I143*H143,3)</f>
        <v>0</v>
      </c>
      <c r="R143" s="178">
        <f>ROUND(J143*H143,3)</f>
        <v>0</v>
      </c>
      <c r="S143" s="179">
        <v>0</v>
      </c>
      <c r="T143" s="179">
        <f>S143*H143</f>
        <v>0</v>
      </c>
      <c r="U143" s="179">
        <v>0</v>
      </c>
      <c r="V143" s="179">
        <f>U143*H143</f>
        <v>0</v>
      </c>
      <c r="W143" s="179">
        <v>0</v>
      </c>
      <c r="X143" s="179">
        <f>W143*H143</f>
        <v>0</v>
      </c>
      <c r="Y143" s="180" t="s">
        <v>1</v>
      </c>
      <c r="Z143" s="214"/>
      <c r="AA143" s="214"/>
      <c r="AN143" s="181" t="s">
        <v>104</v>
      </c>
      <c r="AP143" s="181" t="s">
        <v>102</v>
      </c>
      <c r="AQ143" s="181" t="s">
        <v>105</v>
      </c>
      <c r="AU143" s="14" t="s">
        <v>100</v>
      </c>
      <c r="BA143" s="182">
        <f>IF(O143="základná",K143,0)</f>
        <v>0</v>
      </c>
      <c r="BB143" s="182">
        <f>IF(O143="znížená",K143,0)</f>
        <v>0</v>
      </c>
      <c r="BC143" s="182">
        <f>IF(O143="zákl. prenesená",K143,0)</f>
        <v>0</v>
      </c>
      <c r="BD143" s="182">
        <f>IF(O143="zníž. prenesená",K143,0)</f>
        <v>0</v>
      </c>
      <c r="BE143" s="182">
        <f>IF(O143="nulová",K143,0)</f>
        <v>0</v>
      </c>
      <c r="BF143" s="14" t="s">
        <v>105</v>
      </c>
      <c r="BG143" s="183">
        <f>ROUND(P143*H143,3)</f>
        <v>0</v>
      </c>
      <c r="BH143" s="14" t="s">
        <v>104</v>
      </c>
      <c r="BI143" s="181" t="s">
        <v>360</v>
      </c>
    </row>
    <row r="144" spans="1:61" s="2" customFormat="1" x14ac:dyDescent="0.2">
      <c r="A144" s="214"/>
      <c r="B144" s="29"/>
      <c r="C144" s="211"/>
      <c r="D144" s="184" t="s">
        <v>106</v>
      </c>
      <c r="E144" s="211"/>
      <c r="F144" s="185" t="s">
        <v>359</v>
      </c>
      <c r="G144" s="211"/>
      <c r="H144" s="234"/>
      <c r="I144" s="234"/>
      <c r="J144" s="234"/>
      <c r="K144" s="211"/>
      <c r="L144" s="211"/>
      <c r="M144" s="32"/>
      <c r="N144" s="186"/>
      <c r="O144" s="187"/>
      <c r="P144" s="60"/>
      <c r="Q144" s="60"/>
      <c r="R144" s="60"/>
      <c r="S144" s="60"/>
      <c r="T144" s="60"/>
      <c r="U144" s="60"/>
      <c r="V144" s="60"/>
      <c r="W144" s="60"/>
      <c r="X144" s="60"/>
      <c r="Y144" s="61"/>
      <c r="Z144" s="214"/>
      <c r="AA144" s="214"/>
      <c r="AP144" s="14" t="s">
        <v>106</v>
      </c>
      <c r="AQ144" s="14" t="s">
        <v>105</v>
      </c>
    </row>
    <row r="145" spans="1:61" s="2" customFormat="1" ht="16.5" customHeight="1" x14ac:dyDescent="0.2">
      <c r="A145" s="214"/>
      <c r="B145" s="29"/>
      <c r="C145" s="188" t="s">
        <v>361</v>
      </c>
      <c r="D145" s="188" t="s">
        <v>116</v>
      </c>
      <c r="E145" s="189" t="s">
        <v>362</v>
      </c>
      <c r="F145" s="190" t="s">
        <v>363</v>
      </c>
      <c r="G145" s="191" t="s">
        <v>103</v>
      </c>
      <c r="H145" s="192">
        <v>5</v>
      </c>
      <c r="I145" s="192"/>
      <c r="J145" s="193"/>
      <c r="K145" s="192">
        <f>H145*I145</f>
        <v>0</v>
      </c>
      <c r="L145" s="193"/>
      <c r="M145" s="194"/>
      <c r="N145" s="195" t="s">
        <v>1</v>
      </c>
      <c r="O145" s="177" t="s">
        <v>28</v>
      </c>
      <c r="P145" s="178">
        <f>I145+J145</f>
        <v>0</v>
      </c>
      <c r="Q145" s="178">
        <f>ROUND(I145*H145,3)</f>
        <v>0</v>
      </c>
      <c r="R145" s="178">
        <f>ROUND(J145*H145,3)</f>
        <v>0</v>
      </c>
      <c r="S145" s="179">
        <v>0</v>
      </c>
      <c r="T145" s="179">
        <f>S145*H145</f>
        <v>0</v>
      </c>
      <c r="U145" s="179">
        <v>0</v>
      </c>
      <c r="V145" s="179">
        <f>U145*H145</f>
        <v>0</v>
      </c>
      <c r="W145" s="179">
        <v>0</v>
      </c>
      <c r="X145" s="179">
        <f>W145*H145</f>
        <v>0</v>
      </c>
      <c r="Y145" s="180" t="s">
        <v>1</v>
      </c>
      <c r="Z145" s="214"/>
      <c r="AA145" s="214"/>
      <c r="AN145" s="181" t="s">
        <v>108</v>
      </c>
      <c r="AP145" s="181" t="s">
        <v>116</v>
      </c>
      <c r="AQ145" s="181" t="s">
        <v>105</v>
      </c>
      <c r="AU145" s="14" t="s">
        <v>100</v>
      </c>
      <c r="BA145" s="182">
        <f>IF(O145="základná",K145,0)</f>
        <v>0</v>
      </c>
      <c r="BB145" s="182">
        <f>IF(O145="znížená",K145,0)</f>
        <v>0</v>
      </c>
      <c r="BC145" s="182">
        <f>IF(O145="zákl. prenesená",K145,0)</f>
        <v>0</v>
      </c>
      <c r="BD145" s="182">
        <f>IF(O145="zníž. prenesená",K145,0)</f>
        <v>0</v>
      </c>
      <c r="BE145" s="182">
        <f>IF(O145="nulová",K145,0)</f>
        <v>0</v>
      </c>
      <c r="BF145" s="14" t="s">
        <v>105</v>
      </c>
      <c r="BG145" s="183">
        <f>ROUND(P145*H145,3)</f>
        <v>0</v>
      </c>
      <c r="BH145" s="14" t="s">
        <v>104</v>
      </c>
      <c r="BI145" s="181" t="s">
        <v>364</v>
      </c>
    </row>
    <row r="146" spans="1:61" s="2" customFormat="1" x14ac:dyDescent="0.2">
      <c r="A146" s="214"/>
      <c r="B146" s="29"/>
      <c r="C146" s="211"/>
      <c r="D146" s="184" t="s">
        <v>106</v>
      </c>
      <c r="E146" s="211"/>
      <c r="F146" s="185" t="s">
        <v>363</v>
      </c>
      <c r="G146" s="211"/>
      <c r="H146" s="234"/>
      <c r="I146" s="234"/>
      <c r="J146" s="234"/>
      <c r="K146" s="211"/>
      <c r="L146" s="211"/>
      <c r="M146" s="32"/>
      <c r="N146" s="186"/>
      <c r="O146" s="187"/>
      <c r="P146" s="60"/>
      <c r="Q146" s="60"/>
      <c r="R146" s="60"/>
      <c r="S146" s="60"/>
      <c r="T146" s="60"/>
      <c r="U146" s="60"/>
      <c r="V146" s="60"/>
      <c r="W146" s="60"/>
      <c r="X146" s="60"/>
      <c r="Y146" s="61"/>
      <c r="Z146" s="214"/>
      <c r="AA146" s="214"/>
      <c r="AP146" s="14" t="s">
        <v>106</v>
      </c>
      <c r="AQ146" s="14" t="s">
        <v>105</v>
      </c>
    </row>
    <row r="147" spans="1:61" s="12" customFormat="1" ht="22.7" customHeight="1" x14ac:dyDescent="0.2">
      <c r="B147" s="154"/>
      <c r="C147" s="155"/>
      <c r="D147" s="156" t="s">
        <v>62</v>
      </c>
      <c r="E147" s="168" t="s">
        <v>313</v>
      </c>
      <c r="F147" s="168" t="s">
        <v>314</v>
      </c>
      <c r="G147" s="155"/>
      <c r="H147" s="155"/>
      <c r="I147" s="155"/>
      <c r="J147" s="155"/>
      <c r="K147" s="169">
        <f>SUM(K148:K172)</f>
        <v>0</v>
      </c>
      <c r="L147" s="155"/>
      <c r="M147" s="32"/>
      <c r="N147" s="160"/>
      <c r="O147" s="161"/>
      <c r="P147" s="161"/>
      <c r="Q147" s="162">
        <f>SUM(Q148:Q171)</f>
        <v>0</v>
      </c>
      <c r="R147" s="162">
        <f>SUM(R148:R171)</f>
        <v>0</v>
      </c>
      <c r="S147" s="161"/>
      <c r="T147" s="163"/>
      <c r="U147" s="161"/>
      <c r="V147" s="163"/>
      <c r="W147" s="161"/>
      <c r="X147" s="163"/>
      <c r="Y147" s="164"/>
      <c r="AN147" s="165" t="s">
        <v>66</v>
      </c>
      <c r="AP147" s="166" t="s">
        <v>62</v>
      </c>
      <c r="AQ147" s="166" t="s">
        <v>66</v>
      </c>
      <c r="AU147" s="165" t="s">
        <v>100</v>
      </c>
      <c r="BG147" s="167">
        <f>SUM(BG148:BG173)</f>
        <v>0</v>
      </c>
    </row>
    <row r="148" spans="1:61" s="2" customFormat="1" ht="24" customHeight="1" x14ac:dyDescent="0.2">
      <c r="A148" s="214"/>
      <c r="B148" s="29"/>
      <c r="C148" s="170" t="s">
        <v>315</v>
      </c>
      <c r="D148" s="170" t="s">
        <v>102</v>
      </c>
      <c r="E148" s="171" t="s">
        <v>316</v>
      </c>
      <c r="F148" s="172" t="s">
        <v>783</v>
      </c>
      <c r="G148" s="173" t="s">
        <v>115</v>
      </c>
      <c r="H148" s="174">
        <v>82</v>
      </c>
      <c r="I148" s="174"/>
      <c r="J148" s="174"/>
      <c r="K148" s="174">
        <f>H148*J148</f>
        <v>0</v>
      </c>
      <c r="L148" s="175"/>
      <c r="M148" s="32"/>
      <c r="N148" s="176"/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/>
      <c r="Y148" s="180"/>
      <c r="Z148" s="214"/>
      <c r="AA148" s="214"/>
      <c r="AN148" s="181" t="s">
        <v>104</v>
      </c>
      <c r="AP148" s="181" t="s">
        <v>102</v>
      </c>
      <c r="AQ148" s="181" t="s">
        <v>105</v>
      </c>
      <c r="AU148" s="14" t="s">
        <v>100</v>
      </c>
      <c r="BA148" s="182">
        <f>IF(O148="základná",K148,0)</f>
        <v>0</v>
      </c>
      <c r="BB148" s="182">
        <f>IF(O148="znížená",K148,0)</f>
        <v>0</v>
      </c>
      <c r="BC148" s="182">
        <f>IF(O148="zákl. prenesená",K148,0)</f>
        <v>0</v>
      </c>
      <c r="BD148" s="182">
        <f>IF(O148="zníž. prenesená",K148,0)</f>
        <v>0</v>
      </c>
      <c r="BE148" s="182">
        <f>IF(O148="nulová",K148,0)</f>
        <v>0</v>
      </c>
      <c r="BF148" s="14" t="s">
        <v>105</v>
      </c>
      <c r="BG148" s="183">
        <f>ROUND(P148*H148,3)</f>
        <v>0</v>
      </c>
      <c r="BH148" s="14" t="s">
        <v>104</v>
      </c>
      <c r="BI148" s="181" t="s">
        <v>318</v>
      </c>
    </row>
    <row r="149" spans="1:61" s="2" customFormat="1" x14ac:dyDescent="0.2">
      <c r="A149" s="214"/>
      <c r="B149" s="29"/>
      <c r="C149" s="211"/>
      <c r="D149" s="184" t="s">
        <v>106</v>
      </c>
      <c r="E149" s="211"/>
      <c r="F149" s="185" t="s">
        <v>317</v>
      </c>
      <c r="G149" s="211"/>
      <c r="H149" s="234"/>
      <c r="I149" s="234"/>
      <c r="J149" s="234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214"/>
      <c r="AA149" s="214"/>
      <c r="AP149" s="14" t="s">
        <v>106</v>
      </c>
      <c r="AQ149" s="14" t="s">
        <v>105</v>
      </c>
    </row>
    <row r="150" spans="1:61" s="2" customFormat="1" ht="21" customHeight="1" x14ac:dyDescent="0.2">
      <c r="A150" s="214"/>
      <c r="B150" s="29"/>
      <c r="C150" s="188" t="s">
        <v>334</v>
      </c>
      <c r="D150" s="188" t="s">
        <v>116</v>
      </c>
      <c r="E150" s="189" t="s">
        <v>335</v>
      </c>
      <c r="F150" s="190" t="s">
        <v>797</v>
      </c>
      <c r="G150" s="191" t="s">
        <v>115</v>
      </c>
      <c r="H150" s="192">
        <v>50</v>
      </c>
      <c r="I150" s="192"/>
      <c r="J150" s="193"/>
      <c r="K150" s="192">
        <f>H150*I150</f>
        <v>0</v>
      </c>
      <c r="L150" s="193"/>
      <c r="M150" s="194"/>
      <c r="N150" s="195" t="s">
        <v>1</v>
      </c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180" t="s">
        <v>1</v>
      </c>
      <c r="Z150" s="214"/>
      <c r="AA150" s="214"/>
      <c r="AN150" s="181" t="s">
        <v>108</v>
      </c>
      <c r="AP150" s="181" t="s">
        <v>116</v>
      </c>
      <c r="AQ150" s="181" t="s">
        <v>105</v>
      </c>
      <c r="AU150" s="14" t="s">
        <v>100</v>
      </c>
      <c r="BA150" s="182">
        <f>IF(O150="základná",K150,0)</f>
        <v>0</v>
      </c>
      <c r="BB150" s="182">
        <f>IF(O150="znížená",K150,0)</f>
        <v>0</v>
      </c>
      <c r="BC150" s="182">
        <f>IF(O150="zákl. prenesená",K150,0)</f>
        <v>0</v>
      </c>
      <c r="BD150" s="182">
        <f>IF(O150="zníž. prenesená",K150,0)</f>
        <v>0</v>
      </c>
      <c r="BE150" s="182">
        <f>IF(O150="nulová",K150,0)</f>
        <v>0</v>
      </c>
      <c r="BF150" s="14" t="s">
        <v>105</v>
      </c>
      <c r="BG150" s="183">
        <f>ROUND(P150*H150,3)</f>
        <v>0</v>
      </c>
      <c r="BH150" s="14" t="s">
        <v>104</v>
      </c>
      <c r="BI150" s="181" t="s">
        <v>336</v>
      </c>
    </row>
    <row r="151" spans="1:61" s="2" customFormat="1" x14ac:dyDescent="0.2">
      <c r="A151" s="214"/>
      <c r="B151" s="29"/>
      <c r="C151" s="211"/>
      <c r="D151" s="184" t="s">
        <v>106</v>
      </c>
      <c r="E151" s="211"/>
      <c r="F151" s="185" t="s">
        <v>798</v>
      </c>
      <c r="G151" s="211"/>
      <c r="H151" s="234"/>
      <c r="I151" s="234"/>
      <c r="J151" s="234"/>
      <c r="K151" s="211"/>
      <c r="L151" s="211"/>
      <c r="M151" s="32"/>
      <c r="N151" s="186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61"/>
      <c r="Z151" s="214"/>
      <c r="AA151" s="214"/>
      <c r="AP151" s="14" t="s">
        <v>106</v>
      </c>
      <c r="AQ151" s="14" t="s">
        <v>105</v>
      </c>
    </row>
    <row r="152" spans="1:61" s="2" customFormat="1" ht="16.5" customHeight="1" x14ac:dyDescent="0.2">
      <c r="A152" s="214"/>
      <c r="B152" s="29"/>
      <c r="C152" s="188" t="s">
        <v>319</v>
      </c>
      <c r="D152" s="188" t="s">
        <v>116</v>
      </c>
      <c r="E152" s="189" t="s">
        <v>320</v>
      </c>
      <c r="F152" s="190" t="s">
        <v>321</v>
      </c>
      <c r="G152" s="191" t="s">
        <v>115</v>
      </c>
      <c r="H152" s="192">
        <v>20</v>
      </c>
      <c r="I152" s="192"/>
      <c r="J152" s="193"/>
      <c r="K152" s="192">
        <f>H152*I152</f>
        <v>0</v>
      </c>
      <c r="L152" s="193"/>
      <c r="M152" s="194"/>
      <c r="N152" s="195" t="s">
        <v>1</v>
      </c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180" t="s">
        <v>1</v>
      </c>
      <c r="AL152" s="181" t="s">
        <v>108</v>
      </c>
      <c r="AN152" s="181" t="s">
        <v>116</v>
      </c>
      <c r="AO152" s="181" t="s">
        <v>105</v>
      </c>
      <c r="AS152" s="14" t="s">
        <v>100</v>
      </c>
      <c r="AY152" s="182">
        <f>IF(O152="základná",K152,0)</f>
        <v>0</v>
      </c>
      <c r="AZ152" s="182">
        <f>IF(O152="znížená",K152,0)</f>
        <v>0</v>
      </c>
      <c r="BA152" s="182">
        <f>IF(O152="zákl. prenesená",K152,0)</f>
        <v>0</v>
      </c>
      <c r="BB152" s="182">
        <f>IF(O152="zníž. prenesená",K152,0)</f>
        <v>0</v>
      </c>
      <c r="BC152" s="182">
        <f>IF(O152="nulová",K152,0)</f>
        <v>0</v>
      </c>
      <c r="BD152" s="14" t="s">
        <v>105</v>
      </c>
      <c r="BE152" s="183">
        <f>ROUND(P152*H152,3)</f>
        <v>0</v>
      </c>
      <c r="BF152" s="14" t="s">
        <v>104</v>
      </c>
      <c r="BG152" s="181" t="s">
        <v>322</v>
      </c>
    </row>
    <row r="153" spans="1:61" s="2" customFormat="1" x14ac:dyDescent="0.2">
      <c r="A153" s="214"/>
      <c r="B153" s="29"/>
      <c r="C153" s="211"/>
      <c r="D153" s="184" t="s">
        <v>106</v>
      </c>
      <c r="E153" s="211"/>
      <c r="F153" s="185" t="s">
        <v>321</v>
      </c>
      <c r="G153" s="211"/>
      <c r="H153" s="234"/>
      <c r="I153" s="234"/>
      <c r="J153" s="234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AN153" s="14" t="s">
        <v>106</v>
      </c>
      <c r="AO153" s="14" t="s">
        <v>105</v>
      </c>
    </row>
    <row r="154" spans="1:61" s="2" customFormat="1" ht="16.5" customHeight="1" x14ac:dyDescent="0.2">
      <c r="A154" s="214"/>
      <c r="B154" s="29"/>
      <c r="C154" s="188" t="s">
        <v>334</v>
      </c>
      <c r="D154" s="188" t="s">
        <v>116</v>
      </c>
      <c r="E154" s="189" t="s">
        <v>335</v>
      </c>
      <c r="F154" s="190" t="s">
        <v>782</v>
      </c>
      <c r="G154" s="191" t="s">
        <v>115</v>
      </c>
      <c r="H154" s="192">
        <v>12</v>
      </c>
      <c r="I154" s="192"/>
      <c r="J154" s="193"/>
      <c r="K154" s="192">
        <f>H154*I154</f>
        <v>0</v>
      </c>
      <c r="L154" s="193"/>
      <c r="M154" s="194"/>
      <c r="N154" s="195" t="s">
        <v>1</v>
      </c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180" t="s">
        <v>1</v>
      </c>
      <c r="Z154" s="214"/>
      <c r="AA154" s="214"/>
      <c r="AN154" s="181" t="s">
        <v>108</v>
      </c>
      <c r="AP154" s="181" t="s">
        <v>116</v>
      </c>
      <c r="AQ154" s="181" t="s">
        <v>105</v>
      </c>
      <c r="AU154" s="14" t="s">
        <v>100</v>
      </c>
      <c r="BA154" s="182">
        <f>IF(O154="základná",K154,0)</f>
        <v>0</v>
      </c>
      <c r="BB154" s="182">
        <f>IF(O154="znížená",K154,0)</f>
        <v>0</v>
      </c>
      <c r="BC154" s="182">
        <f>IF(O154="zákl. prenesená",K154,0)</f>
        <v>0</v>
      </c>
      <c r="BD154" s="182">
        <f>IF(O154="zníž. prenesená",K154,0)</f>
        <v>0</v>
      </c>
      <c r="BE154" s="182">
        <f>IF(O154="nulová",K154,0)</f>
        <v>0</v>
      </c>
      <c r="BF154" s="14" t="s">
        <v>105</v>
      </c>
      <c r="BG154" s="183">
        <f>ROUND(P154*H154,3)</f>
        <v>0</v>
      </c>
      <c r="BH154" s="14" t="s">
        <v>104</v>
      </c>
      <c r="BI154" s="181" t="s">
        <v>336</v>
      </c>
    </row>
    <row r="155" spans="1:61" s="2" customFormat="1" x14ac:dyDescent="0.2">
      <c r="A155" s="214"/>
      <c r="B155" s="29"/>
      <c r="C155" s="211"/>
      <c r="D155" s="184" t="s">
        <v>106</v>
      </c>
      <c r="E155" s="211"/>
      <c r="F155" s="185" t="s">
        <v>782</v>
      </c>
      <c r="G155" s="211"/>
      <c r="H155" s="234"/>
      <c r="I155" s="234"/>
      <c r="J155" s="234"/>
      <c r="K155" s="211"/>
      <c r="L155" s="211"/>
      <c r="M155" s="32"/>
      <c r="N155" s="186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61"/>
      <c r="Z155" s="214"/>
      <c r="AA155" s="214"/>
      <c r="AP155" s="14" t="s">
        <v>106</v>
      </c>
      <c r="AQ155" s="14" t="s">
        <v>105</v>
      </c>
    </row>
    <row r="156" spans="1:61" s="2" customFormat="1" ht="16.5" customHeight="1" x14ac:dyDescent="0.2">
      <c r="A156" s="214"/>
      <c r="B156" s="29"/>
      <c r="C156" s="188" t="s">
        <v>323</v>
      </c>
      <c r="D156" s="188" t="s">
        <v>116</v>
      </c>
      <c r="E156" s="189" t="s">
        <v>324</v>
      </c>
      <c r="F156" s="190" t="s">
        <v>325</v>
      </c>
      <c r="G156" s="191" t="s">
        <v>103</v>
      </c>
      <c r="H156" s="192">
        <v>30</v>
      </c>
      <c r="I156" s="192"/>
      <c r="J156" s="193"/>
      <c r="K156" s="192">
        <f>H156*I156</f>
        <v>0</v>
      </c>
      <c r="L156" s="193"/>
      <c r="M156" s="194"/>
      <c r="N156" s="195" t="s">
        <v>1</v>
      </c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180" t="s">
        <v>1</v>
      </c>
      <c r="AL156" s="181" t="s">
        <v>108</v>
      </c>
      <c r="AN156" s="181" t="s">
        <v>116</v>
      </c>
      <c r="AO156" s="181" t="s">
        <v>105</v>
      </c>
      <c r="AS156" s="14" t="s">
        <v>100</v>
      </c>
      <c r="AY156" s="182">
        <f>IF(O156="základná",K156,0)</f>
        <v>0</v>
      </c>
      <c r="AZ156" s="182">
        <f>IF(O156="znížená",K156,0)</f>
        <v>0</v>
      </c>
      <c r="BA156" s="182">
        <f>IF(O156="zákl. prenesená",K156,0)</f>
        <v>0</v>
      </c>
      <c r="BB156" s="182">
        <f>IF(O156="zníž. prenesená",K156,0)</f>
        <v>0</v>
      </c>
      <c r="BC156" s="182">
        <f>IF(O156="nulová",K156,0)</f>
        <v>0</v>
      </c>
      <c r="BD156" s="14" t="s">
        <v>105</v>
      </c>
      <c r="BE156" s="183">
        <f>ROUND(P156*H156,3)</f>
        <v>0</v>
      </c>
      <c r="BF156" s="14" t="s">
        <v>104</v>
      </c>
      <c r="BG156" s="181" t="s">
        <v>326</v>
      </c>
    </row>
    <row r="157" spans="1:61" s="2" customFormat="1" x14ac:dyDescent="0.2">
      <c r="A157" s="214"/>
      <c r="B157" s="29"/>
      <c r="C157" s="211"/>
      <c r="D157" s="184" t="s">
        <v>106</v>
      </c>
      <c r="E157" s="211"/>
      <c r="F157" s="185" t="s">
        <v>325</v>
      </c>
      <c r="G157" s="211"/>
      <c r="H157" s="234"/>
      <c r="I157" s="234"/>
      <c r="J157" s="234"/>
      <c r="K157" s="211"/>
      <c r="L157" s="211"/>
      <c r="M157" s="32"/>
      <c r="N157" s="186"/>
      <c r="O157" s="187"/>
      <c r="P157" s="60"/>
      <c r="Q157" s="60"/>
      <c r="R157" s="60"/>
      <c r="S157" s="60"/>
      <c r="T157" s="60"/>
      <c r="U157" s="60"/>
      <c r="V157" s="60"/>
      <c r="W157" s="60"/>
      <c r="X157" s="60"/>
      <c r="Y157" s="61"/>
      <c r="AN157" s="14" t="s">
        <v>106</v>
      </c>
      <c r="AO157" s="14" t="s">
        <v>105</v>
      </c>
    </row>
    <row r="158" spans="1:61" s="2" customFormat="1" ht="16.5" customHeight="1" x14ac:dyDescent="0.2">
      <c r="A158" s="214"/>
      <c r="B158" s="29"/>
      <c r="C158" s="188" t="s">
        <v>327</v>
      </c>
      <c r="D158" s="188" t="s">
        <v>116</v>
      </c>
      <c r="E158" s="189" t="s">
        <v>328</v>
      </c>
      <c r="F158" s="190" t="s">
        <v>329</v>
      </c>
      <c r="G158" s="191" t="s">
        <v>103</v>
      </c>
      <c r="H158" s="192">
        <v>6</v>
      </c>
      <c r="I158" s="192"/>
      <c r="J158" s="193"/>
      <c r="K158" s="192">
        <f>H158*I158</f>
        <v>0</v>
      </c>
      <c r="L158" s="193"/>
      <c r="M158" s="194"/>
      <c r="N158" s="195" t="s">
        <v>1</v>
      </c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180" t="s">
        <v>1</v>
      </c>
      <c r="AL158" s="181" t="s">
        <v>108</v>
      </c>
      <c r="AN158" s="181" t="s">
        <v>116</v>
      </c>
      <c r="AO158" s="181" t="s">
        <v>105</v>
      </c>
      <c r="AS158" s="14" t="s">
        <v>100</v>
      </c>
      <c r="AY158" s="182">
        <f>IF(O158="základná",K158,0)</f>
        <v>0</v>
      </c>
      <c r="AZ158" s="182">
        <f>IF(O158="znížená",K158,0)</f>
        <v>0</v>
      </c>
      <c r="BA158" s="182">
        <f>IF(O158="zákl. prenesená",K158,0)</f>
        <v>0</v>
      </c>
      <c r="BB158" s="182">
        <f>IF(O158="zníž. prenesená",K158,0)</f>
        <v>0</v>
      </c>
      <c r="BC158" s="182">
        <f>IF(O158="nulová",K158,0)</f>
        <v>0</v>
      </c>
      <c r="BD158" s="14" t="s">
        <v>105</v>
      </c>
      <c r="BE158" s="183">
        <f>ROUND(P158*H158,3)</f>
        <v>0</v>
      </c>
      <c r="BF158" s="14" t="s">
        <v>104</v>
      </c>
      <c r="BG158" s="181" t="s">
        <v>330</v>
      </c>
    </row>
    <row r="159" spans="1:61" s="2" customFormat="1" x14ac:dyDescent="0.2">
      <c r="A159" s="214"/>
      <c r="B159" s="29"/>
      <c r="C159" s="211"/>
      <c r="D159" s="184" t="s">
        <v>106</v>
      </c>
      <c r="E159" s="211"/>
      <c r="F159" s="185" t="s">
        <v>329</v>
      </c>
      <c r="G159" s="211"/>
      <c r="H159" s="234"/>
      <c r="I159" s="234"/>
      <c r="J159" s="234"/>
      <c r="K159" s="211"/>
      <c r="L159" s="211"/>
      <c r="M159" s="32"/>
      <c r="N159" s="186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AN159" s="14" t="s">
        <v>106</v>
      </c>
      <c r="AO159" s="14" t="s">
        <v>105</v>
      </c>
    </row>
    <row r="160" spans="1:61" s="2" customFormat="1" ht="24" customHeight="1" x14ac:dyDescent="0.2">
      <c r="A160" s="214"/>
      <c r="B160" s="29"/>
      <c r="C160" s="170" t="s">
        <v>331</v>
      </c>
      <c r="D160" s="170" t="s">
        <v>102</v>
      </c>
      <c r="E160" s="171" t="s">
        <v>332</v>
      </c>
      <c r="F160" s="172" t="s">
        <v>800</v>
      </c>
      <c r="G160" s="173" t="s">
        <v>115</v>
      </c>
      <c r="H160" s="174"/>
      <c r="I160" s="174"/>
      <c r="J160" s="174"/>
      <c r="K160" s="174">
        <f>H160*J160</f>
        <v>0</v>
      </c>
      <c r="L160" s="175"/>
      <c r="M160" s="32"/>
      <c r="N160" s="176" t="s">
        <v>1</v>
      </c>
      <c r="O160" s="177" t="s">
        <v>28</v>
      </c>
      <c r="P160" s="178">
        <f>I160+J160</f>
        <v>0</v>
      </c>
      <c r="Q160" s="178">
        <f>ROUND(I160*H160,3)</f>
        <v>0</v>
      </c>
      <c r="R160" s="178">
        <f>ROUND(J160*H160,3)</f>
        <v>0</v>
      </c>
      <c r="S160" s="179">
        <v>0</v>
      </c>
      <c r="T160" s="179">
        <f>S160*H160</f>
        <v>0</v>
      </c>
      <c r="U160" s="179">
        <v>0</v>
      </c>
      <c r="V160" s="179">
        <f>U160*H160</f>
        <v>0</v>
      </c>
      <c r="W160" s="179">
        <v>0</v>
      </c>
      <c r="X160" s="179">
        <f>W160*H160</f>
        <v>0</v>
      </c>
      <c r="Y160" s="180" t="s">
        <v>1</v>
      </c>
      <c r="Z160" s="214"/>
      <c r="AA160" s="214"/>
      <c r="AN160" s="181" t="s">
        <v>104</v>
      </c>
      <c r="AP160" s="181" t="s">
        <v>102</v>
      </c>
      <c r="AQ160" s="181" t="s">
        <v>105</v>
      </c>
      <c r="AU160" s="14" t="s">
        <v>100</v>
      </c>
      <c r="BA160" s="182">
        <f>IF(O160="základná",K160,0)</f>
        <v>0</v>
      </c>
      <c r="BB160" s="182">
        <f>IF(O160="znížená",K160,0)</f>
        <v>0</v>
      </c>
      <c r="BC160" s="182">
        <f>IF(O160="zákl. prenesená",K160,0)</f>
        <v>0</v>
      </c>
      <c r="BD160" s="182">
        <f>IF(O160="zníž. prenesená",K160,0)</f>
        <v>0</v>
      </c>
      <c r="BE160" s="182">
        <f>IF(O160="nulová",K160,0)</f>
        <v>0</v>
      </c>
      <c r="BF160" s="14" t="s">
        <v>105</v>
      </c>
      <c r="BG160" s="183">
        <f>ROUND(P160*H160,3)</f>
        <v>0</v>
      </c>
      <c r="BH160" s="14" t="s">
        <v>104</v>
      </c>
      <c r="BI160" s="181" t="s">
        <v>333</v>
      </c>
    </row>
    <row r="161" spans="1:61" s="2" customFormat="1" ht="16.5" customHeight="1" x14ac:dyDescent="0.2">
      <c r="A161" s="214"/>
      <c r="B161" s="29"/>
      <c r="C161" s="188" t="s">
        <v>319</v>
      </c>
      <c r="D161" s="188" t="s">
        <v>116</v>
      </c>
      <c r="E161" s="189" t="s">
        <v>320</v>
      </c>
      <c r="F161" s="190" t="s">
        <v>799</v>
      </c>
      <c r="G161" s="191" t="s">
        <v>115</v>
      </c>
      <c r="H161" s="192"/>
      <c r="I161" s="192"/>
      <c r="J161" s="193"/>
      <c r="K161" s="192">
        <f>H161*I161</f>
        <v>0</v>
      </c>
      <c r="L161" s="193"/>
      <c r="M161" s="194"/>
      <c r="N161" s="195"/>
      <c r="O161" s="177" t="s">
        <v>28</v>
      </c>
      <c r="P161" s="178">
        <f>I161+J161</f>
        <v>0</v>
      </c>
      <c r="Q161" s="178">
        <f>ROUND(I161*H161,3)</f>
        <v>0</v>
      </c>
      <c r="R161" s="178">
        <f>ROUND(J161*H161,3)</f>
        <v>0</v>
      </c>
      <c r="S161" s="179">
        <v>0</v>
      </c>
      <c r="T161" s="179">
        <f>S161*H161</f>
        <v>0</v>
      </c>
      <c r="U161" s="179">
        <v>0</v>
      </c>
      <c r="V161" s="179">
        <f>U161*H161</f>
        <v>0</v>
      </c>
      <c r="W161" s="179">
        <v>0</v>
      </c>
      <c r="X161" s="179"/>
      <c r="Y161" s="180"/>
      <c r="Z161" s="214"/>
      <c r="AA161" s="214"/>
      <c r="AN161" s="181" t="s">
        <v>108</v>
      </c>
      <c r="AP161" s="181" t="s">
        <v>116</v>
      </c>
      <c r="AQ161" s="181" t="s">
        <v>105</v>
      </c>
      <c r="AU161" s="14" t="s">
        <v>100</v>
      </c>
      <c r="BA161" s="182">
        <f>IF(O161="základná",K161,0)</f>
        <v>0</v>
      </c>
      <c r="BB161" s="182">
        <f>IF(O161="znížená",K161,0)</f>
        <v>0</v>
      </c>
      <c r="BC161" s="182">
        <f>IF(O161="zákl. prenesená",K161,0)</f>
        <v>0</v>
      </c>
      <c r="BD161" s="182">
        <f>IF(O161="zníž. prenesená",K161,0)</f>
        <v>0</v>
      </c>
      <c r="BE161" s="182">
        <f>IF(O161="nulová",K161,0)</f>
        <v>0</v>
      </c>
      <c r="BF161" s="14" t="s">
        <v>105</v>
      </c>
      <c r="BG161" s="183">
        <f>ROUND(P161*H161,3)</f>
        <v>0</v>
      </c>
      <c r="BH161" s="14" t="s">
        <v>104</v>
      </c>
      <c r="BI161" s="181" t="s">
        <v>322</v>
      </c>
    </row>
    <row r="162" spans="1:61" s="2" customFormat="1" x14ac:dyDescent="0.2">
      <c r="A162" s="214"/>
      <c r="B162" s="29"/>
      <c r="C162" s="211"/>
      <c r="D162" s="184" t="s">
        <v>106</v>
      </c>
      <c r="E162" s="211"/>
      <c r="F162" s="185" t="s">
        <v>801</v>
      </c>
      <c r="G162" s="211"/>
      <c r="H162" s="234"/>
      <c r="I162" s="234"/>
      <c r="J162" s="234"/>
      <c r="K162" s="211"/>
      <c r="L162" s="211"/>
      <c r="M162" s="32"/>
      <c r="N162" s="186"/>
      <c r="O162" s="187"/>
      <c r="P162" s="60"/>
      <c r="Q162" s="60"/>
      <c r="R162" s="60"/>
      <c r="S162" s="60"/>
      <c r="T162" s="60"/>
      <c r="U162" s="60"/>
      <c r="V162" s="60"/>
      <c r="W162" s="60"/>
      <c r="X162" s="60"/>
      <c r="Y162" s="61"/>
      <c r="Z162" s="214"/>
      <c r="AA162" s="214"/>
      <c r="AP162" s="14" t="s">
        <v>106</v>
      </c>
      <c r="AQ162" s="14" t="s">
        <v>105</v>
      </c>
    </row>
    <row r="163" spans="1:61" s="2" customFormat="1" ht="16.5" customHeight="1" x14ac:dyDescent="0.2">
      <c r="A163" s="214"/>
      <c r="B163" s="29"/>
      <c r="C163" s="188" t="s">
        <v>803</v>
      </c>
      <c r="D163" s="188" t="s">
        <v>116</v>
      </c>
      <c r="E163" s="189" t="s">
        <v>804</v>
      </c>
      <c r="F163" s="190" t="s">
        <v>806</v>
      </c>
      <c r="G163" s="191" t="s">
        <v>103</v>
      </c>
      <c r="H163" s="192"/>
      <c r="I163" s="192"/>
      <c r="J163" s="193"/>
      <c r="K163" s="192">
        <f>H163*I163</f>
        <v>0</v>
      </c>
      <c r="L163" s="193"/>
      <c r="M163" s="194"/>
      <c r="N163" s="195" t="s">
        <v>1</v>
      </c>
      <c r="O163" s="177" t="s">
        <v>28</v>
      </c>
      <c r="P163" s="178">
        <f>I163+J163</f>
        <v>0</v>
      </c>
      <c r="Q163" s="178">
        <f>ROUND(I163*H163,3)</f>
        <v>0</v>
      </c>
      <c r="R163" s="178">
        <f>ROUND(J163*H163,3)</f>
        <v>0</v>
      </c>
      <c r="S163" s="179">
        <v>0</v>
      </c>
      <c r="T163" s="179">
        <f>S163*H163</f>
        <v>0</v>
      </c>
      <c r="U163" s="179">
        <v>0</v>
      </c>
      <c r="V163" s="179">
        <f>U163*H163</f>
        <v>0</v>
      </c>
      <c r="W163" s="179">
        <v>0</v>
      </c>
      <c r="X163" s="179">
        <f>W163*H163</f>
        <v>0</v>
      </c>
      <c r="Y163" s="180" t="s">
        <v>1</v>
      </c>
      <c r="AL163" s="181" t="s">
        <v>108</v>
      </c>
      <c r="AN163" s="181" t="s">
        <v>116</v>
      </c>
      <c r="AO163" s="181" t="s">
        <v>105</v>
      </c>
      <c r="AS163" s="14" t="s">
        <v>100</v>
      </c>
      <c r="AY163" s="182">
        <f>IF(O163="základná",K163,0)</f>
        <v>0</v>
      </c>
      <c r="AZ163" s="182">
        <f>IF(O163="znížená",K163,0)</f>
        <v>0</v>
      </c>
      <c r="BA163" s="182">
        <f>IF(O163="zákl. prenesená",K163,0)</f>
        <v>0</v>
      </c>
      <c r="BB163" s="182">
        <f>IF(O163="zníž. prenesená",K163,0)</f>
        <v>0</v>
      </c>
      <c r="BC163" s="182">
        <f>IF(O163="nulová",K163,0)</f>
        <v>0</v>
      </c>
      <c r="BD163" s="14" t="s">
        <v>105</v>
      </c>
      <c r="BE163" s="183">
        <f>ROUND(P163*H163,3)</f>
        <v>0</v>
      </c>
      <c r="BF163" s="14" t="s">
        <v>104</v>
      </c>
      <c r="BG163" s="181" t="s">
        <v>805</v>
      </c>
    </row>
    <row r="164" spans="1:61" s="2" customFormat="1" x14ac:dyDescent="0.2">
      <c r="A164" s="214"/>
      <c r="B164" s="29"/>
      <c r="C164" s="211"/>
      <c r="D164" s="184" t="s">
        <v>106</v>
      </c>
      <c r="E164" s="211"/>
      <c r="F164" s="185" t="s">
        <v>802</v>
      </c>
      <c r="G164" s="211"/>
      <c r="H164" s="234"/>
      <c r="I164" s="234"/>
      <c r="J164" s="234"/>
      <c r="K164" s="211"/>
      <c r="L164" s="211"/>
      <c r="M164" s="32"/>
      <c r="N164" s="186"/>
      <c r="O164" s="187"/>
      <c r="P164" s="60"/>
      <c r="Q164" s="60"/>
      <c r="R164" s="60"/>
      <c r="S164" s="60"/>
      <c r="T164" s="60"/>
      <c r="U164" s="60"/>
      <c r="V164" s="60"/>
      <c r="W164" s="60"/>
      <c r="X164" s="60"/>
      <c r="Y164" s="61"/>
      <c r="AN164" s="14" t="s">
        <v>106</v>
      </c>
      <c r="AO164" s="14" t="s">
        <v>105</v>
      </c>
    </row>
    <row r="165" spans="1:61" s="2" customFormat="1" ht="16.5" customHeight="1" x14ac:dyDescent="0.2">
      <c r="A165" s="214"/>
      <c r="B165" s="29"/>
      <c r="C165" s="170" t="s">
        <v>365</v>
      </c>
      <c r="D165" s="170" t="s">
        <v>102</v>
      </c>
      <c r="E165" s="171" t="s">
        <v>366</v>
      </c>
      <c r="F165" s="172" t="s">
        <v>367</v>
      </c>
      <c r="G165" s="173" t="s">
        <v>107</v>
      </c>
      <c r="H165" s="174">
        <v>0.5</v>
      </c>
      <c r="I165" s="174"/>
      <c r="J165" s="174"/>
      <c r="K165" s="174">
        <f>H165*J165</f>
        <v>0</v>
      </c>
      <c r="L165" s="175"/>
      <c r="M165" s="32"/>
      <c r="N165" s="176" t="s">
        <v>1</v>
      </c>
      <c r="O165" s="177" t="s">
        <v>28</v>
      </c>
      <c r="P165" s="178">
        <f>I165+J165</f>
        <v>0</v>
      </c>
      <c r="Q165" s="178">
        <f>ROUND(I165*H165,3)</f>
        <v>0</v>
      </c>
      <c r="R165" s="178">
        <f>ROUND(J165*H165,3)</f>
        <v>0</v>
      </c>
      <c r="S165" s="179">
        <v>0</v>
      </c>
      <c r="T165" s="179">
        <f>S165*H165</f>
        <v>0</v>
      </c>
      <c r="U165" s="179">
        <v>0</v>
      </c>
      <c r="V165" s="179">
        <f>U165*H165</f>
        <v>0</v>
      </c>
      <c r="W165" s="179">
        <v>0</v>
      </c>
      <c r="X165" s="179">
        <f>W165*H165</f>
        <v>0</v>
      </c>
      <c r="Y165" s="180" t="s">
        <v>1</v>
      </c>
      <c r="Z165" s="214"/>
      <c r="AA165" s="214"/>
      <c r="AN165" s="181" t="s">
        <v>104</v>
      </c>
      <c r="AP165" s="181" t="s">
        <v>102</v>
      </c>
      <c r="AQ165" s="181" t="s">
        <v>105</v>
      </c>
      <c r="AU165" s="14" t="s">
        <v>100</v>
      </c>
      <c r="BA165" s="182">
        <f>IF(O165="základná",K165,0)</f>
        <v>0</v>
      </c>
      <c r="BB165" s="182">
        <f>IF(O165="znížená",K165,0)</f>
        <v>0</v>
      </c>
      <c r="BC165" s="182">
        <f>IF(O165="zákl. prenesená",K165,0)</f>
        <v>0</v>
      </c>
      <c r="BD165" s="182">
        <f>IF(O165="zníž. prenesená",K165,0)</f>
        <v>0</v>
      </c>
      <c r="BE165" s="182">
        <f>IF(O165="nulová",K165,0)</f>
        <v>0</v>
      </c>
      <c r="BF165" s="14" t="s">
        <v>105</v>
      </c>
      <c r="BG165" s="183">
        <f>ROUND(P165*H165,3)</f>
        <v>0</v>
      </c>
      <c r="BH165" s="14" t="s">
        <v>104</v>
      </c>
      <c r="BI165" s="181" t="s">
        <v>368</v>
      </c>
    </row>
    <row r="166" spans="1:61" s="2" customFormat="1" x14ac:dyDescent="0.2">
      <c r="A166" s="214"/>
      <c r="B166" s="29"/>
      <c r="C166" s="211"/>
      <c r="D166" s="184" t="s">
        <v>106</v>
      </c>
      <c r="E166" s="211"/>
      <c r="F166" s="185" t="s">
        <v>367</v>
      </c>
      <c r="G166" s="211"/>
      <c r="H166" s="234"/>
      <c r="I166" s="234"/>
      <c r="J166" s="234"/>
      <c r="K166" s="211"/>
      <c r="L166" s="211"/>
      <c r="M166" s="32"/>
      <c r="N166" s="186"/>
      <c r="O166" s="187"/>
      <c r="P166" s="60"/>
      <c r="Q166" s="60"/>
      <c r="R166" s="60"/>
      <c r="S166" s="60"/>
      <c r="T166" s="60"/>
      <c r="U166" s="60"/>
      <c r="V166" s="60"/>
      <c r="W166" s="60"/>
      <c r="X166" s="60"/>
      <c r="Y166" s="61"/>
      <c r="Z166" s="214"/>
      <c r="AA166" s="214"/>
      <c r="AP166" s="14" t="s">
        <v>106</v>
      </c>
      <c r="AQ166" s="14" t="s">
        <v>105</v>
      </c>
    </row>
    <row r="167" spans="1:61" s="2" customFormat="1" ht="16.5" customHeight="1" x14ac:dyDescent="0.2">
      <c r="A167" s="214"/>
      <c r="B167" s="29"/>
      <c r="C167" s="188" t="s">
        <v>388</v>
      </c>
      <c r="D167" s="188" t="s">
        <v>102</v>
      </c>
      <c r="E167" s="189" t="s">
        <v>389</v>
      </c>
      <c r="F167" s="190" t="s">
        <v>907</v>
      </c>
      <c r="G167" s="191" t="s">
        <v>107</v>
      </c>
      <c r="H167" s="192">
        <v>0.5</v>
      </c>
      <c r="I167" s="192"/>
      <c r="J167" s="193"/>
      <c r="K167" s="192">
        <f>H167*I167</f>
        <v>0</v>
      </c>
      <c r="L167" s="193"/>
      <c r="M167" s="194"/>
      <c r="N167" s="195" t="s">
        <v>1</v>
      </c>
      <c r="O167" s="177" t="s">
        <v>28</v>
      </c>
      <c r="P167" s="178">
        <f>I167+J167</f>
        <v>0</v>
      </c>
      <c r="Q167" s="178">
        <f>ROUND(I167*H167,3)</f>
        <v>0</v>
      </c>
      <c r="R167" s="178">
        <f>ROUND(J167*H167,3)</f>
        <v>0</v>
      </c>
      <c r="S167" s="179">
        <v>0</v>
      </c>
      <c r="T167" s="179">
        <f>S167*H167</f>
        <v>0</v>
      </c>
      <c r="U167" s="179">
        <v>0</v>
      </c>
      <c r="V167" s="179">
        <f>U167*H167</f>
        <v>0</v>
      </c>
      <c r="W167" s="179">
        <v>0</v>
      </c>
      <c r="X167" s="179">
        <f>W167*H167</f>
        <v>0</v>
      </c>
      <c r="Y167" s="180" t="s">
        <v>1</v>
      </c>
      <c r="Z167" s="214"/>
      <c r="AA167" s="214"/>
      <c r="AN167" s="181" t="s">
        <v>104</v>
      </c>
      <c r="AP167" s="181" t="s">
        <v>102</v>
      </c>
      <c r="AQ167" s="181" t="s">
        <v>105</v>
      </c>
      <c r="AU167" s="14" t="s">
        <v>100</v>
      </c>
      <c r="BA167" s="182">
        <f>IF(O167="základná",K167,0)</f>
        <v>0</v>
      </c>
      <c r="BB167" s="182">
        <f>IF(O167="znížená",K167,0)</f>
        <v>0</v>
      </c>
      <c r="BC167" s="182">
        <f>IF(O167="zákl. prenesená",K167,0)</f>
        <v>0</v>
      </c>
      <c r="BD167" s="182">
        <f>IF(O167="zníž. prenesená",K167,0)</f>
        <v>0</v>
      </c>
      <c r="BE167" s="182">
        <f>IF(O167="nulová",K167,0)</f>
        <v>0</v>
      </c>
      <c r="BF167" s="14" t="s">
        <v>105</v>
      </c>
      <c r="BG167" s="183">
        <f>ROUND(P167*H167,3)</f>
        <v>0</v>
      </c>
      <c r="BH167" s="14" t="s">
        <v>104</v>
      </c>
      <c r="BI167" s="181" t="s">
        <v>391</v>
      </c>
    </row>
    <row r="168" spans="1:61" s="2" customFormat="1" x14ac:dyDescent="0.2">
      <c r="A168" s="214"/>
      <c r="B168" s="29"/>
      <c r="C168" s="211"/>
      <c r="D168" s="184" t="s">
        <v>106</v>
      </c>
      <c r="E168" s="211"/>
      <c r="F168" s="185" t="s">
        <v>390</v>
      </c>
      <c r="G168" s="211"/>
      <c r="H168" s="234"/>
      <c r="I168" s="234"/>
      <c r="J168" s="234"/>
      <c r="K168" s="211"/>
      <c r="L168" s="211"/>
      <c r="M168" s="32"/>
      <c r="N168" s="186"/>
      <c r="O168" s="187"/>
      <c r="P168" s="60"/>
      <c r="Q168" s="60"/>
      <c r="R168" s="60"/>
      <c r="S168" s="60"/>
      <c r="T168" s="60"/>
      <c r="U168" s="60"/>
      <c r="V168" s="60"/>
      <c r="W168" s="60"/>
      <c r="X168" s="60"/>
      <c r="Y168" s="61"/>
      <c r="Z168" s="214"/>
      <c r="AA168" s="214"/>
      <c r="AP168" s="14" t="s">
        <v>106</v>
      </c>
      <c r="AQ168" s="14" t="s">
        <v>105</v>
      </c>
    </row>
    <row r="169" spans="1:61" s="2" customFormat="1" ht="29.1" customHeight="1" x14ac:dyDescent="0.2">
      <c r="A169" s="214"/>
      <c r="B169" s="29"/>
      <c r="C169" s="188" t="s">
        <v>376</v>
      </c>
      <c r="D169" s="188" t="s">
        <v>102</v>
      </c>
      <c r="E169" s="189" t="s">
        <v>377</v>
      </c>
      <c r="F169" s="190" t="s">
        <v>910</v>
      </c>
      <c r="G169" s="191" t="s">
        <v>240</v>
      </c>
      <c r="H169" s="192">
        <v>0.2</v>
      </c>
      <c r="I169" s="192"/>
      <c r="J169" s="193"/>
      <c r="K169" s="192">
        <f>H169*I169</f>
        <v>0</v>
      </c>
      <c r="L169" s="193"/>
      <c r="M169" s="194"/>
      <c r="N169" s="195" t="s">
        <v>1</v>
      </c>
      <c r="O169" s="177" t="s">
        <v>28</v>
      </c>
      <c r="P169" s="178">
        <f>I169+J169</f>
        <v>0</v>
      </c>
      <c r="Q169" s="178">
        <f>ROUND(I169*H169,3)</f>
        <v>0</v>
      </c>
      <c r="R169" s="178">
        <f>ROUND(J169*H169,3)</f>
        <v>0</v>
      </c>
      <c r="S169" s="179">
        <v>0</v>
      </c>
      <c r="T169" s="179">
        <f>S169*H169</f>
        <v>0</v>
      </c>
      <c r="U169" s="179">
        <v>0</v>
      </c>
      <c r="V169" s="179">
        <f>U169*H169</f>
        <v>0</v>
      </c>
      <c r="W169" s="179">
        <v>0</v>
      </c>
      <c r="X169" s="179">
        <f>W169*H169</f>
        <v>0</v>
      </c>
      <c r="Y169" s="180" t="s">
        <v>1</v>
      </c>
      <c r="Z169" s="214"/>
      <c r="AA169" s="214"/>
      <c r="AN169" s="181" t="s">
        <v>104</v>
      </c>
      <c r="AP169" s="181" t="s">
        <v>102</v>
      </c>
      <c r="AQ169" s="181" t="s">
        <v>105</v>
      </c>
      <c r="AU169" s="14" t="s">
        <v>100</v>
      </c>
      <c r="BA169" s="182">
        <f>IF(O169="základná",K169,0)</f>
        <v>0</v>
      </c>
      <c r="BB169" s="182">
        <f>IF(O169="znížená",K169,0)</f>
        <v>0</v>
      </c>
      <c r="BC169" s="182">
        <f>IF(O169="zákl. prenesená",K169,0)</f>
        <v>0</v>
      </c>
      <c r="BD169" s="182">
        <f>IF(O169="zníž. prenesená",K169,0)</f>
        <v>0</v>
      </c>
      <c r="BE169" s="182">
        <f>IF(O169="nulová",K169,0)</f>
        <v>0</v>
      </c>
      <c r="BF169" s="14" t="s">
        <v>105</v>
      </c>
      <c r="BG169" s="183">
        <f>ROUND(P169*H169,3)</f>
        <v>0</v>
      </c>
      <c r="BH169" s="14" t="s">
        <v>104</v>
      </c>
      <c r="BI169" s="181" t="s">
        <v>379</v>
      </c>
    </row>
    <row r="170" spans="1:61" s="2" customFormat="1" x14ac:dyDescent="0.2">
      <c r="A170" s="214"/>
      <c r="B170" s="29"/>
      <c r="C170" s="211"/>
      <c r="D170" s="184" t="s">
        <v>106</v>
      </c>
      <c r="E170" s="211"/>
      <c r="F170" s="185" t="s">
        <v>378</v>
      </c>
      <c r="G170" s="211"/>
      <c r="H170" s="234"/>
      <c r="I170" s="234"/>
      <c r="J170" s="234"/>
      <c r="K170" s="211"/>
      <c r="L170" s="211"/>
      <c r="M170" s="32"/>
      <c r="N170" s="186"/>
      <c r="O170" s="187"/>
      <c r="P170" s="60"/>
      <c r="Q170" s="60"/>
      <c r="R170" s="60"/>
      <c r="S170" s="60"/>
      <c r="T170" s="60"/>
      <c r="U170" s="60"/>
      <c r="V170" s="60"/>
      <c r="W170" s="60"/>
      <c r="X170" s="60"/>
      <c r="Y170" s="61"/>
      <c r="Z170" s="214"/>
      <c r="AA170" s="214"/>
      <c r="AP170" s="14" t="s">
        <v>106</v>
      </c>
      <c r="AQ170" s="14" t="s">
        <v>105</v>
      </c>
    </row>
    <row r="171" spans="1:61" s="2" customFormat="1" ht="29.1" customHeight="1" x14ac:dyDescent="0.2">
      <c r="A171" s="214"/>
      <c r="B171" s="29"/>
      <c r="C171" s="188" t="s">
        <v>380</v>
      </c>
      <c r="D171" s="188" t="s">
        <v>102</v>
      </c>
      <c r="E171" s="189" t="s">
        <v>381</v>
      </c>
      <c r="F171" s="190" t="s">
        <v>911</v>
      </c>
      <c r="G171" s="191" t="s">
        <v>103</v>
      </c>
      <c r="H171" s="192">
        <v>2</v>
      </c>
      <c r="I171" s="192"/>
      <c r="J171" s="193"/>
      <c r="K171" s="192">
        <f>H171*I171</f>
        <v>0</v>
      </c>
      <c r="L171" s="193"/>
      <c r="M171" s="194"/>
      <c r="N171" s="195" t="s">
        <v>1</v>
      </c>
      <c r="O171" s="177" t="s">
        <v>28</v>
      </c>
      <c r="P171" s="178">
        <f>I171+J171</f>
        <v>0</v>
      </c>
      <c r="Q171" s="178">
        <f>ROUND(I171*H171,3)</f>
        <v>0</v>
      </c>
      <c r="R171" s="178">
        <f>ROUND(J171*H171,3)</f>
        <v>0</v>
      </c>
      <c r="S171" s="179">
        <v>0</v>
      </c>
      <c r="T171" s="179">
        <f>S171*H171</f>
        <v>0</v>
      </c>
      <c r="U171" s="179">
        <v>0</v>
      </c>
      <c r="V171" s="179">
        <f>U171*H171</f>
        <v>0</v>
      </c>
      <c r="W171" s="179">
        <v>0</v>
      </c>
      <c r="X171" s="179">
        <f>W171*H171</f>
        <v>0</v>
      </c>
      <c r="Y171" s="180" t="s">
        <v>1</v>
      </c>
      <c r="Z171" s="214"/>
      <c r="AA171" s="214"/>
      <c r="AN171" s="181" t="s">
        <v>104</v>
      </c>
      <c r="AP171" s="181" t="s">
        <v>102</v>
      </c>
      <c r="AQ171" s="181" t="s">
        <v>105</v>
      </c>
      <c r="AU171" s="14" t="s">
        <v>100</v>
      </c>
      <c r="BA171" s="182">
        <f>IF(O171="základná",K171,0)</f>
        <v>0</v>
      </c>
      <c r="BB171" s="182">
        <f>IF(O171="znížená",K171,0)</f>
        <v>0</v>
      </c>
      <c r="BC171" s="182">
        <f>IF(O171="zákl. prenesená",K171,0)</f>
        <v>0</v>
      </c>
      <c r="BD171" s="182">
        <f>IF(O171="zníž. prenesená",K171,0)</f>
        <v>0</v>
      </c>
      <c r="BE171" s="182">
        <f>IF(O171="nulová",K171,0)</f>
        <v>0</v>
      </c>
      <c r="BF171" s="14" t="s">
        <v>105</v>
      </c>
      <c r="BG171" s="183">
        <f>ROUND(P171*H171,3)</f>
        <v>0</v>
      </c>
      <c r="BH171" s="14" t="s">
        <v>104</v>
      </c>
      <c r="BI171" s="181" t="s">
        <v>383</v>
      </c>
    </row>
    <row r="172" spans="1:61" s="2" customFormat="1" x14ac:dyDescent="0.2">
      <c r="A172" s="214"/>
      <c r="B172" s="29"/>
      <c r="C172" s="211"/>
      <c r="D172" s="184" t="s">
        <v>106</v>
      </c>
      <c r="E172" s="211"/>
      <c r="F172" s="185" t="s">
        <v>382</v>
      </c>
      <c r="G172" s="211"/>
      <c r="H172" s="234"/>
      <c r="I172" s="234"/>
      <c r="J172" s="234"/>
      <c r="K172" s="211"/>
      <c r="L172" s="211"/>
      <c r="M172" s="32"/>
      <c r="N172" s="186"/>
      <c r="O172" s="187"/>
      <c r="P172" s="60"/>
      <c r="Q172" s="60"/>
      <c r="R172" s="60"/>
      <c r="S172" s="60"/>
      <c r="T172" s="60"/>
      <c r="U172" s="60"/>
      <c r="V172" s="60"/>
      <c r="W172" s="60"/>
      <c r="X172" s="60"/>
      <c r="Y172" s="61"/>
      <c r="Z172" s="214"/>
      <c r="AA172" s="214"/>
      <c r="AP172" s="14" t="s">
        <v>106</v>
      </c>
      <c r="AQ172" s="14" t="s">
        <v>105</v>
      </c>
    </row>
    <row r="173" spans="1:61" s="2" customFormat="1" x14ac:dyDescent="0.2">
      <c r="A173" s="214"/>
      <c r="B173" s="29"/>
      <c r="C173" s="211"/>
      <c r="D173" s="184"/>
      <c r="E173" s="211"/>
      <c r="F173" s="185"/>
      <c r="G173" s="211"/>
      <c r="H173" s="234"/>
      <c r="I173" s="234"/>
      <c r="J173" s="234"/>
      <c r="K173" s="211"/>
      <c r="L173" s="211"/>
      <c r="M173" s="32"/>
      <c r="N173" s="186"/>
      <c r="O173" s="187"/>
      <c r="P173" s="60"/>
      <c r="Q173" s="60"/>
      <c r="R173" s="60"/>
      <c r="S173" s="60"/>
      <c r="T173" s="60"/>
      <c r="U173" s="60"/>
      <c r="V173" s="60"/>
      <c r="W173" s="60"/>
      <c r="X173" s="60"/>
      <c r="Y173" s="61"/>
      <c r="Z173" s="214"/>
      <c r="AA173" s="214"/>
      <c r="AP173" s="14"/>
      <c r="AQ173" s="14"/>
    </row>
    <row r="174" spans="1:61" s="12" customFormat="1" ht="22.7" customHeight="1" x14ac:dyDescent="0.2">
      <c r="B174" s="154"/>
      <c r="C174" s="155"/>
      <c r="D174" s="156" t="s">
        <v>62</v>
      </c>
      <c r="E174" s="168" t="s">
        <v>408</v>
      </c>
      <c r="F174" s="168" t="s">
        <v>807</v>
      </c>
      <c r="G174" s="155"/>
      <c r="H174" s="155"/>
      <c r="I174" s="155"/>
      <c r="J174" s="155"/>
      <c r="K174" s="169">
        <f>SUM(K175:L201)</f>
        <v>0</v>
      </c>
      <c r="L174" s="155"/>
      <c r="M174" s="32"/>
      <c r="N174" s="160"/>
      <c r="O174" s="161"/>
      <c r="P174" s="161"/>
      <c r="Q174" s="162">
        <f>SUM(Q175:Q190)</f>
        <v>0</v>
      </c>
      <c r="R174" s="162">
        <f>SUM(R175:R190)</f>
        <v>0</v>
      </c>
      <c r="S174" s="161"/>
      <c r="T174" s="163">
        <f>SUM(T175:T190)</f>
        <v>0</v>
      </c>
      <c r="U174" s="161"/>
      <c r="V174" s="163">
        <f>SUM(V175:V190)</f>
        <v>0</v>
      </c>
      <c r="W174" s="161"/>
      <c r="X174" s="163">
        <f>SUM(X175:X190)</f>
        <v>0</v>
      </c>
      <c r="Y174" s="164"/>
      <c r="AN174" s="165" t="s">
        <v>66</v>
      </c>
      <c r="AP174" s="166" t="s">
        <v>62</v>
      </c>
      <c r="AQ174" s="166" t="s">
        <v>66</v>
      </c>
      <c r="AU174" s="165" t="s">
        <v>100</v>
      </c>
      <c r="BG174" s="167">
        <f>SUM(BG175:BG190)</f>
        <v>0</v>
      </c>
    </row>
    <row r="175" spans="1:61" s="2" customFormat="1" ht="24" customHeight="1" x14ac:dyDescent="0.2">
      <c r="A175" s="214"/>
      <c r="B175" s="29"/>
      <c r="C175" s="170" t="s">
        <v>410</v>
      </c>
      <c r="D175" s="170" t="s">
        <v>102</v>
      </c>
      <c r="E175" s="171" t="s">
        <v>411</v>
      </c>
      <c r="F175" s="172" t="s">
        <v>412</v>
      </c>
      <c r="G175" s="173" t="s">
        <v>115</v>
      </c>
      <c r="H175" s="174"/>
      <c r="I175" s="174"/>
      <c r="J175" s="174"/>
      <c r="K175" s="174">
        <f>H175*J175</f>
        <v>0</v>
      </c>
      <c r="L175" s="175"/>
      <c r="M175" s="32"/>
      <c r="N175" s="176" t="s">
        <v>1</v>
      </c>
      <c r="O175" s="177" t="s">
        <v>28</v>
      </c>
      <c r="P175" s="178">
        <f>I175+J175</f>
        <v>0</v>
      </c>
      <c r="Q175" s="178">
        <f>ROUND(I175*H175,3)</f>
        <v>0</v>
      </c>
      <c r="R175" s="178">
        <f>ROUND(J175*H175,3)</f>
        <v>0</v>
      </c>
      <c r="S175" s="179">
        <v>0</v>
      </c>
      <c r="T175" s="179">
        <f>S175*H175</f>
        <v>0</v>
      </c>
      <c r="U175" s="179">
        <v>0</v>
      </c>
      <c r="V175" s="179">
        <f>U175*H175</f>
        <v>0</v>
      </c>
      <c r="W175" s="179">
        <v>0</v>
      </c>
      <c r="X175" s="179">
        <f>W175*H175</f>
        <v>0</v>
      </c>
      <c r="Y175" s="180" t="s">
        <v>1</v>
      </c>
      <c r="Z175" s="214"/>
      <c r="AA175" s="214"/>
      <c r="AN175" s="181" t="s">
        <v>104</v>
      </c>
      <c r="AP175" s="181" t="s">
        <v>102</v>
      </c>
      <c r="AQ175" s="181" t="s">
        <v>105</v>
      </c>
      <c r="AU175" s="14" t="s">
        <v>100</v>
      </c>
      <c r="BA175" s="182">
        <f>IF(O175="základná",K175,0)</f>
        <v>0</v>
      </c>
      <c r="BB175" s="182">
        <f>IF(O175="znížená",K175,0)</f>
        <v>0</v>
      </c>
      <c r="BC175" s="182">
        <f>IF(O175="zákl. prenesená",K175,0)</f>
        <v>0</v>
      </c>
      <c r="BD175" s="182">
        <f>IF(O175="zníž. prenesená",K175,0)</f>
        <v>0</v>
      </c>
      <c r="BE175" s="182">
        <f>IF(O175="nulová",K175,0)</f>
        <v>0</v>
      </c>
      <c r="BF175" s="14" t="s">
        <v>105</v>
      </c>
      <c r="BG175" s="183">
        <f>ROUND(P175*H175,3)</f>
        <v>0</v>
      </c>
      <c r="BH175" s="14" t="s">
        <v>104</v>
      </c>
      <c r="BI175" s="181" t="s">
        <v>413</v>
      </c>
    </row>
    <row r="176" spans="1:61" s="2" customFormat="1" x14ac:dyDescent="0.2">
      <c r="A176" s="214"/>
      <c r="B176" s="29"/>
      <c r="C176" s="211"/>
      <c r="D176" s="184" t="s">
        <v>106</v>
      </c>
      <c r="E176" s="211"/>
      <c r="F176" s="185" t="s">
        <v>412</v>
      </c>
      <c r="G176" s="211"/>
      <c r="H176" s="234"/>
      <c r="I176" s="234"/>
      <c r="J176" s="234"/>
      <c r="K176" s="211"/>
      <c r="L176" s="211"/>
      <c r="M176" s="32"/>
      <c r="N176" s="186"/>
      <c r="O176" s="187"/>
      <c r="P176" s="60"/>
      <c r="Q176" s="60"/>
      <c r="R176" s="60"/>
      <c r="S176" s="60"/>
      <c r="T176" s="60"/>
      <c r="U176" s="60"/>
      <c r="V176" s="60"/>
      <c r="W176" s="60"/>
      <c r="X176" s="60"/>
      <c r="Y176" s="61"/>
      <c r="Z176" s="214"/>
      <c r="AA176" s="214"/>
      <c r="AP176" s="14" t="s">
        <v>106</v>
      </c>
      <c r="AQ176" s="14" t="s">
        <v>105</v>
      </c>
    </row>
    <row r="177" spans="1:61" s="2" customFormat="1" ht="16.5" customHeight="1" x14ac:dyDescent="0.2">
      <c r="A177" s="214"/>
      <c r="B177" s="29"/>
      <c r="C177" s="188" t="s">
        <v>418</v>
      </c>
      <c r="D177" s="188" t="s">
        <v>116</v>
      </c>
      <c r="E177" s="189" t="s">
        <v>419</v>
      </c>
      <c r="F177" s="190" t="s">
        <v>420</v>
      </c>
      <c r="G177" s="191" t="s">
        <v>115</v>
      </c>
      <c r="H177" s="192"/>
      <c r="I177" s="192"/>
      <c r="J177" s="193"/>
      <c r="K177" s="192">
        <f>H177*I177</f>
        <v>0</v>
      </c>
      <c r="L177" s="193"/>
      <c r="M177" s="32"/>
      <c r="N177" s="195" t="s">
        <v>1</v>
      </c>
      <c r="O177" s="177" t="s">
        <v>28</v>
      </c>
      <c r="P177" s="178">
        <f>I177+J177</f>
        <v>0</v>
      </c>
      <c r="Q177" s="178">
        <f>ROUND(I177*H177,3)</f>
        <v>0</v>
      </c>
      <c r="R177" s="178">
        <f>ROUND(J177*H177,3)</f>
        <v>0</v>
      </c>
      <c r="S177" s="179">
        <v>0</v>
      </c>
      <c r="T177" s="179">
        <f>S177*H177</f>
        <v>0</v>
      </c>
      <c r="U177" s="179">
        <v>0</v>
      </c>
      <c r="V177" s="179">
        <f>U177*H177</f>
        <v>0</v>
      </c>
      <c r="W177" s="179">
        <v>0</v>
      </c>
      <c r="X177" s="179">
        <f>W177*H177</f>
        <v>0</v>
      </c>
      <c r="Y177" s="180" t="s">
        <v>1</v>
      </c>
      <c r="Z177" s="214"/>
      <c r="AA177" s="214"/>
      <c r="AN177" s="181" t="s">
        <v>108</v>
      </c>
      <c r="AP177" s="181" t="s">
        <v>116</v>
      </c>
      <c r="AQ177" s="181" t="s">
        <v>105</v>
      </c>
      <c r="AU177" s="14" t="s">
        <v>100</v>
      </c>
      <c r="BA177" s="182">
        <f>IF(O177="základná",K177,0)</f>
        <v>0</v>
      </c>
      <c r="BB177" s="182">
        <f>IF(O177="znížená",K177,0)</f>
        <v>0</v>
      </c>
      <c r="BC177" s="182">
        <f>IF(O177="zákl. prenesená",K177,0)</f>
        <v>0</v>
      </c>
      <c r="BD177" s="182">
        <f>IF(O177="zníž. prenesená",K177,0)</f>
        <v>0</v>
      </c>
      <c r="BE177" s="182">
        <f>IF(O177="nulová",K177,0)</f>
        <v>0</v>
      </c>
      <c r="BF177" s="14" t="s">
        <v>105</v>
      </c>
      <c r="BG177" s="183">
        <f>ROUND(P177*H177,3)</f>
        <v>0</v>
      </c>
      <c r="BH177" s="14" t="s">
        <v>104</v>
      </c>
      <c r="BI177" s="181" t="s">
        <v>421</v>
      </c>
    </row>
    <row r="178" spans="1:61" s="2" customFormat="1" x14ac:dyDescent="0.2">
      <c r="A178" s="214"/>
      <c r="B178" s="29"/>
      <c r="C178" s="211"/>
      <c r="D178" s="184" t="s">
        <v>106</v>
      </c>
      <c r="E178" s="211"/>
      <c r="F178" s="185" t="s">
        <v>420</v>
      </c>
      <c r="G178" s="211"/>
      <c r="H178" s="234"/>
      <c r="I178" s="234"/>
      <c r="J178" s="234"/>
      <c r="K178" s="211"/>
      <c r="L178" s="211"/>
      <c r="M178" s="32"/>
      <c r="N178" s="186"/>
      <c r="O178" s="187"/>
      <c r="P178" s="60"/>
      <c r="Q178" s="60"/>
      <c r="R178" s="60"/>
      <c r="S178" s="60"/>
      <c r="T178" s="60"/>
      <c r="U178" s="60"/>
      <c r="V178" s="60"/>
      <c r="W178" s="60"/>
      <c r="X178" s="60"/>
      <c r="Y178" s="61"/>
      <c r="Z178" s="214"/>
      <c r="AA178" s="214"/>
      <c r="AP178" s="14" t="s">
        <v>106</v>
      </c>
      <c r="AQ178" s="14" t="s">
        <v>105</v>
      </c>
    </row>
    <row r="179" spans="1:61" s="2" customFormat="1" ht="23.1" customHeight="1" x14ac:dyDescent="0.2">
      <c r="A179" s="214"/>
      <c r="B179" s="29"/>
      <c r="C179" s="170" t="s">
        <v>438</v>
      </c>
      <c r="D179" s="170" t="s">
        <v>102</v>
      </c>
      <c r="E179" s="171" t="s">
        <v>439</v>
      </c>
      <c r="F179" s="172" t="s">
        <v>440</v>
      </c>
      <c r="G179" s="173" t="s">
        <v>115</v>
      </c>
      <c r="H179" s="174">
        <v>60</v>
      </c>
      <c r="I179" s="174"/>
      <c r="J179" s="174"/>
      <c r="K179" s="174">
        <f>H179*J179</f>
        <v>0</v>
      </c>
      <c r="L179" s="175"/>
      <c r="M179" s="32"/>
      <c r="N179" s="176" t="s">
        <v>1</v>
      </c>
      <c r="O179" s="177" t="s">
        <v>28</v>
      </c>
      <c r="P179" s="178">
        <f>I179+J179</f>
        <v>0</v>
      </c>
      <c r="Q179" s="178">
        <f>ROUND(I179*H179,3)</f>
        <v>0</v>
      </c>
      <c r="R179" s="178">
        <f>ROUND(J179*H179,3)</f>
        <v>0</v>
      </c>
      <c r="S179" s="179">
        <v>0</v>
      </c>
      <c r="T179" s="179">
        <f>S179*H179</f>
        <v>0</v>
      </c>
      <c r="U179" s="179">
        <v>0</v>
      </c>
      <c r="V179" s="179">
        <f>U179*H179</f>
        <v>0</v>
      </c>
      <c r="W179" s="179">
        <v>0</v>
      </c>
      <c r="X179" s="179">
        <f>W179*H179</f>
        <v>0</v>
      </c>
      <c r="Y179" s="180" t="s">
        <v>1</v>
      </c>
      <c r="Z179" s="214"/>
      <c r="AA179" s="214"/>
      <c r="AN179" s="181" t="s">
        <v>104</v>
      </c>
      <c r="AP179" s="181" t="s">
        <v>102</v>
      </c>
      <c r="AQ179" s="181" t="s">
        <v>105</v>
      </c>
      <c r="AU179" s="14" t="s">
        <v>100</v>
      </c>
      <c r="BA179" s="182">
        <f>IF(O179="základná",K179,0)</f>
        <v>0</v>
      </c>
      <c r="BB179" s="182">
        <f>IF(O179="znížená",K179,0)</f>
        <v>0</v>
      </c>
      <c r="BC179" s="182">
        <f>IF(O179="zákl. prenesená",K179,0)</f>
        <v>0</v>
      </c>
      <c r="BD179" s="182">
        <f>IF(O179="zníž. prenesená",K179,0)</f>
        <v>0</v>
      </c>
      <c r="BE179" s="182">
        <f>IF(O179="nulová",K179,0)</f>
        <v>0</v>
      </c>
      <c r="BF179" s="14" t="s">
        <v>105</v>
      </c>
      <c r="BG179" s="183">
        <f>ROUND(P179*H179,3)</f>
        <v>0</v>
      </c>
      <c r="BH179" s="14" t="s">
        <v>104</v>
      </c>
      <c r="BI179" s="181" t="s">
        <v>441</v>
      </c>
    </row>
    <row r="180" spans="1:61" s="2" customFormat="1" x14ac:dyDescent="0.2">
      <c r="A180" s="214"/>
      <c r="B180" s="29"/>
      <c r="C180" s="211"/>
      <c r="D180" s="184" t="s">
        <v>106</v>
      </c>
      <c r="E180" s="211"/>
      <c r="F180" s="185" t="s">
        <v>440</v>
      </c>
      <c r="G180" s="211"/>
      <c r="H180" s="234"/>
      <c r="I180" s="234"/>
      <c r="J180" s="234"/>
      <c r="K180" s="211"/>
      <c r="L180" s="211"/>
      <c r="M180" s="32"/>
      <c r="N180" s="186"/>
      <c r="O180" s="187"/>
      <c r="P180" s="60"/>
      <c r="Q180" s="60"/>
      <c r="R180" s="60"/>
      <c r="S180" s="60"/>
      <c r="T180" s="60"/>
      <c r="U180" s="60"/>
      <c r="V180" s="60"/>
      <c r="W180" s="60"/>
      <c r="X180" s="60"/>
      <c r="Y180" s="61"/>
      <c r="Z180" s="214"/>
      <c r="AA180" s="214"/>
      <c r="AP180" s="14" t="s">
        <v>106</v>
      </c>
      <c r="AQ180" s="14" t="s">
        <v>105</v>
      </c>
    </row>
    <row r="181" spans="1:61" s="2" customFormat="1" ht="16.5" customHeight="1" x14ac:dyDescent="0.2">
      <c r="A181" s="214"/>
      <c r="B181" s="29"/>
      <c r="C181" s="188" t="s">
        <v>442</v>
      </c>
      <c r="D181" s="188" t="s">
        <v>116</v>
      </c>
      <c r="E181" s="189" t="s">
        <v>443</v>
      </c>
      <c r="F181" s="190" t="s">
        <v>444</v>
      </c>
      <c r="G181" s="191" t="s">
        <v>115</v>
      </c>
      <c r="H181" s="192">
        <v>60</v>
      </c>
      <c r="I181" s="192"/>
      <c r="J181" s="193"/>
      <c r="K181" s="192">
        <f>H181*I181</f>
        <v>0</v>
      </c>
      <c r="L181" s="193"/>
      <c r="M181" s="194"/>
      <c r="N181" s="195" t="s">
        <v>1</v>
      </c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180" t="s">
        <v>1</v>
      </c>
      <c r="Z181" s="214"/>
      <c r="AA181" s="214"/>
      <c r="AN181" s="181" t="s">
        <v>108</v>
      </c>
      <c r="AP181" s="181" t="s">
        <v>116</v>
      </c>
      <c r="AQ181" s="181" t="s">
        <v>105</v>
      </c>
      <c r="AU181" s="14" t="s">
        <v>100</v>
      </c>
      <c r="BA181" s="182">
        <f>IF(O181="základná",K181,0)</f>
        <v>0</v>
      </c>
      <c r="BB181" s="182">
        <f>IF(O181="znížená",K181,0)</f>
        <v>0</v>
      </c>
      <c r="BC181" s="182">
        <f>IF(O181="zákl. prenesená",K181,0)</f>
        <v>0</v>
      </c>
      <c r="BD181" s="182">
        <f>IF(O181="zníž. prenesená",K181,0)</f>
        <v>0</v>
      </c>
      <c r="BE181" s="182">
        <f>IF(O181="nulová",K181,0)</f>
        <v>0</v>
      </c>
      <c r="BF181" s="14" t="s">
        <v>105</v>
      </c>
      <c r="BG181" s="183">
        <f>ROUND(P181*H181,3)</f>
        <v>0</v>
      </c>
      <c r="BH181" s="14" t="s">
        <v>104</v>
      </c>
      <c r="BI181" s="181" t="s">
        <v>445</v>
      </c>
    </row>
    <row r="182" spans="1:61" s="2" customFormat="1" x14ac:dyDescent="0.2">
      <c r="A182" s="214"/>
      <c r="B182" s="29"/>
      <c r="C182" s="211"/>
      <c r="D182" s="184" t="s">
        <v>106</v>
      </c>
      <c r="E182" s="211"/>
      <c r="F182" s="185" t="s">
        <v>444</v>
      </c>
      <c r="G182" s="211"/>
      <c r="H182" s="234"/>
      <c r="I182" s="234"/>
      <c r="J182" s="234"/>
      <c r="K182" s="211"/>
      <c r="L182" s="211"/>
      <c r="M182" s="32"/>
      <c r="N182" s="186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61"/>
      <c r="Z182" s="214"/>
      <c r="AA182" s="214"/>
      <c r="AP182" s="14" t="s">
        <v>106</v>
      </c>
      <c r="AQ182" s="14" t="s">
        <v>105</v>
      </c>
    </row>
    <row r="183" spans="1:61" s="2" customFormat="1" ht="23.1" customHeight="1" x14ac:dyDescent="0.2">
      <c r="A183" s="214"/>
      <c r="B183" s="29"/>
      <c r="C183" s="170" t="s">
        <v>438</v>
      </c>
      <c r="D183" s="170" t="s">
        <v>102</v>
      </c>
      <c r="E183" s="171" t="s">
        <v>439</v>
      </c>
      <c r="F183" s="172" t="s">
        <v>808</v>
      </c>
      <c r="G183" s="173" t="s">
        <v>115</v>
      </c>
      <c r="H183" s="174"/>
      <c r="I183" s="174"/>
      <c r="J183" s="174"/>
      <c r="K183" s="174">
        <f>H183*J183</f>
        <v>0</v>
      </c>
      <c r="L183" s="175"/>
      <c r="M183" s="32"/>
      <c r="N183" s="176" t="s">
        <v>1</v>
      </c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180" t="s">
        <v>1</v>
      </c>
      <c r="Z183" s="214"/>
      <c r="AA183" s="214"/>
      <c r="AN183" s="181" t="s">
        <v>104</v>
      </c>
      <c r="AP183" s="181" t="s">
        <v>102</v>
      </c>
      <c r="AQ183" s="181" t="s">
        <v>105</v>
      </c>
      <c r="AU183" s="14" t="s">
        <v>100</v>
      </c>
      <c r="BA183" s="182">
        <f>IF(O183="základná",K183,0)</f>
        <v>0</v>
      </c>
      <c r="BB183" s="182">
        <f>IF(O183="znížená",K183,0)</f>
        <v>0</v>
      </c>
      <c r="BC183" s="182">
        <f>IF(O183="zákl. prenesená",K183,0)</f>
        <v>0</v>
      </c>
      <c r="BD183" s="182">
        <f>IF(O183="zníž. prenesená",K183,0)</f>
        <v>0</v>
      </c>
      <c r="BE183" s="182">
        <f>IF(O183="nulová",K183,0)</f>
        <v>0</v>
      </c>
      <c r="BF183" s="14" t="s">
        <v>105</v>
      </c>
      <c r="BG183" s="183">
        <f>ROUND(P183*H183,3)</f>
        <v>0</v>
      </c>
      <c r="BH183" s="14" t="s">
        <v>104</v>
      </c>
      <c r="BI183" s="181" t="s">
        <v>441</v>
      </c>
    </row>
    <row r="184" spans="1:61" s="2" customFormat="1" x14ac:dyDescent="0.2">
      <c r="A184" s="214"/>
      <c r="B184" s="29"/>
      <c r="C184" s="211"/>
      <c r="D184" s="184" t="s">
        <v>106</v>
      </c>
      <c r="E184" s="211"/>
      <c r="F184" s="185" t="s">
        <v>808</v>
      </c>
      <c r="G184" s="211"/>
      <c r="H184" s="234"/>
      <c r="I184" s="234"/>
      <c r="J184" s="234"/>
      <c r="K184" s="211"/>
      <c r="L184" s="211"/>
      <c r="M184" s="32"/>
      <c r="N184" s="186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61"/>
      <c r="Z184" s="214"/>
      <c r="AA184" s="214"/>
      <c r="AP184" s="14" t="s">
        <v>106</v>
      </c>
      <c r="AQ184" s="14" t="s">
        <v>105</v>
      </c>
    </row>
    <row r="185" spans="1:61" s="2" customFormat="1" ht="16.5" customHeight="1" x14ac:dyDescent="0.2">
      <c r="A185" s="214"/>
      <c r="B185" s="29"/>
      <c r="C185" s="188" t="s">
        <v>442</v>
      </c>
      <c r="D185" s="188" t="s">
        <v>116</v>
      </c>
      <c r="E185" s="189" t="s">
        <v>443</v>
      </c>
      <c r="F185" s="190" t="s">
        <v>809</v>
      </c>
      <c r="G185" s="191" t="s">
        <v>115</v>
      </c>
      <c r="H185" s="192"/>
      <c r="I185" s="192"/>
      <c r="J185" s="193"/>
      <c r="K185" s="192">
        <f>H185*I185</f>
        <v>0</v>
      </c>
      <c r="L185" s="193"/>
      <c r="M185" s="194"/>
      <c r="N185" s="195" t="s">
        <v>1</v>
      </c>
      <c r="O185" s="177" t="s">
        <v>28</v>
      </c>
      <c r="P185" s="178">
        <f>I185+J185</f>
        <v>0</v>
      </c>
      <c r="Q185" s="178">
        <f>ROUND(I185*H185,3)</f>
        <v>0</v>
      </c>
      <c r="R185" s="178">
        <f>ROUND(J185*H185,3)</f>
        <v>0</v>
      </c>
      <c r="S185" s="179">
        <v>0</v>
      </c>
      <c r="T185" s="179">
        <f>S185*H185</f>
        <v>0</v>
      </c>
      <c r="U185" s="179">
        <v>0</v>
      </c>
      <c r="V185" s="179">
        <f>U185*H185</f>
        <v>0</v>
      </c>
      <c r="W185" s="179">
        <v>0</v>
      </c>
      <c r="X185" s="179">
        <f>W185*H185</f>
        <v>0</v>
      </c>
      <c r="Y185" s="180" t="s">
        <v>1</v>
      </c>
      <c r="Z185" s="214"/>
      <c r="AA185" s="214"/>
      <c r="AN185" s="181" t="s">
        <v>108</v>
      </c>
      <c r="AP185" s="181" t="s">
        <v>116</v>
      </c>
      <c r="AQ185" s="181" t="s">
        <v>105</v>
      </c>
      <c r="AU185" s="14" t="s">
        <v>100</v>
      </c>
      <c r="BA185" s="182">
        <f>IF(O185="základná",K185,0)</f>
        <v>0</v>
      </c>
      <c r="BB185" s="182">
        <f>IF(O185="znížená",K185,0)</f>
        <v>0</v>
      </c>
      <c r="BC185" s="182">
        <f>IF(O185="zákl. prenesená",K185,0)</f>
        <v>0</v>
      </c>
      <c r="BD185" s="182">
        <f>IF(O185="zníž. prenesená",K185,0)</f>
        <v>0</v>
      </c>
      <c r="BE185" s="182">
        <f>IF(O185="nulová",K185,0)</f>
        <v>0</v>
      </c>
      <c r="BF185" s="14" t="s">
        <v>105</v>
      </c>
      <c r="BG185" s="183">
        <f>ROUND(P185*H185,3)</f>
        <v>0</v>
      </c>
      <c r="BH185" s="14" t="s">
        <v>104</v>
      </c>
      <c r="BI185" s="181" t="s">
        <v>445</v>
      </c>
    </row>
    <row r="186" spans="1:61" s="2" customFormat="1" x14ac:dyDescent="0.2">
      <c r="A186" s="214"/>
      <c r="B186" s="29"/>
      <c r="C186" s="211"/>
      <c r="D186" s="184" t="s">
        <v>106</v>
      </c>
      <c r="E186" s="211"/>
      <c r="F186" s="185" t="s">
        <v>809</v>
      </c>
      <c r="G186" s="211"/>
      <c r="H186" s="234"/>
      <c r="I186" s="234"/>
      <c r="J186" s="234"/>
      <c r="K186" s="211"/>
      <c r="L186" s="211"/>
      <c r="M186" s="32"/>
      <c r="N186" s="186"/>
      <c r="O186" s="187"/>
      <c r="P186" s="60"/>
      <c r="Q186" s="60"/>
      <c r="R186" s="60"/>
      <c r="S186" s="60"/>
      <c r="T186" s="60"/>
      <c r="U186" s="60"/>
      <c r="V186" s="60"/>
      <c r="W186" s="60"/>
      <c r="X186" s="60"/>
      <c r="Y186" s="61"/>
      <c r="Z186" s="214"/>
      <c r="AA186" s="214"/>
      <c r="AP186" s="14" t="s">
        <v>106</v>
      </c>
      <c r="AQ186" s="14" t="s">
        <v>105</v>
      </c>
    </row>
    <row r="187" spans="1:61" s="2" customFormat="1" ht="24" customHeight="1" x14ac:dyDescent="0.2">
      <c r="A187" s="214"/>
      <c r="B187" s="29"/>
      <c r="C187" s="170" t="s">
        <v>446</v>
      </c>
      <c r="D187" s="170" t="s">
        <v>102</v>
      </c>
      <c r="E187" s="171" t="s">
        <v>447</v>
      </c>
      <c r="F187" s="172" t="s">
        <v>810</v>
      </c>
      <c r="G187" s="173" t="s">
        <v>115</v>
      </c>
      <c r="H187" s="174"/>
      <c r="I187" s="174"/>
      <c r="J187" s="174"/>
      <c r="K187" s="174">
        <f>ROUND(P187*H187,3)</f>
        <v>0</v>
      </c>
      <c r="L187" s="175"/>
      <c r="M187" s="32"/>
      <c r="N187" s="176" t="s">
        <v>1</v>
      </c>
      <c r="O187" s="177" t="s">
        <v>28</v>
      </c>
      <c r="P187" s="178">
        <f>I187+J187</f>
        <v>0</v>
      </c>
      <c r="Q187" s="178">
        <f>ROUND(I187*H187,3)</f>
        <v>0</v>
      </c>
      <c r="R187" s="178">
        <f>ROUND(J187*H187,3)</f>
        <v>0</v>
      </c>
      <c r="S187" s="179">
        <v>0</v>
      </c>
      <c r="T187" s="179">
        <f>S187*H187</f>
        <v>0</v>
      </c>
      <c r="U187" s="179">
        <v>0</v>
      </c>
      <c r="V187" s="179">
        <f>U187*H187</f>
        <v>0</v>
      </c>
      <c r="W187" s="179">
        <v>0</v>
      </c>
      <c r="X187" s="179">
        <f>W187*H187</f>
        <v>0</v>
      </c>
      <c r="Y187" s="180" t="s">
        <v>1</v>
      </c>
      <c r="AL187" s="181" t="s">
        <v>104</v>
      </c>
      <c r="AN187" s="181" t="s">
        <v>102</v>
      </c>
      <c r="AO187" s="181" t="s">
        <v>105</v>
      </c>
      <c r="AS187" s="14" t="s">
        <v>100</v>
      </c>
      <c r="AY187" s="182">
        <f>IF(O187="základná",K187,0)</f>
        <v>0</v>
      </c>
      <c r="AZ187" s="182">
        <f>IF(O187="znížená",K187,0)</f>
        <v>0</v>
      </c>
      <c r="BA187" s="182">
        <f>IF(O187="zákl. prenesená",K187,0)</f>
        <v>0</v>
      </c>
      <c r="BB187" s="182">
        <f>IF(O187="zníž. prenesená",K187,0)</f>
        <v>0</v>
      </c>
      <c r="BC187" s="182">
        <f>IF(O187="nulová",K187,0)</f>
        <v>0</v>
      </c>
      <c r="BD187" s="14" t="s">
        <v>105</v>
      </c>
      <c r="BE187" s="183">
        <f>ROUND(P187*H187,3)</f>
        <v>0</v>
      </c>
      <c r="BF187" s="14" t="s">
        <v>104</v>
      </c>
      <c r="BG187" s="181" t="s">
        <v>448</v>
      </c>
    </row>
    <row r="188" spans="1:61" s="2" customFormat="1" x14ac:dyDescent="0.2">
      <c r="A188" s="214"/>
      <c r="B188" s="29"/>
      <c r="C188" s="211"/>
      <c r="D188" s="184" t="s">
        <v>106</v>
      </c>
      <c r="E188" s="211"/>
      <c r="F188" s="185" t="s">
        <v>810</v>
      </c>
      <c r="G188" s="211"/>
      <c r="H188" s="234"/>
      <c r="I188" s="234"/>
      <c r="J188" s="234"/>
      <c r="K188" s="211"/>
      <c r="L188" s="211"/>
      <c r="M188" s="32"/>
      <c r="N188" s="186"/>
      <c r="O188" s="187"/>
      <c r="P188" s="60"/>
      <c r="Q188" s="60"/>
      <c r="R188" s="60"/>
      <c r="S188" s="60"/>
      <c r="T188" s="60"/>
      <c r="U188" s="60"/>
      <c r="V188" s="60"/>
      <c r="W188" s="60"/>
      <c r="X188" s="60"/>
      <c r="Y188" s="61"/>
      <c r="AN188" s="14" t="s">
        <v>106</v>
      </c>
      <c r="AO188" s="14" t="s">
        <v>105</v>
      </c>
    </row>
    <row r="189" spans="1:61" s="2" customFormat="1" ht="16.5" customHeight="1" x14ac:dyDescent="0.2">
      <c r="A189" s="214"/>
      <c r="B189" s="29"/>
      <c r="C189" s="188" t="s">
        <v>449</v>
      </c>
      <c r="D189" s="188" t="s">
        <v>116</v>
      </c>
      <c r="E189" s="189" t="s">
        <v>450</v>
      </c>
      <c r="F189" s="190" t="s">
        <v>811</v>
      </c>
      <c r="G189" s="191" t="s">
        <v>115</v>
      </c>
      <c r="H189" s="192"/>
      <c r="I189" s="192"/>
      <c r="J189" s="193"/>
      <c r="K189" s="192">
        <f>H189*I189</f>
        <v>0</v>
      </c>
      <c r="L189" s="193"/>
      <c r="M189" s="194"/>
      <c r="N189" s="195" t="s">
        <v>1</v>
      </c>
      <c r="O189" s="177" t="s">
        <v>28</v>
      </c>
      <c r="P189" s="178">
        <f>I189+J189</f>
        <v>0</v>
      </c>
      <c r="Q189" s="178">
        <f>ROUND(I189*H189,3)</f>
        <v>0</v>
      </c>
      <c r="R189" s="178">
        <f>ROUND(J189*H189,3)</f>
        <v>0</v>
      </c>
      <c r="S189" s="179">
        <v>0</v>
      </c>
      <c r="T189" s="179">
        <f>S189*H189</f>
        <v>0</v>
      </c>
      <c r="U189" s="179">
        <v>0</v>
      </c>
      <c r="V189" s="179">
        <f>U189*H189</f>
        <v>0</v>
      </c>
      <c r="W189" s="179">
        <v>0</v>
      </c>
      <c r="X189" s="179">
        <f>W189*H189</f>
        <v>0</v>
      </c>
      <c r="Y189" s="180" t="s">
        <v>1</v>
      </c>
      <c r="Z189" s="214"/>
      <c r="AA189" s="214"/>
      <c r="AN189" s="181" t="s">
        <v>108</v>
      </c>
      <c r="AP189" s="181" t="s">
        <v>116</v>
      </c>
      <c r="AQ189" s="181" t="s">
        <v>105</v>
      </c>
      <c r="AU189" s="14" t="s">
        <v>100</v>
      </c>
      <c r="BA189" s="182">
        <f>IF(O189="základná",K189,0)</f>
        <v>0</v>
      </c>
      <c r="BB189" s="182">
        <f>IF(O189="znížená",K189,0)</f>
        <v>0</v>
      </c>
      <c r="BC189" s="182">
        <f>IF(O189="zákl. prenesená",K189,0)</f>
        <v>0</v>
      </c>
      <c r="BD189" s="182">
        <f>IF(O189="zníž. prenesená",K189,0)</f>
        <v>0</v>
      </c>
      <c r="BE189" s="182">
        <f>IF(O189="nulová",K189,0)</f>
        <v>0</v>
      </c>
      <c r="BF189" s="14" t="s">
        <v>105</v>
      </c>
      <c r="BG189" s="183">
        <f>ROUND(P189*H189,3)</f>
        <v>0</v>
      </c>
      <c r="BH189" s="14" t="s">
        <v>104</v>
      </c>
      <c r="BI189" s="181" t="s">
        <v>451</v>
      </c>
    </row>
    <row r="190" spans="1:61" s="2" customFormat="1" x14ac:dyDescent="0.2">
      <c r="A190" s="214"/>
      <c r="B190" s="29"/>
      <c r="C190" s="211"/>
      <c r="D190" s="184" t="s">
        <v>106</v>
      </c>
      <c r="E190" s="211"/>
      <c r="F190" s="185" t="s">
        <v>811</v>
      </c>
      <c r="G190" s="211"/>
      <c r="H190" s="234"/>
      <c r="I190" s="234"/>
      <c r="J190" s="234"/>
      <c r="K190" s="211"/>
      <c r="L190" s="211"/>
      <c r="M190" s="32"/>
      <c r="N190" s="186"/>
      <c r="O190" s="187"/>
      <c r="P190" s="60"/>
      <c r="Q190" s="60"/>
      <c r="R190" s="60"/>
      <c r="S190" s="60"/>
      <c r="T190" s="60"/>
      <c r="U190" s="60"/>
      <c r="V190" s="60"/>
      <c r="W190" s="60"/>
      <c r="X190" s="60"/>
      <c r="Y190" s="61"/>
      <c r="Z190" s="214"/>
      <c r="AA190" s="214"/>
      <c r="AP190" s="14" t="s">
        <v>106</v>
      </c>
      <c r="AQ190" s="14" t="s">
        <v>105</v>
      </c>
    </row>
    <row r="191" spans="1:61" s="2" customFormat="1" ht="23.1" customHeight="1" x14ac:dyDescent="0.2">
      <c r="A191" s="214"/>
      <c r="B191" s="29"/>
      <c r="C191" s="188" t="s">
        <v>126</v>
      </c>
      <c r="D191" s="188" t="s">
        <v>102</v>
      </c>
      <c r="E191" s="189" t="s">
        <v>212</v>
      </c>
      <c r="F191" s="190" t="s">
        <v>813</v>
      </c>
      <c r="G191" s="191" t="s">
        <v>115</v>
      </c>
      <c r="H191" s="192"/>
      <c r="I191" s="192"/>
      <c r="J191" s="193"/>
      <c r="K191" s="192">
        <f>H191*I191</f>
        <v>0</v>
      </c>
      <c r="L191" s="193"/>
      <c r="M191" s="194"/>
      <c r="N191" s="195"/>
      <c r="O191" s="177"/>
      <c r="P191" s="178"/>
      <c r="Q191" s="178"/>
      <c r="R191" s="178"/>
      <c r="S191" s="179"/>
      <c r="T191" s="179"/>
      <c r="U191" s="179"/>
      <c r="V191" s="179"/>
      <c r="W191" s="179"/>
      <c r="X191" s="179"/>
      <c r="Y191" s="180"/>
      <c r="Z191" s="214"/>
      <c r="AA191" s="214"/>
      <c r="AN191" s="181" t="s">
        <v>104</v>
      </c>
      <c r="AP191" s="181" t="s">
        <v>102</v>
      </c>
      <c r="AQ191" s="181" t="s">
        <v>105</v>
      </c>
      <c r="AU191" s="14" t="s">
        <v>100</v>
      </c>
      <c r="BA191" s="182">
        <f>IF(O191="základná",K191,0)</f>
        <v>0</v>
      </c>
      <c r="BB191" s="182">
        <f>IF(O191="znížená",K191,0)</f>
        <v>0</v>
      </c>
      <c r="BC191" s="182">
        <f>IF(O191="zákl. prenesená",K191,0)</f>
        <v>0</v>
      </c>
      <c r="BD191" s="182">
        <f>IF(O191="zníž. prenesená",K191,0)</f>
        <v>0</v>
      </c>
      <c r="BE191" s="182">
        <f>IF(O191="nulová",K191,0)</f>
        <v>0</v>
      </c>
      <c r="BF191" s="14" t="s">
        <v>105</v>
      </c>
      <c r="BG191" s="183">
        <f>ROUND(P191*H191,3)</f>
        <v>0</v>
      </c>
      <c r="BH191" s="14" t="s">
        <v>104</v>
      </c>
      <c r="BI191" s="181" t="s">
        <v>214</v>
      </c>
    </row>
    <row r="192" spans="1:61" s="2" customFormat="1" x14ac:dyDescent="0.2">
      <c r="A192" s="214"/>
      <c r="B192" s="29"/>
      <c r="C192" s="211"/>
      <c r="D192" s="184" t="s">
        <v>106</v>
      </c>
      <c r="E192" s="211"/>
      <c r="F192" s="185" t="s">
        <v>813</v>
      </c>
      <c r="G192" s="211"/>
      <c r="H192" s="234"/>
      <c r="I192" s="234"/>
      <c r="J192" s="234"/>
      <c r="K192" s="211"/>
      <c r="L192" s="211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214"/>
      <c r="AA192" s="214"/>
      <c r="AP192" s="14" t="s">
        <v>106</v>
      </c>
      <c r="AQ192" s="14" t="s">
        <v>105</v>
      </c>
    </row>
    <row r="193" spans="1:61" s="2" customFormat="1" ht="16.5" customHeight="1" x14ac:dyDescent="0.2">
      <c r="A193" s="214"/>
      <c r="B193" s="29"/>
      <c r="C193" s="170" t="s">
        <v>137</v>
      </c>
      <c r="D193" s="170" t="s">
        <v>102</v>
      </c>
      <c r="E193" s="171" t="s">
        <v>245</v>
      </c>
      <c r="F193" s="172" t="s">
        <v>813</v>
      </c>
      <c r="G193" s="173" t="s">
        <v>115</v>
      </c>
      <c r="H193" s="174"/>
      <c r="I193" s="174"/>
      <c r="J193" s="174"/>
      <c r="K193" s="174">
        <f>H193*J193</f>
        <v>0</v>
      </c>
      <c r="L193" s="175"/>
      <c r="M193" s="32"/>
      <c r="N193" s="176" t="s">
        <v>1</v>
      </c>
      <c r="O193" s="177" t="s">
        <v>28</v>
      </c>
      <c r="P193" s="178">
        <f>I193+J193</f>
        <v>0</v>
      </c>
      <c r="Q193" s="178">
        <f>ROUND(I193*H193,3)</f>
        <v>0</v>
      </c>
      <c r="R193" s="178">
        <f>ROUND(J193*H193,3)</f>
        <v>0</v>
      </c>
      <c r="S193" s="179">
        <v>0</v>
      </c>
      <c r="T193" s="179">
        <f>S193*H193</f>
        <v>0</v>
      </c>
      <c r="U193" s="179">
        <v>0</v>
      </c>
      <c r="V193" s="179">
        <f>U193*H193</f>
        <v>0</v>
      </c>
      <c r="W193" s="179">
        <v>0</v>
      </c>
      <c r="X193" s="179">
        <f>W193*H193</f>
        <v>0</v>
      </c>
      <c r="Y193" s="180" t="s">
        <v>1</v>
      </c>
      <c r="Z193" s="214"/>
      <c r="AA193" s="214"/>
      <c r="AN193" s="181" t="s">
        <v>104</v>
      </c>
      <c r="AP193" s="181" t="s">
        <v>102</v>
      </c>
      <c r="AQ193" s="181" t="s">
        <v>105</v>
      </c>
      <c r="AU193" s="14" t="s">
        <v>100</v>
      </c>
      <c r="BA193" s="182">
        <f>IF(O193="základná",K193,0)</f>
        <v>0</v>
      </c>
      <c r="BB193" s="182">
        <f>IF(O193="znížená",K193,0)</f>
        <v>0</v>
      </c>
      <c r="BC193" s="182">
        <f>IF(O193="zákl. prenesená",K193,0)</f>
        <v>0</v>
      </c>
      <c r="BD193" s="182">
        <f>IF(O193="zníž. prenesená",K193,0)</f>
        <v>0</v>
      </c>
      <c r="BE193" s="182">
        <f>IF(O193="nulová",K193,0)</f>
        <v>0</v>
      </c>
      <c r="BF193" s="14" t="s">
        <v>105</v>
      </c>
      <c r="BG193" s="183">
        <f>ROUND(P193*H193,3)</f>
        <v>0</v>
      </c>
      <c r="BH193" s="14" t="s">
        <v>104</v>
      </c>
      <c r="BI193" s="181" t="s">
        <v>246</v>
      </c>
    </row>
    <row r="194" spans="1:61" s="2" customFormat="1" ht="12" x14ac:dyDescent="0.2">
      <c r="A194" s="214"/>
      <c r="B194" s="29"/>
      <c r="C194" s="211"/>
      <c r="D194" s="184" t="s">
        <v>106</v>
      </c>
      <c r="E194" s="211"/>
      <c r="F194" s="185" t="s">
        <v>813</v>
      </c>
      <c r="G194" s="211"/>
      <c r="H194" s="234"/>
      <c r="I194" s="234"/>
      <c r="J194" s="174"/>
      <c r="K194" s="211"/>
      <c r="L194" s="211"/>
      <c r="M194" s="32"/>
      <c r="N194" s="186"/>
      <c r="O194" s="187"/>
      <c r="P194" s="60"/>
      <c r="Q194" s="60"/>
      <c r="R194" s="60"/>
      <c r="S194" s="60"/>
      <c r="T194" s="60"/>
      <c r="U194" s="60"/>
      <c r="V194" s="60"/>
      <c r="W194" s="60"/>
      <c r="X194" s="60"/>
      <c r="Y194" s="61"/>
      <c r="Z194" s="214"/>
      <c r="AA194" s="214"/>
      <c r="AP194" s="14" t="s">
        <v>106</v>
      </c>
      <c r="AQ194" s="14" t="s">
        <v>105</v>
      </c>
    </row>
    <row r="195" spans="1:61" s="2" customFormat="1" ht="23.1" customHeight="1" x14ac:dyDescent="0.2">
      <c r="A195" s="214"/>
      <c r="B195" s="29"/>
      <c r="C195" s="188" t="s">
        <v>126</v>
      </c>
      <c r="D195" s="188" t="s">
        <v>102</v>
      </c>
      <c r="E195" s="189" t="s">
        <v>212</v>
      </c>
      <c r="F195" s="190" t="s">
        <v>814</v>
      </c>
      <c r="G195" s="191" t="s">
        <v>115</v>
      </c>
      <c r="H195" s="192">
        <v>170</v>
      </c>
      <c r="I195" s="192"/>
      <c r="J195" s="193"/>
      <c r="K195" s="192">
        <f>H195*I195</f>
        <v>0</v>
      </c>
      <c r="L195" s="193"/>
      <c r="M195" s="194"/>
      <c r="N195" s="195"/>
      <c r="O195" s="177"/>
      <c r="P195" s="178"/>
      <c r="Q195" s="178"/>
      <c r="R195" s="178"/>
      <c r="S195" s="179"/>
      <c r="T195" s="179"/>
      <c r="U195" s="179"/>
      <c r="V195" s="179"/>
      <c r="W195" s="179"/>
      <c r="X195" s="179"/>
      <c r="Y195" s="180"/>
      <c r="Z195" s="214"/>
      <c r="AA195" s="214"/>
      <c r="AN195" s="181" t="s">
        <v>104</v>
      </c>
      <c r="AP195" s="181" t="s">
        <v>102</v>
      </c>
      <c r="AQ195" s="181" t="s">
        <v>105</v>
      </c>
      <c r="AU195" s="14" t="s">
        <v>100</v>
      </c>
      <c r="BA195" s="182">
        <f>IF(O195="základná",K195,0)</f>
        <v>0</v>
      </c>
      <c r="BB195" s="182">
        <f>IF(O195="znížená",K195,0)</f>
        <v>0</v>
      </c>
      <c r="BC195" s="182">
        <f>IF(O195="zákl. prenesená",K195,0)</f>
        <v>0</v>
      </c>
      <c r="BD195" s="182">
        <f>IF(O195="zníž. prenesená",K195,0)</f>
        <v>0</v>
      </c>
      <c r="BE195" s="182">
        <f>IF(O195="nulová",K195,0)</f>
        <v>0</v>
      </c>
      <c r="BF195" s="14" t="s">
        <v>105</v>
      </c>
      <c r="BG195" s="183">
        <f>ROUND(P195*H195,3)</f>
        <v>0</v>
      </c>
      <c r="BH195" s="14" t="s">
        <v>104</v>
      </c>
      <c r="BI195" s="181" t="s">
        <v>214</v>
      </c>
    </row>
    <row r="196" spans="1:61" s="2" customFormat="1" x14ac:dyDescent="0.2">
      <c r="A196" s="214"/>
      <c r="B196" s="29"/>
      <c r="C196" s="211"/>
      <c r="D196" s="184" t="s">
        <v>106</v>
      </c>
      <c r="E196" s="211"/>
      <c r="F196" s="185" t="s">
        <v>814</v>
      </c>
      <c r="G196" s="211"/>
      <c r="H196" s="234"/>
      <c r="I196" s="234"/>
      <c r="J196" s="234"/>
      <c r="K196" s="211"/>
      <c r="L196" s="211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214"/>
      <c r="AA196" s="214"/>
      <c r="AP196" s="14" t="s">
        <v>106</v>
      </c>
      <c r="AQ196" s="14" t="s">
        <v>105</v>
      </c>
    </row>
    <row r="197" spans="1:61" s="2" customFormat="1" ht="16.5" customHeight="1" x14ac:dyDescent="0.2">
      <c r="A197" s="214"/>
      <c r="B197" s="29"/>
      <c r="C197" s="170" t="s">
        <v>137</v>
      </c>
      <c r="D197" s="170" t="s">
        <v>102</v>
      </c>
      <c r="E197" s="171" t="s">
        <v>245</v>
      </c>
      <c r="F197" s="172" t="s">
        <v>814</v>
      </c>
      <c r="G197" s="173" t="s">
        <v>115</v>
      </c>
      <c r="H197" s="174">
        <v>170</v>
      </c>
      <c r="I197" s="174"/>
      <c r="J197" s="174"/>
      <c r="K197" s="174">
        <f>H197*J197</f>
        <v>0</v>
      </c>
      <c r="L197" s="175"/>
      <c r="M197" s="32"/>
      <c r="N197" s="176" t="s">
        <v>1</v>
      </c>
      <c r="O197" s="177" t="s">
        <v>28</v>
      </c>
      <c r="P197" s="178">
        <f>I197+J197</f>
        <v>0</v>
      </c>
      <c r="Q197" s="178">
        <f>ROUND(I197*H197,3)</f>
        <v>0</v>
      </c>
      <c r="R197" s="178">
        <f>ROUND(J197*H197,3)</f>
        <v>0</v>
      </c>
      <c r="S197" s="179">
        <v>0</v>
      </c>
      <c r="T197" s="179">
        <f>S197*H197</f>
        <v>0</v>
      </c>
      <c r="U197" s="179">
        <v>0</v>
      </c>
      <c r="V197" s="179">
        <f>U197*H197</f>
        <v>0</v>
      </c>
      <c r="W197" s="179">
        <v>0</v>
      </c>
      <c r="X197" s="179">
        <f>W197*H197</f>
        <v>0</v>
      </c>
      <c r="Y197" s="180" t="s">
        <v>1</v>
      </c>
      <c r="Z197" s="214"/>
      <c r="AA197" s="214"/>
      <c r="AN197" s="181" t="s">
        <v>104</v>
      </c>
      <c r="AP197" s="181" t="s">
        <v>102</v>
      </c>
      <c r="AQ197" s="181" t="s">
        <v>105</v>
      </c>
      <c r="AU197" s="14" t="s">
        <v>100</v>
      </c>
      <c r="BA197" s="182">
        <f>IF(O197="základná",K197,0)</f>
        <v>0</v>
      </c>
      <c r="BB197" s="182">
        <f>IF(O197="znížená",K197,0)</f>
        <v>0</v>
      </c>
      <c r="BC197" s="182">
        <f>IF(O197="zákl. prenesená",K197,0)</f>
        <v>0</v>
      </c>
      <c r="BD197" s="182">
        <f>IF(O197="zníž. prenesená",K197,0)</f>
        <v>0</v>
      </c>
      <c r="BE197" s="182">
        <f>IF(O197="nulová",K197,0)</f>
        <v>0</v>
      </c>
      <c r="BF197" s="14" t="s">
        <v>105</v>
      </c>
      <c r="BG197" s="183">
        <f>ROUND(P197*H197,3)</f>
        <v>0</v>
      </c>
      <c r="BH197" s="14" t="s">
        <v>104</v>
      </c>
      <c r="BI197" s="181" t="s">
        <v>246</v>
      </c>
    </row>
    <row r="198" spans="1:61" s="2" customFormat="1" ht="12" x14ac:dyDescent="0.2">
      <c r="A198" s="214"/>
      <c r="B198" s="29"/>
      <c r="C198" s="211"/>
      <c r="D198" s="184" t="s">
        <v>106</v>
      </c>
      <c r="E198" s="211"/>
      <c r="F198" s="185" t="s">
        <v>814</v>
      </c>
      <c r="G198" s="211"/>
      <c r="H198" s="234"/>
      <c r="I198" s="234"/>
      <c r="J198" s="174"/>
      <c r="K198" s="211"/>
      <c r="L198" s="211"/>
      <c r="M198" s="32"/>
      <c r="N198" s="186"/>
      <c r="O198" s="187"/>
      <c r="P198" s="60"/>
      <c r="Q198" s="60"/>
      <c r="R198" s="60"/>
      <c r="S198" s="60"/>
      <c r="T198" s="60"/>
      <c r="U198" s="60"/>
      <c r="V198" s="60"/>
      <c r="W198" s="60"/>
      <c r="X198" s="60"/>
      <c r="Y198" s="61"/>
      <c r="Z198" s="214"/>
      <c r="AA198" s="214"/>
      <c r="AP198" s="14" t="s">
        <v>106</v>
      </c>
      <c r="AQ198" s="14" t="s">
        <v>105</v>
      </c>
    </row>
    <row r="199" spans="1:61" s="2" customFormat="1" ht="23.1" customHeight="1" x14ac:dyDescent="0.2">
      <c r="A199" s="214"/>
      <c r="B199" s="29"/>
      <c r="C199" s="188" t="s">
        <v>126</v>
      </c>
      <c r="D199" s="188" t="s">
        <v>102</v>
      </c>
      <c r="E199" s="189" t="s">
        <v>212</v>
      </c>
      <c r="F199" s="190" t="s">
        <v>812</v>
      </c>
      <c r="G199" s="191" t="s">
        <v>115</v>
      </c>
      <c r="H199" s="192">
        <v>200</v>
      </c>
      <c r="I199" s="192"/>
      <c r="J199" s="193"/>
      <c r="K199" s="192">
        <f>H199*I199</f>
        <v>0</v>
      </c>
      <c r="L199" s="193"/>
      <c r="M199" s="194"/>
      <c r="N199" s="195"/>
      <c r="O199" s="177"/>
      <c r="P199" s="178"/>
      <c r="Q199" s="178"/>
      <c r="R199" s="178"/>
      <c r="S199" s="179"/>
      <c r="T199" s="179"/>
      <c r="U199" s="179"/>
      <c r="V199" s="179"/>
      <c r="W199" s="179"/>
      <c r="X199" s="179"/>
      <c r="Y199" s="180"/>
      <c r="Z199" s="214"/>
      <c r="AA199" s="214"/>
      <c r="AN199" s="181" t="s">
        <v>104</v>
      </c>
      <c r="AP199" s="181" t="s">
        <v>102</v>
      </c>
      <c r="AQ199" s="181" t="s">
        <v>105</v>
      </c>
      <c r="AU199" s="14" t="s">
        <v>100</v>
      </c>
      <c r="BA199" s="182">
        <f>IF(O199="základná",K199,0)</f>
        <v>0</v>
      </c>
      <c r="BB199" s="182">
        <f>IF(O199="znížená",K199,0)</f>
        <v>0</v>
      </c>
      <c r="BC199" s="182">
        <f>IF(O199="zákl. prenesená",K199,0)</f>
        <v>0</v>
      </c>
      <c r="BD199" s="182">
        <f>IF(O199="zníž. prenesená",K199,0)</f>
        <v>0</v>
      </c>
      <c r="BE199" s="182">
        <f>IF(O199="nulová",K199,0)</f>
        <v>0</v>
      </c>
      <c r="BF199" s="14" t="s">
        <v>105</v>
      </c>
      <c r="BG199" s="183">
        <f>ROUND(P199*H199,3)</f>
        <v>0</v>
      </c>
      <c r="BH199" s="14" t="s">
        <v>104</v>
      </c>
      <c r="BI199" s="181" t="s">
        <v>214</v>
      </c>
    </row>
    <row r="200" spans="1:61" s="2" customFormat="1" x14ac:dyDescent="0.2">
      <c r="A200" s="214"/>
      <c r="B200" s="29"/>
      <c r="C200" s="211"/>
      <c r="D200" s="184" t="s">
        <v>106</v>
      </c>
      <c r="E200" s="211"/>
      <c r="F200" s="185" t="s">
        <v>812</v>
      </c>
      <c r="G200" s="211"/>
      <c r="H200" s="234"/>
      <c r="I200" s="234"/>
      <c r="J200" s="234"/>
      <c r="K200" s="211"/>
      <c r="L200" s="211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214"/>
      <c r="AA200" s="214"/>
      <c r="AP200" s="14" t="s">
        <v>106</v>
      </c>
      <c r="AQ200" s="14" t="s">
        <v>105</v>
      </c>
    </row>
    <row r="201" spans="1:61" s="2" customFormat="1" ht="16.5" customHeight="1" x14ac:dyDescent="0.2">
      <c r="A201" s="214"/>
      <c r="B201" s="29"/>
      <c r="C201" s="170" t="s">
        <v>137</v>
      </c>
      <c r="D201" s="170" t="s">
        <v>102</v>
      </c>
      <c r="E201" s="171" t="s">
        <v>245</v>
      </c>
      <c r="F201" s="172" t="s">
        <v>812</v>
      </c>
      <c r="G201" s="173" t="s">
        <v>115</v>
      </c>
      <c r="H201" s="174">
        <v>200</v>
      </c>
      <c r="I201" s="174"/>
      <c r="J201" s="174"/>
      <c r="K201" s="174">
        <f>H201*J201</f>
        <v>0</v>
      </c>
      <c r="L201" s="175"/>
      <c r="M201" s="32"/>
      <c r="N201" s="176" t="s">
        <v>1</v>
      </c>
      <c r="O201" s="177" t="s">
        <v>28</v>
      </c>
      <c r="P201" s="178">
        <f>I201+J201</f>
        <v>0</v>
      </c>
      <c r="Q201" s="178">
        <f>ROUND(I201*H201,3)</f>
        <v>0</v>
      </c>
      <c r="R201" s="178">
        <f>ROUND(J201*H201,3)</f>
        <v>0</v>
      </c>
      <c r="S201" s="179">
        <v>0</v>
      </c>
      <c r="T201" s="179">
        <f>S201*H201</f>
        <v>0</v>
      </c>
      <c r="U201" s="179">
        <v>0</v>
      </c>
      <c r="V201" s="179">
        <f>U201*H201</f>
        <v>0</v>
      </c>
      <c r="W201" s="179">
        <v>0</v>
      </c>
      <c r="X201" s="179">
        <f>W201*H201</f>
        <v>0</v>
      </c>
      <c r="Y201" s="180" t="s">
        <v>1</v>
      </c>
      <c r="Z201" s="214"/>
      <c r="AA201" s="214"/>
      <c r="AN201" s="181" t="s">
        <v>104</v>
      </c>
      <c r="AP201" s="181" t="s">
        <v>102</v>
      </c>
      <c r="AQ201" s="181" t="s">
        <v>105</v>
      </c>
      <c r="AU201" s="14" t="s">
        <v>100</v>
      </c>
      <c r="BA201" s="182">
        <f>IF(O201="základná",K201,0)</f>
        <v>0</v>
      </c>
      <c r="BB201" s="182">
        <f>IF(O201="znížená",K201,0)</f>
        <v>0</v>
      </c>
      <c r="BC201" s="182">
        <f>IF(O201="zákl. prenesená",K201,0)</f>
        <v>0</v>
      </c>
      <c r="BD201" s="182">
        <f>IF(O201="zníž. prenesená",K201,0)</f>
        <v>0</v>
      </c>
      <c r="BE201" s="182">
        <f>IF(O201="nulová",K201,0)</f>
        <v>0</v>
      </c>
      <c r="BF201" s="14" t="s">
        <v>105</v>
      </c>
      <c r="BG201" s="183">
        <f>ROUND(P201*H201,3)</f>
        <v>0</v>
      </c>
      <c r="BH201" s="14" t="s">
        <v>104</v>
      </c>
      <c r="BI201" s="181" t="s">
        <v>246</v>
      </c>
    </row>
    <row r="202" spans="1:61" s="2" customFormat="1" ht="12" x14ac:dyDescent="0.2">
      <c r="A202" s="214"/>
      <c r="B202" s="29"/>
      <c r="C202" s="211"/>
      <c r="D202" s="184" t="s">
        <v>106</v>
      </c>
      <c r="E202" s="211"/>
      <c r="F202" s="185" t="s">
        <v>812</v>
      </c>
      <c r="G202" s="211"/>
      <c r="H202" s="234"/>
      <c r="I202" s="234"/>
      <c r="J202" s="174"/>
      <c r="K202" s="211"/>
      <c r="L202" s="211"/>
      <c r="M202" s="32"/>
      <c r="N202" s="186"/>
      <c r="O202" s="187"/>
      <c r="P202" s="60"/>
      <c r="Q202" s="60"/>
      <c r="R202" s="60"/>
      <c r="S202" s="60"/>
      <c r="T202" s="60"/>
      <c r="U202" s="60"/>
      <c r="V202" s="60"/>
      <c r="W202" s="60"/>
      <c r="X202" s="60"/>
      <c r="Y202" s="61"/>
      <c r="Z202" s="214"/>
      <c r="AA202" s="214"/>
      <c r="AP202" s="14" t="s">
        <v>106</v>
      </c>
      <c r="AQ202" s="14" t="s">
        <v>105</v>
      </c>
    </row>
    <row r="203" spans="1:61" s="12" customFormat="1" ht="22.7" customHeight="1" x14ac:dyDescent="0.2">
      <c r="B203" s="154"/>
      <c r="C203" s="155"/>
      <c r="D203" s="156" t="s">
        <v>62</v>
      </c>
      <c r="E203" s="168" t="s">
        <v>505</v>
      </c>
      <c r="F203" s="168" t="s">
        <v>506</v>
      </c>
      <c r="G203" s="155"/>
      <c r="H203" s="155"/>
      <c r="I203" s="155"/>
      <c r="J203" s="155"/>
      <c r="K203" s="169">
        <f>SUM(K204:K239)</f>
        <v>0</v>
      </c>
      <c r="L203" s="155"/>
      <c r="M203" s="32"/>
      <c r="N203" s="32"/>
      <c r="O203" s="32"/>
      <c r="P203" s="32"/>
      <c r="Q203" s="162">
        <f>SUM(Q204:Q239)</f>
        <v>0</v>
      </c>
      <c r="R203" s="162">
        <f>SUM(R204:R239)</f>
        <v>0</v>
      </c>
      <c r="S203" s="32"/>
      <c r="T203" s="32"/>
      <c r="U203" s="32"/>
      <c r="V203" s="32"/>
      <c r="W203" s="32"/>
      <c r="X203" s="32"/>
      <c r="Y203" s="32"/>
      <c r="AN203" s="165" t="s">
        <v>66</v>
      </c>
      <c r="AP203" s="166" t="s">
        <v>62</v>
      </c>
      <c r="AQ203" s="166" t="s">
        <v>66</v>
      </c>
      <c r="AU203" s="165" t="s">
        <v>100</v>
      </c>
      <c r="BG203" s="167">
        <f>SUM(BG204:BG240)</f>
        <v>0</v>
      </c>
    </row>
    <row r="204" spans="1:61" s="2" customFormat="1" ht="24" customHeight="1" x14ac:dyDescent="0.2">
      <c r="A204" s="214"/>
      <c r="B204" s="29"/>
      <c r="C204" s="170" t="s">
        <v>507</v>
      </c>
      <c r="D204" s="170" t="s">
        <v>102</v>
      </c>
      <c r="E204" s="171" t="s">
        <v>508</v>
      </c>
      <c r="F204" s="172" t="s">
        <v>509</v>
      </c>
      <c r="G204" s="173" t="s">
        <v>103</v>
      </c>
      <c r="H204" s="174">
        <v>2</v>
      </c>
      <c r="I204" s="174"/>
      <c r="J204" s="174"/>
      <c r="K204" s="174">
        <f>H204*J204</f>
        <v>0</v>
      </c>
      <c r="L204" s="175"/>
      <c r="M204" s="32"/>
      <c r="N204" s="32"/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32"/>
      <c r="Y204" s="32"/>
      <c r="Z204" s="214"/>
      <c r="AA204" s="214"/>
      <c r="AN204" s="181" t="s">
        <v>104</v>
      </c>
      <c r="AP204" s="181" t="s">
        <v>102</v>
      </c>
      <c r="AQ204" s="181" t="s">
        <v>105</v>
      </c>
      <c r="AU204" s="14" t="s">
        <v>100</v>
      </c>
      <c r="BA204" s="182">
        <f>IF(O204="základná",K204,0)</f>
        <v>0</v>
      </c>
      <c r="BB204" s="182">
        <f>IF(O204="znížená",K204,0)</f>
        <v>0</v>
      </c>
      <c r="BC204" s="182">
        <f>IF(O204="zákl. prenesená",K204,0)</f>
        <v>0</v>
      </c>
      <c r="BD204" s="182">
        <f>IF(O204="zníž. prenesená",K204,0)</f>
        <v>0</v>
      </c>
      <c r="BE204" s="182">
        <f>IF(O204="nulová",K204,0)</f>
        <v>0</v>
      </c>
      <c r="BF204" s="14" t="s">
        <v>105</v>
      </c>
      <c r="BG204" s="183">
        <f>ROUND(P204*H204,3)</f>
        <v>0</v>
      </c>
      <c r="BH204" s="14" t="s">
        <v>104</v>
      </c>
      <c r="BI204" s="181" t="s">
        <v>510</v>
      </c>
    </row>
    <row r="205" spans="1:61" s="2" customFormat="1" ht="19.5" x14ac:dyDescent="0.2">
      <c r="A205" s="214"/>
      <c r="B205" s="29"/>
      <c r="C205" s="211"/>
      <c r="D205" s="184" t="s">
        <v>106</v>
      </c>
      <c r="E205" s="211"/>
      <c r="F205" s="185" t="s">
        <v>509</v>
      </c>
      <c r="G205" s="211"/>
      <c r="H205" s="234"/>
      <c r="I205" s="234"/>
      <c r="J205" s="234"/>
      <c r="K205" s="211"/>
      <c r="L205" s="211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214"/>
      <c r="AA205" s="214"/>
      <c r="AP205" s="14" t="s">
        <v>106</v>
      </c>
      <c r="AQ205" s="14" t="s">
        <v>105</v>
      </c>
    </row>
    <row r="206" spans="1:61" s="2" customFormat="1" ht="16.5" customHeight="1" x14ac:dyDescent="0.2">
      <c r="A206" s="214"/>
      <c r="B206" s="29"/>
      <c r="C206" s="188" t="s">
        <v>511</v>
      </c>
      <c r="D206" s="188" t="s">
        <v>116</v>
      </c>
      <c r="E206" s="189" t="s">
        <v>512</v>
      </c>
      <c r="F206" s="190" t="s">
        <v>513</v>
      </c>
      <c r="G206" s="191" t="s">
        <v>112</v>
      </c>
      <c r="H206" s="192"/>
      <c r="I206" s="192"/>
      <c r="J206" s="193"/>
      <c r="K206" s="192">
        <f>H206*I206</f>
        <v>0</v>
      </c>
      <c r="L206" s="193"/>
      <c r="M206" s="32"/>
      <c r="N206" s="32"/>
      <c r="O206" s="177" t="s">
        <v>28</v>
      </c>
      <c r="P206" s="178">
        <f>I206+J206</f>
        <v>0</v>
      </c>
      <c r="Q206" s="178">
        <f>ROUND(I206*H206,3)</f>
        <v>0</v>
      </c>
      <c r="R206" s="178">
        <f>ROUND(J206*H206,3)</f>
        <v>0</v>
      </c>
      <c r="S206" s="179">
        <v>0</v>
      </c>
      <c r="T206" s="179">
        <f>S206*H206</f>
        <v>0</v>
      </c>
      <c r="U206" s="179">
        <v>0</v>
      </c>
      <c r="V206" s="179">
        <f>U206*H206</f>
        <v>0</v>
      </c>
      <c r="W206" s="179">
        <v>0</v>
      </c>
      <c r="X206" s="32"/>
      <c r="Y206" s="32"/>
      <c r="Z206" s="214"/>
      <c r="AA206" s="214"/>
      <c r="AN206" s="181" t="s">
        <v>108</v>
      </c>
      <c r="AP206" s="181" t="s">
        <v>116</v>
      </c>
      <c r="AQ206" s="181" t="s">
        <v>105</v>
      </c>
      <c r="AU206" s="14" t="s">
        <v>100</v>
      </c>
      <c r="BA206" s="182">
        <f>IF(O206="základná",K206,0)</f>
        <v>0</v>
      </c>
      <c r="BB206" s="182">
        <f>IF(O206="znížená",K206,0)</f>
        <v>0</v>
      </c>
      <c r="BC206" s="182">
        <f>IF(O206="zákl. prenesená",K206,0)</f>
        <v>0</v>
      </c>
      <c r="BD206" s="182">
        <f>IF(O206="zníž. prenesená",K206,0)</f>
        <v>0</v>
      </c>
      <c r="BE206" s="182">
        <f>IF(O206="nulová",K206,0)</f>
        <v>0</v>
      </c>
      <c r="BF206" s="14" t="s">
        <v>105</v>
      </c>
      <c r="BG206" s="183">
        <f>ROUND(P206*H206,3)</f>
        <v>0</v>
      </c>
      <c r="BH206" s="14" t="s">
        <v>104</v>
      </c>
      <c r="BI206" s="181" t="s">
        <v>514</v>
      </c>
    </row>
    <row r="207" spans="1:61" s="2" customFormat="1" x14ac:dyDescent="0.2">
      <c r="A207" s="214"/>
      <c r="B207" s="29"/>
      <c r="C207" s="211"/>
      <c r="D207" s="184" t="s">
        <v>106</v>
      </c>
      <c r="E207" s="211"/>
      <c r="F207" s="185" t="s">
        <v>513</v>
      </c>
      <c r="G207" s="211"/>
      <c r="H207" s="234"/>
      <c r="I207" s="234"/>
      <c r="J207" s="234"/>
      <c r="K207" s="211"/>
      <c r="L207" s="211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214"/>
      <c r="AA207" s="214"/>
      <c r="AP207" s="14" t="s">
        <v>106</v>
      </c>
      <c r="AQ207" s="14" t="s">
        <v>105</v>
      </c>
    </row>
    <row r="208" spans="1:61" s="2" customFormat="1" ht="16.5" customHeight="1" x14ac:dyDescent="0.2">
      <c r="A208" s="214"/>
      <c r="B208" s="29"/>
      <c r="C208" s="188" t="s">
        <v>515</v>
      </c>
      <c r="D208" s="188" t="s">
        <v>116</v>
      </c>
      <c r="E208" s="189" t="s">
        <v>516</v>
      </c>
      <c r="F208" s="190" t="s">
        <v>517</v>
      </c>
      <c r="G208" s="191" t="s">
        <v>112</v>
      </c>
      <c r="H208" s="192">
        <v>2</v>
      </c>
      <c r="I208" s="192"/>
      <c r="J208" s="193"/>
      <c r="K208" s="192">
        <f>H208*I208</f>
        <v>0</v>
      </c>
      <c r="L208" s="193"/>
      <c r="M208" s="32"/>
      <c r="N208" s="32"/>
      <c r="O208" s="177" t="s">
        <v>28</v>
      </c>
      <c r="P208" s="178">
        <f>I208+J208</f>
        <v>0</v>
      </c>
      <c r="Q208" s="178">
        <f>ROUND(I208*H208,3)</f>
        <v>0</v>
      </c>
      <c r="R208" s="178">
        <f>ROUND(J208*H208,3)</f>
        <v>0</v>
      </c>
      <c r="S208" s="179">
        <v>0</v>
      </c>
      <c r="T208" s="179">
        <f>S208*H208</f>
        <v>0</v>
      </c>
      <c r="U208" s="179">
        <v>0</v>
      </c>
      <c r="V208" s="179">
        <f>U208*H208</f>
        <v>0</v>
      </c>
      <c r="W208" s="179">
        <v>0</v>
      </c>
      <c r="X208" s="32"/>
      <c r="Y208" s="32"/>
      <c r="Z208" s="214"/>
      <c r="AA208" s="214"/>
      <c r="AN208" s="181" t="s">
        <v>108</v>
      </c>
      <c r="AP208" s="181" t="s">
        <v>116</v>
      </c>
      <c r="AQ208" s="181" t="s">
        <v>105</v>
      </c>
      <c r="AU208" s="14" t="s">
        <v>100</v>
      </c>
      <c r="BA208" s="182">
        <f>IF(O208="základná",K208,0)</f>
        <v>0</v>
      </c>
      <c r="BB208" s="182">
        <f>IF(O208="znížená",K208,0)</f>
        <v>0</v>
      </c>
      <c r="BC208" s="182">
        <f>IF(O208="zákl. prenesená",K208,0)</f>
        <v>0</v>
      </c>
      <c r="BD208" s="182">
        <f>IF(O208="zníž. prenesená",K208,0)</f>
        <v>0</v>
      </c>
      <c r="BE208" s="182">
        <f>IF(O208="nulová",K208,0)</f>
        <v>0</v>
      </c>
      <c r="BF208" s="14" t="s">
        <v>105</v>
      </c>
      <c r="BG208" s="183">
        <f>ROUND(P208*H208,3)</f>
        <v>0</v>
      </c>
      <c r="BH208" s="14" t="s">
        <v>104</v>
      </c>
      <c r="BI208" s="181" t="s">
        <v>518</v>
      </c>
    </row>
    <row r="209" spans="1:61" s="2" customFormat="1" x14ac:dyDescent="0.2">
      <c r="A209" s="214"/>
      <c r="B209" s="29"/>
      <c r="C209" s="211"/>
      <c r="D209" s="184" t="s">
        <v>106</v>
      </c>
      <c r="E209" s="211"/>
      <c r="F209" s="185" t="s">
        <v>517</v>
      </c>
      <c r="G209" s="211"/>
      <c r="H209" s="234"/>
      <c r="I209" s="234"/>
      <c r="J209" s="234"/>
      <c r="K209" s="211"/>
      <c r="L209" s="211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214"/>
      <c r="AA209" s="214"/>
      <c r="AP209" s="14" t="s">
        <v>106</v>
      </c>
      <c r="AQ209" s="14" t="s">
        <v>105</v>
      </c>
    </row>
    <row r="210" spans="1:61" s="2" customFormat="1" ht="24" customHeight="1" x14ac:dyDescent="0.2">
      <c r="A210" s="214"/>
      <c r="B210" s="29"/>
      <c r="C210" s="170" t="s">
        <v>519</v>
      </c>
      <c r="D210" s="170" t="s">
        <v>102</v>
      </c>
      <c r="E210" s="171" t="s">
        <v>520</v>
      </c>
      <c r="F210" s="172" t="s">
        <v>521</v>
      </c>
      <c r="G210" s="173" t="s">
        <v>103</v>
      </c>
      <c r="H210" s="174"/>
      <c r="I210" s="174"/>
      <c r="J210" s="174"/>
      <c r="K210" s="174">
        <f>H210*J210</f>
        <v>0</v>
      </c>
      <c r="L210" s="175"/>
      <c r="M210" s="32"/>
      <c r="N210" s="32"/>
      <c r="O210" s="177" t="s">
        <v>28</v>
      </c>
      <c r="P210" s="178">
        <f>I210+J210</f>
        <v>0</v>
      </c>
      <c r="Q210" s="178">
        <f>ROUND(I210*H210,3)</f>
        <v>0</v>
      </c>
      <c r="R210" s="178">
        <f>ROUND(J210*H210,3)</f>
        <v>0</v>
      </c>
      <c r="S210" s="179">
        <v>0</v>
      </c>
      <c r="T210" s="179">
        <f>S210*H210</f>
        <v>0</v>
      </c>
      <c r="U210" s="179">
        <v>0</v>
      </c>
      <c r="V210" s="179">
        <f>U210*H210</f>
        <v>0</v>
      </c>
      <c r="W210" s="179">
        <v>0</v>
      </c>
      <c r="X210" s="32"/>
      <c r="Y210" s="32"/>
      <c r="Z210" s="214"/>
      <c r="AA210" s="214"/>
      <c r="AN210" s="181" t="s">
        <v>104</v>
      </c>
      <c r="AP210" s="181" t="s">
        <v>102</v>
      </c>
      <c r="AQ210" s="181" t="s">
        <v>105</v>
      </c>
      <c r="AU210" s="14" t="s">
        <v>100</v>
      </c>
      <c r="BA210" s="182">
        <f>IF(O210="základná",K210,0)</f>
        <v>0</v>
      </c>
      <c r="BB210" s="182">
        <f>IF(O210="znížená",K210,0)</f>
        <v>0</v>
      </c>
      <c r="BC210" s="182">
        <f>IF(O210="zákl. prenesená",K210,0)</f>
        <v>0</v>
      </c>
      <c r="BD210" s="182">
        <f>IF(O210="zníž. prenesená",K210,0)</f>
        <v>0</v>
      </c>
      <c r="BE210" s="182">
        <f>IF(O210="nulová",K210,0)</f>
        <v>0</v>
      </c>
      <c r="BF210" s="14" t="s">
        <v>105</v>
      </c>
      <c r="BG210" s="183">
        <f>ROUND(P210*H210,3)</f>
        <v>0</v>
      </c>
      <c r="BH210" s="14" t="s">
        <v>104</v>
      </c>
      <c r="BI210" s="181" t="s">
        <v>522</v>
      </c>
    </row>
    <row r="211" spans="1:61" s="2" customFormat="1" ht="19.5" x14ac:dyDescent="0.2">
      <c r="A211" s="214"/>
      <c r="B211" s="29"/>
      <c r="C211" s="211"/>
      <c r="D211" s="184" t="s">
        <v>106</v>
      </c>
      <c r="E211" s="211"/>
      <c r="F211" s="185" t="s">
        <v>521</v>
      </c>
      <c r="G211" s="211"/>
      <c r="H211" s="234"/>
      <c r="I211" s="234"/>
      <c r="J211" s="234"/>
      <c r="K211" s="211"/>
      <c r="L211" s="211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214"/>
      <c r="AA211" s="214"/>
      <c r="AP211" s="14" t="s">
        <v>106</v>
      </c>
      <c r="AQ211" s="14" t="s">
        <v>105</v>
      </c>
    </row>
    <row r="212" spans="1:61" s="2" customFormat="1" ht="16.5" customHeight="1" x14ac:dyDescent="0.2">
      <c r="A212" s="214"/>
      <c r="B212" s="29"/>
      <c r="C212" s="188" t="s">
        <v>523</v>
      </c>
      <c r="D212" s="188" t="s">
        <v>116</v>
      </c>
      <c r="E212" s="189" t="s">
        <v>524</v>
      </c>
      <c r="F212" s="190" t="s">
        <v>525</v>
      </c>
      <c r="G212" s="191" t="s">
        <v>112</v>
      </c>
      <c r="H212" s="192"/>
      <c r="I212" s="192"/>
      <c r="J212" s="193"/>
      <c r="K212" s="192">
        <f>H212*I212</f>
        <v>0</v>
      </c>
      <c r="L212" s="193"/>
      <c r="M212" s="32"/>
      <c r="N212" s="32"/>
      <c r="O212" s="177" t="s">
        <v>28</v>
      </c>
      <c r="P212" s="178">
        <f>I212+J212</f>
        <v>0</v>
      </c>
      <c r="Q212" s="178">
        <f>ROUND(I212*H212,3)</f>
        <v>0</v>
      </c>
      <c r="R212" s="178">
        <f>ROUND(J212*H212,3)</f>
        <v>0</v>
      </c>
      <c r="S212" s="179">
        <v>0</v>
      </c>
      <c r="T212" s="179">
        <f>S212*H212</f>
        <v>0</v>
      </c>
      <c r="U212" s="179">
        <v>0</v>
      </c>
      <c r="V212" s="179">
        <f>U212*H212</f>
        <v>0</v>
      </c>
      <c r="W212" s="179">
        <v>0</v>
      </c>
      <c r="X212" s="32"/>
      <c r="Y212" s="32"/>
      <c r="Z212" s="214"/>
      <c r="AA212" s="214"/>
      <c r="AN212" s="181" t="s">
        <v>108</v>
      </c>
      <c r="AP212" s="181" t="s">
        <v>116</v>
      </c>
      <c r="AQ212" s="181" t="s">
        <v>105</v>
      </c>
      <c r="AU212" s="14" t="s">
        <v>100</v>
      </c>
      <c r="BA212" s="182">
        <f>IF(O212="základná",K212,0)</f>
        <v>0</v>
      </c>
      <c r="BB212" s="182">
        <f>IF(O212="znížená",K212,0)</f>
        <v>0</v>
      </c>
      <c r="BC212" s="182">
        <f>IF(O212="zákl. prenesená",K212,0)</f>
        <v>0</v>
      </c>
      <c r="BD212" s="182">
        <f>IF(O212="zníž. prenesená",K212,0)</f>
        <v>0</v>
      </c>
      <c r="BE212" s="182">
        <f>IF(O212="nulová",K212,0)</f>
        <v>0</v>
      </c>
      <c r="BF212" s="14" t="s">
        <v>105</v>
      </c>
      <c r="BG212" s="183">
        <f>ROUND(P212*H212,3)</f>
        <v>0</v>
      </c>
      <c r="BH212" s="14" t="s">
        <v>104</v>
      </c>
      <c r="BI212" s="181" t="s">
        <v>526</v>
      </c>
    </row>
    <row r="213" spans="1:61" s="2" customFormat="1" x14ac:dyDescent="0.2">
      <c r="A213" s="214"/>
      <c r="B213" s="29"/>
      <c r="C213" s="211"/>
      <c r="D213" s="184" t="s">
        <v>106</v>
      </c>
      <c r="E213" s="211"/>
      <c r="F213" s="185" t="s">
        <v>525</v>
      </c>
      <c r="G213" s="211"/>
      <c r="H213" s="234"/>
      <c r="I213" s="234"/>
      <c r="J213" s="234"/>
      <c r="K213" s="211"/>
      <c r="L213" s="211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214"/>
      <c r="AA213" s="214"/>
      <c r="AP213" s="14" t="s">
        <v>106</v>
      </c>
      <c r="AQ213" s="14" t="s">
        <v>105</v>
      </c>
    </row>
    <row r="214" spans="1:61" s="2" customFormat="1" ht="24" customHeight="1" x14ac:dyDescent="0.2">
      <c r="A214" s="214"/>
      <c r="B214" s="29"/>
      <c r="C214" s="170" t="s">
        <v>527</v>
      </c>
      <c r="D214" s="170" t="s">
        <v>102</v>
      </c>
      <c r="E214" s="171" t="s">
        <v>528</v>
      </c>
      <c r="F214" s="172" t="s">
        <v>529</v>
      </c>
      <c r="G214" s="173" t="s">
        <v>103</v>
      </c>
      <c r="H214" s="174"/>
      <c r="I214" s="174"/>
      <c r="J214" s="174"/>
      <c r="K214" s="174">
        <f>H214*J214</f>
        <v>0</v>
      </c>
      <c r="L214" s="175"/>
      <c r="M214" s="32"/>
      <c r="N214" s="32"/>
      <c r="O214" s="177" t="s">
        <v>28</v>
      </c>
      <c r="P214" s="178">
        <f>I214+J214</f>
        <v>0</v>
      </c>
      <c r="Q214" s="178">
        <f>ROUND(I214*H214,3)</f>
        <v>0</v>
      </c>
      <c r="R214" s="178">
        <f>ROUND(J214*H214,3)</f>
        <v>0</v>
      </c>
      <c r="S214" s="179">
        <v>0</v>
      </c>
      <c r="T214" s="179">
        <f>S214*H214</f>
        <v>0</v>
      </c>
      <c r="U214" s="179">
        <v>0</v>
      </c>
      <c r="V214" s="179">
        <f>U214*H214</f>
        <v>0</v>
      </c>
      <c r="W214" s="179">
        <v>0</v>
      </c>
      <c r="X214" s="32"/>
      <c r="Y214" s="32"/>
      <c r="Z214" s="214"/>
      <c r="AA214" s="214"/>
      <c r="AN214" s="181" t="s">
        <v>104</v>
      </c>
      <c r="AP214" s="181" t="s">
        <v>102</v>
      </c>
      <c r="AQ214" s="181" t="s">
        <v>105</v>
      </c>
      <c r="AU214" s="14" t="s">
        <v>100</v>
      </c>
      <c r="BA214" s="182">
        <f>IF(O214="základná",K214,0)</f>
        <v>0</v>
      </c>
      <c r="BB214" s="182">
        <f>IF(O214="znížená",K214,0)</f>
        <v>0</v>
      </c>
      <c r="BC214" s="182">
        <f>IF(O214="zákl. prenesená",K214,0)</f>
        <v>0</v>
      </c>
      <c r="BD214" s="182">
        <f>IF(O214="zníž. prenesená",K214,0)</f>
        <v>0</v>
      </c>
      <c r="BE214" s="182">
        <f>IF(O214="nulová",K214,0)</f>
        <v>0</v>
      </c>
      <c r="BF214" s="14" t="s">
        <v>105</v>
      </c>
      <c r="BG214" s="183">
        <f>ROUND(P214*H214,3)</f>
        <v>0</v>
      </c>
      <c r="BH214" s="14" t="s">
        <v>104</v>
      </c>
      <c r="BI214" s="181" t="s">
        <v>530</v>
      </c>
    </row>
    <row r="215" spans="1:61" s="2" customFormat="1" ht="19.5" x14ac:dyDescent="0.2">
      <c r="A215" s="214"/>
      <c r="B215" s="29"/>
      <c r="C215" s="211"/>
      <c r="D215" s="184" t="s">
        <v>106</v>
      </c>
      <c r="E215" s="211"/>
      <c r="F215" s="185" t="s">
        <v>529</v>
      </c>
      <c r="G215" s="211"/>
      <c r="H215" s="234"/>
      <c r="I215" s="234"/>
      <c r="J215" s="234"/>
      <c r="K215" s="211"/>
      <c r="L215" s="211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214"/>
      <c r="AA215" s="214"/>
      <c r="AP215" s="14" t="s">
        <v>106</v>
      </c>
      <c r="AQ215" s="14" t="s">
        <v>105</v>
      </c>
    </row>
    <row r="216" spans="1:61" s="2" customFormat="1" ht="16.5" customHeight="1" x14ac:dyDescent="0.2">
      <c r="A216" s="214"/>
      <c r="B216" s="29"/>
      <c r="C216" s="188" t="s">
        <v>535</v>
      </c>
      <c r="D216" s="188" t="s">
        <v>116</v>
      </c>
      <c r="E216" s="189" t="s">
        <v>536</v>
      </c>
      <c r="F216" s="190" t="s">
        <v>537</v>
      </c>
      <c r="G216" s="191" t="s">
        <v>112</v>
      </c>
      <c r="H216" s="192"/>
      <c r="I216" s="192"/>
      <c r="J216" s="193"/>
      <c r="K216" s="192">
        <f>H216*I216</f>
        <v>0</v>
      </c>
      <c r="L216" s="193"/>
      <c r="M216" s="32"/>
      <c r="N216" s="32"/>
      <c r="O216" s="177" t="s">
        <v>28</v>
      </c>
      <c r="P216" s="178">
        <f>I216+J216</f>
        <v>0</v>
      </c>
      <c r="Q216" s="178">
        <f>ROUND(I216*H216,3)</f>
        <v>0</v>
      </c>
      <c r="R216" s="178">
        <f>ROUND(J216*H216,3)</f>
        <v>0</v>
      </c>
      <c r="S216" s="179">
        <v>0</v>
      </c>
      <c r="T216" s="179">
        <f>S216*H216</f>
        <v>0</v>
      </c>
      <c r="U216" s="179">
        <v>0</v>
      </c>
      <c r="V216" s="179">
        <f>U216*H216</f>
        <v>0</v>
      </c>
      <c r="W216" s="179">
        <v>0</v>
      </c>
      <c r="X216" s="32"/>
      <c r="Y216" s="32"/>
      <c r="Z216" s="214"/>
      <c r="AA216" s="214"/>
      <c r="AN216" s="181" t="s">
        <v>108</v>
      </c>
      <c r="AP216" s="181" t="s">
        <v>116</v>
      </c>
      <c r="AQ216" s="181" t="s">
        <v>105</v>
      </c>
      <c r="AU216" s="14" t="s">
        <v>100</v>
      </c>
      <c r="BA216" s="182">
        <f>IF(O216="základná",K216,0)</f>
        <v>0</v>
      </c>
      <c r="BB216" s="182">
        <f>IF(O216="znížená",K216,0)</f>
        <v>0</v>
      </c>
      <c r="BC216" s="182">
        <f>IF(O216="zákl. prenesená",K216,0)</f>
        <v>0</v>
      </c>
      <c r="BD216" s="182">
        <f>IF(O216="zníž. prenesená",K216,0)</f>
        <v>0</v>
      </c>
      <c r="BE216" s="182">
        <f>IF(O216="nulová",K216,0)</f>
        <v>0</v>
      </c>
      <c r="BF216" s="14" t="s">
        <v>105</v>
      </c>
      <c r="BG216" s="183">
        <f>ROUND(P216*H216,3)</f>
        <v>0</v>
      </c>
      <c r="BH216" s="14" t="s">
        <v>104</v>
      </c>
      <c r="BI216" s="181" t="s">
        <v>538</v>
      </c>
    </row>
    <row r="217" spans="1:61" s="2" customFormat="1" x14ac:dyDescent="0.2">
      <c r="A217" s="214"/>
      <c r="B217" s="29"/>
      <c r="C217" s="211"/>
      <c r="D217" s="184" t="s">
        <v>106</v>
      </c>
      <c r="E217" s="211"/>
      <c r="F217" s="185" t="s">
        <v>537</v>
      </c>
      <c r="G217" s="211"/>
      <c r="H217" s="234"/>
      <c r="I217" s="234"/>
      <c r="J217" s="234"/>
      <c r="K217" s="211"/>
      <c r="L217" s="211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214"/>
      <c r="AA217" s="214"/>
      <c r="AP217" s="14" t="s">
        <v>106</v>
      </c>
      <c r="AQ217" s="14" t="s">
        <v>105</v>
      </c>
    </row>
    <row r="218" spans="1:61" s="2" customFormat="1" ht="16.5" customHeight="1" x14ac:dyDescent="0.2">
      <c r="A218" s="214"/>
      <c r="B218" s="29"/>
      <c r="C218" s="170" t="s">
        <v>547</v>
      </c>
      <c r="D218" s="170" t="s">
        <v>102</v>
      </c>
      <c r="E218" s="171" t="s">
        <v>548</v>
      </c>
      <c r="F218" s="172" t="s">
        <v>549</v>
      </c>
      <c r="G218" s="173" t="s">
        <v>103</v>
      </c>
      <c r="H218" s="174">
        <v>2</v>
      </c>
      <c r="I218" s="174"/>
      <c r="J218" s="174"/>
      <c r="K218" s="174">
        <f>H218*J218</f>
        <v>0</v>
      </c>
      <c r="L218" s="175"/>
      <c r="M218" s="32"/>
      <c r="N218" s="32"/>
      <c r="O218" s="177" t="s">
        <v>28</v>
      </c>
      <c r="P218" s="178">
        <f>I218+J218</f>
        <v>0</v>
      </c>
      <c r="Q218" s="178">
        <f>ROUND(I218*H218,3)</f>
        <v>0</v>
      </c>
      <c r="R218" s="178">
        <f>ROUND(J218*H218,3)</f>
        <v>0</v>
      </c>
      <c r="S218" s="179">
        <v>0</v>
      </c>
      <c r="T218" s="179">
        <f>S218*H218</f>
        <v>0</v>
      </c>
      <c r="U218" s="179">
        <v>0</v>
      </c>
      <c r="V218" s="179">
        <f>U218*H218</f>
        <v>0</v>
      </c>
      <c r="W218" s="179">
        <v>0</v>
      </c>
      <c r="X218" s="32"/>
      <c r="Y218" s="32"/>
      <c r="Z218" s="214"/>
      <c r="AA218" s="214"/>
      <c r="AN218" s="181" t="s">
        <v>104</v>
      </c>
      <c r="AP218" s="181" t="s">
        <v>102</v>
      </c>
      <c r="AQ218" s="181" t="s">
        <v>105</v>
      </c>
      <c r="AU218" s="14" t="s">
        <v>100</v>
      </c>
      <c r="BA218" s="182">
        <f>IF(O218="základná",K218,0)</f>
        <v>0</v>
      </c>
      <c r="BB218" s="182">
        <f>IF(O218="znížená",K218,0)</f>
        <v>0</v>
      </c>
      <c r="BC218" s="182">
        <f>IF(O218="zákl. prenesená",K218,0)</f>
        <v>0</v>
      </c>
      <c r="BD218" s="182">
        <f>IF(O218="zníž. prenesená",K218,0)</f>
        <v>0</v>
      </c>
      <c r="BE218" s="182">
        <f>IF(O218="nulová",K218,0)</f>
        <v>0</v>
      </c>
      <c r="BF218" s="14" t="s">
        <v>105</v>
      </c>
      <c r="BG218" s="183">
        <f>ROUND(P218*H218,3)</f>
        <v>0</v>
      </c>
      <c r="BH218" s="14" t="s">
        <v>104</v>
      </c>
      <c r="BI218" s="181" t="s">
        <v>550</v>
      </c>
    </row>
    <row r="219" spans="1:61" s="2" customFormat="1" x14ac:dyDescent="0.2">
      <c r="A219" s="214"/>
      <c r="B219" s="29"/>
      <c r="C219" s="211"/>
      <c r="D219" s="184" t="s">
        <v>106</v>
      </c>
      <c r="E219" s="211"/>
      <c r="F219" s="185" t="s">
        <v>549</v>
      </c>
      <c r="G219" s="211"/>
      <c r="H219" s="234"/>
      <c r="I219" s="234"/>
      <c r="J219" s="234"/>
      <c r="K219" s="211"/>
      <c r="L219" s="211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214"/>
      <c r="AA219" s="214"/>
      <c r="AP219" s="14" t="s">
        <v>106</v>
      </c>
      <c r="AQ219" s="14" t="s">
        <v>105</v>
      </c>
    </row>
    <row r="220" spans="1:61" s="2" customFormat="1" ht="16.5" customHeight="1" x14ac:dyDescent="0.2">
      <c r="A220" s="214"/>
      <c r="B220" s="29"/>
      <c r="C220" s="188" t="s">
        <v>551</v>
      </c>
      <c r="D220" s="188" t="s">
        <v>116</v>
      </c>
      <c r="E220" s="189" t="s">
        <v>552</v>
      </c>
      <c r="F220" s="190" t="s">
        <v>553</v>
      </c>
      <c r="G220" s="191" t="s">
        <v>103</v>
      </c>
      <c r="H220" s="192">
        <v>2</v>
      </c>
      <c r="I220" s="192"/>
      <c r="J220" s="193"/>
      <c r="K220" s="192">
        <f>H220*I220</f>
        <v>0</v>
      </c>
      <c r="L220" s="193"/>
      <c r="M220" s="32"/>
      <c r="N220" s="32"/>
      <c r="O220" s="177" t="s">
        <v>28</v>
      </c>
      <c r="P220" s="178">
        <f>I220+J220</f>
        <v>0</v>
      </c>
      <c r="Q220" s="178">
        <f>ROUND(I220*H220,3)</f>
        <v>0</v>
      </c>
      <c r="R220" s="178">
        <f>ROUND(J220*H220,3)</f>
        <v>0</v>
      </c>
      <c r="S220" s="179">
        <v>0</v>
      </c>
      <c r="T220" s="179">
        <f>S220*H220</f>
        <v>0</v>
      </c>
      <c r="U220" s="179">
        <v>0</v>
      </c>
      <c r="V220" s="179">
        <f>U220*H220</f>
        <v>0</v>
      </c>
      <c r="W220" s="179">
        <v>0</v>
      </c>
      <c r="X220" s="32"/>
      <c r="Y220" s="32"/>
      <c r="Z220" s="214"/>
      <c r="AA220" s="214"/>
      <c r="AN220" s="181" t="s">
        <v>108</v>
      </c>
      <c r="AP220" s="181" t="s">
        <v>116</v>
      </c>
      <c r="AQ220" s="181" t="s">
        <v>105</v>
      </c>
      <c r="AU220" s="14" t="s">
        <v>100</v>
      </c>
      <c r="BA220" s="182">
        <f>IF(O220="základná",K220,0)</f>
        <v>0</v>
      </c>
      <c r="BB220" s="182">
        <f>IF(O220="znížená",K220,0)</f>
        <v>0</v>
      </c>
      <c r="BC220" s="182">
        <f>IF(O220="zákl. prenesená",K220,0)</f>
        <v>0</v>
      </c>
      <c r="BD220" s="182">
        <f>IF(O220="zníž. prenesená",K220,0)</f>
        <v>0</v>
      </c>
      <c r="BE220" s="182">
        <f>IF(O220="nulová",K220,0)</f>
        <v>0</v>
      </c>
      <c r="BF220" s="14" t="s">
        <v>105</v>
      </c>
      <c r="BG220" s="183">
        <f>ROUND(P220*H220,3)</f>
        <v>0</v>
      </c>
      <c r="BH220" s="14" t="s">
        <v>104</v>
      </c>
      <c r="BI220" s="181" t="s">
        <v>554</v>
      </c>
    </row>
    <row r="221" spans="1:61" s="2" customFormat="1" x14ac:dyDescent="0.2">
      <c r="A221" s="214"/>
      <c r="B221" s="29"/>
      <c r="C221" s="211"/>
      <c r="D221" s="184" t="s">
        <v>106</v>
      </c>
      <c r="E221" s="211"/>
      <c r="F221" s="185" t="s">
        <v>553</v>
      </c>
      <c r="G221" s="211"/>
      <c r="H221" s="234"/>
      <c r="I221" s="234"/>
      <c r="J221" s="234"/>
      <c r="K221" s="211"/>
      <c r="L221" s="211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214"/>
      <c r="AA221" s="214"/>
      <c r="AP221" s="14" t="s">
        <v>106</v>
      </c>
      <c r="AQ221" s="14" t="s">
        <v>105</v>
      </c>
    </row>
    <row r="222" spans="1:61" s="2" customFormat="1" ht="24.95" customHeight="1" x14ac:dyDescent="0.2">
      <c r="A222" s="214"/>
      <c r="B222" s="29"/>
      <c r="C222" s="170" t="s">
        <v>555</v>
      </c>
      <c r="D222" s="170" t="s">
        <v>102</v>
      </c>
      <c r="E222" s="171" t="s">
        <v>556</v>
      </c>
      <c r="F222" s="172" t="s">
        <v>557</v>
      </c>
      <c r="G222" s="173" t="s">
        <v>103</v>
      </c>
      <c r="H222" s="174">
        <v>6</v>
      </c>
      <c r="I222" s="174"/>
      <c r="J222" s="174"/>
      <c r="K222" s="174">
        <f>H222*J222</f>
        <v>0</v>
      </c>
      <c r="L222" s="175"/>
      <c r="M222" s="32"/>
      <c r="N222" s="32"/>
      <c r="O222" s="177" t="s">
        <v>28</v>
      </c>
      <c r="P222" s="178">
        <f>I222+J222</f>
        <v>0</v>
      </c>
      <c r="Q222" s="178">
        <f>ROUND(I222*H222,3)</f>
        <v>0</v>
      </c>
      <c r="R222" s="178">
        <f>ROUND(J222*H222,3)</f>
        <v>0</v>
      </c>
      <c r="S222" s="179">
        <v>0</v>
      </c>
      <c r="T222" s="179">
        <f>S222*H222</f>
        <v>0</v>
      </c>
      <c r="U222" s="179">
        <v>0</v>
      </c>
      <c r="V222" s="179">
        <f>U222*H222</f>
        <v>0</v>
      </c>
      <c r="W222" s="179">
        <v>0</v>
      </c>
      <c r="X222" s="32"/>
      <c r="Y222" s="32"/>
      <c r="Z222" s="214"/>
      <c r="AA222" s="214"/>
      <c r="AN222" s="181" t="s">
        <v>104</v>
      </c>
      <c r="AP222" s="181" t="s">
        <v>102</v>
      </c>
      <c r="AQ222" s="181" t="s">
        <v>105</v>
      </c>
      <c r="AU222" s="14" t="s">
        <v>100</v>
      </c>
      <c r="BA222" s="182">
        <f>IF(O222="základná",K222,0)</f>
        <v>0</v>
      </c>
      <c r="BB222" s="182">
        <f>IF(O222="znížená",K222,0)</f>
        <v>0</v>
      </c>
      <c r="BC222" s="182">
        <f>IF(O222="zákl. prenesená",K222,0)</f>
        <v>0</v>
      </c>
      <c r="BD222" s="182">
        <f>IF(O222="zníž. prenesená",K222,0)</f>
        <v>0</v>
      </c>
      <c r="BE222" s="182">
        <f>IF(O222="nulová",K222,0)</f>
        <v>0</v>
      </c>
      <c r="BF222" s="14" t="s">
        <v>105</v>
      </c>
      <c r="BG222" s="183">
        <f>ROUND(P222*H222,3)</f>
        <v>0</v>
      </c>
      <c r="BH222" s="14" t="s">
        <v>104</v>
      </c>
      <c r="BI222" s="181" t="s">
        <v>558</v>
      </c>
    </row>
    <row r="223" spans="1:61" s="2" customFormat="1" ht="12.95" customHeight="1" x14ac:dyDescent="0.2">
      <c r="A223" s="214"/>
      <c r="B223" s="29"/>
      <c r="C223" s="211"/>
      <c r="D223" s="184" t="s">
        <v>106</v>
      </c>
      <c r="E223" s="211"/>
      <c r="F223" s="185" t="s">
        <v>557</v>
      </c>
      <c r="G223" s="211"/>
      <c r="H223" s="234"/>
      <c r="I223" s="234"/>
      <c r="J223" s="234"/>
      <c r="K223" s="211"/>
      <c r="L223" s="211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214"/>
      <c r="AA223" s="214"/>
      <c r="AP223" s="14" t="s">
        <v>106</v>
      </c>
      <c r="AQ223" s="14" t="s">
        <v>105</v>
      </c>
    </row>
    <row r="224" spans="1:61" s="2" customFormat="1" ht="16.5" customHeight="1" x14ac:dyDescent="0.2">
      <c r="A224" s="214"/>
      <c r="B224" s="29"/>
      <c r="C224" s="188" t="s">
        <v>575</v>
      </c>
      <c r="D224" s="188" t="s">
        <v>102</v>
      </c>
      <c r="E224" s="189" t="s">
        <v>576</v>
      </c>
      <c r="F224" s="190" t="s">
        <v>577</v>
      </c>
      <c r="G224" s="191" t="s">
        <v>103</v>
      </c>
      <c r="H224" s="192">
        <v>6</v>
      </c>
      <c r="I224" s="192"/>
      <c r="J224" s="193"/>
      <c r="K224" s="192">
        <f>H224*I224</f>
        <v>0</v>
      </c>
      <c r="L224" s="193"/>
      <c r="M224" s="32"/>
      <c r="N224" s="32"/>
      <c r="O224" s="177" t="s">
        <v>28</v>
      </c>
      <c r="P224" s="178">
        <f>I224+J224</f>
        <v>0</v>
      </c>
      <c r="Q224" s="178">
        <f>ROUND(I224*H224,3)</f>
        <v>0</v>
      </c>
      <c r="R224" s="178">
        <f>ROUND(J224*H224,3)</f>
        <v>0</v>
      </c>
      <c r="S224" s="179">
        <v>0</v>
      </c>
      <c r="T224" s="179">
        <f>S224*H224</f>
        <v>0</v>
      </c>
      <c r="U224" s="179">
        <v>0</v>
      </c>
      <c r="V224" s="179">
        <f>U224*H224</f>
        <v>0</v>
      </c>
      <c r="W224" s="179">
        <v>0</v>
      </c>
      <c r="X224" s="32"/>
      <c r="Y224" s="32"/>
      <c r="Z224" s="214"/>
      <c r="AA224" s="214"/>
      <c r="AN224" s="181" t="s">
        <v>104</v>
      </c>
      <c r="AP224" s="181" t="s">
        <v>102</v>
      </c>
      <c r="AQ224" s="181" t="s">
        <v>105</v>
      </c>
      <c r="AU224" s="14" t="s">
        <v>100</v>
      </c>
      <c r="BA224" s="182">
        <f>IF(O224="základná",K224,0)</f>
        <v>0</v>
      </c>
      <c r="BB224" s="182">
        <f>IF(O224="znížená",K224,0)</f>
        <v>0</v>
      </c>
      <c r="BC224" s="182">
        <f>IF(O224="zákl. prenesená",K224,0)</f>
        <v>0</v>
      </c>
      <c r="BD224" s="182">
        <f>IF(O224="zníž. prenesená",K224,0)</f>
        <v>0</v>
      </c>
      <c r="BE224" s="182">
        <f>IF(O224="nulová",K224,0)</f>
        <v>0</v>
      </c>
      <c r="BF224" s="14" t="s">
        <v>105</v>
      </c>
      <c r="BG224" s="183">
        <f>ROUND(P224*H224,3)</f>
        <v>0</v>
      </c>
      <c r="BH224" s="14" t="s">
        <v>104</v>
      </c>
      <c r="BI224" s="181" t="s">
        <v>578</v>
      </c>
    </row>
    <row r="225" spans="1:61" s="2" customFormat="1" x14ac:dyDescent="0.2">
      <c r="A225" s="214"/>
      <c r="B225" s="29"/>
      <c r="C225" s="211"/>
      <c r="D225" s="184" t="s">
        <v>106</v>
      </c>
      <c r="E225" s="211"/>
      <c r="F225" s="185" t="s">
        <v>577</v>
      </c>
      <c r="G225" s="211"/>
      <c r="H225" s="234"/>
      <c r="I225" s="234"/>
      <c r="J225" s="234"/>
      <c r="K225" s="211"/>
      <c r="L225" s="211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214"/>
      <c r="AA225" s="214"/>
      <c r="AP225" s="14" t="s">
        <v>106</v>
      </c>
      <c r="AQ225" s="14" t="s">
        <v>105</v>
      </c>
    </row>
    <row r="226" spans="1:61" s="2" customFormat="1" ht="16.5" customHeight="1" x14ac:dyDescent="0.2">
      <c r="A226" s="214"/>
      <c r="B226" s="29"/>
      <c r="C226" s="188" t="s">
        <v>579</v>
      </c>
      <c r="D226" s="188" t="s">
        <v>102</v>
      </c>
      <c r="E226" s="189" t="s">
        <v>580</v>
      </c>
      <c r="F226" s="190" t="s">
        <v>581</v>
      </c>
      <c r="G226" s="191" t="s">
        <v>103</v>
      </c>
      <c r="H226" s="192">
        <v>6</v>
      </c>
      <c r="I226" s="192"/>
      <c r="J226" s="193"/>
      <c r="K226" s="192">
        <f>H226*I226</f>
        <v>0</v>
      </c>
      <c r="L226" s="193"/>
      <c r="M226" s="32"/>
      <c r="N226" s="32"/>
      <c r="O226" s="177" t="s">
        <v>28</v>
      </c>
      <c r="P226" s="178">
        <f>I226+J226</f>
        <v>0</v>
      </c>
      <c r="Q226" s="178">
        <f>ROUND(I226*H226,3)</f>
        <v>0</v>
      </c>
      <c r="R226" s="178">
        <f>ROUND(J226*H226,3)</f>
        <v>0</v>
      </c>
      <c r="S226" s="179">
        <v>0</v>
      </c>
      <c r="T226" s="179">
        <f>S226*H226</f>
        <v>0</v>
      </c>
      <c r="U226" s="179">
        <v>0</v>
      </c>
      <c r="V226" s="179">
        <f>U226*H226</f>
        <v>0</v>
      </c>
      <c r="W226" s="179">
        <v>0</v>
      </c>
      <c r="X226" s="32"/>
      <c r="Y226" s="32"/>
      <c r="Z226" s="214"/>
      <c r="AA226" s="214"/>
      <c r="AN226" s="181" t="s">
        <v>104</v>
      </c>
      <c r="AP226" s="181" t="s">
        <v>102</v>
      </c>
      <c r="AQ226" s="181" t="s">
        <v>105</v>
      </c>
      <c r="AU226" s="14" t="s">
        <v>100</v>
      </c>
      <c r="BA226" s="182">
        <f>IF(O226="základná",K226,0)</f>
        <v>0</v>
      </c>
      <c r="BB226" s="182">
        <f>IF(O226="znížená",K226,0)</f>
        <v>0</v>
      </c>
      <c r="BC226" s="182">
        <f>IF(O226="zákl. prenesená",K226,0)</f>
        <v>0</v>
      </c>
      <c r="BD226" s="182">
        <f>IF(O226="zníž. prenesená",K226,0)</f>
        <v>0</v>
      </c>
      <c r="BE226" s="182">
        <f>IF(O226="nulová",K226,0)</f>
        <v>0</v>
      </c>
      <c r="BF226" s="14" t="s">
        <v>105</v>
      </c>
      <c r="BG226" s="183">
        <f>ROUND(P226*H226,3)</f>
        <v>0</v>
      </c>
      <c r="BH226" s="14" t="s">
        <v>104</v>
      </c>
      <c r="BI226" s="181" t="s">
        <v>582</v>
      </c>
    </row>
    <row r="227" spans="1:61" s="2" customFormat="1" ht="16.5" customHeight="1" x14ac:dyDescent="0.2">
      <c r="A227" s="214"/>
      <c r="B227" s="29"/>
      <c r="C227" s="170" t="s">
        <v>559</v>
      </c>
      <c r="D227" s="170" t="s">
        <v>102</v>
      </c>
      <c r="E227" s="171" t="s">
        <v>560</v>
      </c>
      <c r="F227" s="172" t="s">
        <v>561</v>
      </c>
      <c r="G227" s="173" t="s">
        <v>115</v>
      </c>
      <c r="H227" s="174">
        <v>50</v>
      </c>
      <c r="I227" s="174"/>
      <c r="J227" s="174"/>
      <c r="K227" s="174">
        <f>H227*J227</f>
        <v>0</v>
      </c>
      <c r="L227" s="175"/>
      <c r="M227" s="32"/>
      <c r="N227" s="32"/>
      <c r="O227" s="177" t="s">
        <v>28</v>
      </c>
      <c r="P227" s="178">
        <f>I227+J227</f>
        <v>0</v>
      </c>
      <c r="Q227" s="178">
        <f>ROUND(I227*H227,3)</f>
        <v>0</v>
      </c>
      <c r="R227" s="178">
        <f>ROUND(J227*H227,3)</f>
        <v>0</v>
      </c>
      <c r="S227" s="179">
        <v>0</v>
      </c>
      <c r="T227" s="179">
        <f>S227*H227</f>
        <v>0</v>
      </c>
      <c r="U227" s="179">
        <v>0</v>
      </c>
      <c r="V227" s="179">
        <f>U227*H227</f>
        <v>0</v>
      </c>
      <c r="W227" s="179">
        <v>0</v>
      </c>
      <c r="X227" s="32"/>
      <c r="Y227" s="32"/>
      <c r="Z227" s="214"/>
      <c r="AA227" s="214"/>
      <c r="AN227" s="181" t="s">
        <v>104</v>
      </c>
      <c r="AP227" s="181" t="s">
        <v>102</v>
      </c>
      <c r="AQ227" s="181" t="s">
        <v>105</v>
      </c>
      <c r="AU227" s="14" t="s">
        <v>100</v>
      </c>
      <c r="BA227" s="182">
        <f>IF(O227="základná",K227,0)</f>
        <v>0</v>
      </c>
      <c r="BB227" s="182">
        <f>IF(O227="znížená",K227,0)</f>
        <v>0</v>
      </c>
      <c r="BC227" s="182">
        <f>IF(O227="zákl. prenesená",K227,0)</f>
        <v>0</v>
      </c>
      <c r="BD227" s="182">
        <f>IF(O227="zníž. prenesená",K227,0)</f>
        <v>0</v>
      </c>
      <c r="BE227" s="182">
        <f>IF(O227="nulová",K227,0)</f>
        <v>0</v>
      </c>
      <c r="BF227" s="14" t="s">
        <v>105</v>
      </c>
      <c r="BG227" s="183">
        <f>ROUND(P227*H227,3)</f>
        <v>0</v>
      </c>
      <c r="BH227" s="14" t="s">
        <v>104</v>
      </c>
      <c r="BI227" s="181" t="s">
        <v>562</v>
      </c>
    </row>
    <row r="228" spans="1:61" s="2" customFormat="1" x14ac:dyDescent="0.2">
      <c r="A228" s="214"/>
      <c r="B228" s="29"/>
      <c r="C228" s="211"/>
      <c r="D228" s="184" t="s">
        <v>106</v>
      </c>
      <c r="E228" s="211"/>
      <c r="F228" s="185" t="s">
        <v>561</v>
      </c>
      <c r="G228" s="211"/>
      <c r="H228" s="234"/>
      <c r="I228" s="234"/>
      <c r="J228" s="234"/>
      <c r="K228" s="211"/>
      <c r="L228" s="211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214"/>
      <c r="AA228" s="214"/>
      <c r="AP228" s="14" t="s">
        <v>106</v>
      </c>
      <c r="AQ228" s="14" t="s">
        <v>105</v>
      </c>
    </row>
    <row r="229" spans="1:61" s="2" customFormat="1" ht="16.5" customHeight="1" x14ac:dyDescent="0.2">
      <c r="A229" s="214"/>
      <c r="B229" s="29"/>
      <c r="C229" s="188" t="s">
        <v>563</v>
      </c>
      <c r="D229" s="188" t="s">
        <v>116</v>
      </c>
      <c r="E229" s="189" t="s">
        <v>564</v>
      </c>
      <c r="F229" s="190" t="s">
        <v>819</v>
      </c>
      <c r="G229" s="191" t="s">
        <v>115</v>
      </c>
      <c r="H229" s="192">
        <v>50</v>
      </c>
      <c r="I229" s="192"/>
      <c r="J229" s="193"/>
      <c r="K229" s="192">
        <f>H229*I229</f>
        <v>0</v>
      </c>
      <c r="L229" s="193"/>
      <c r="M229" s="32"/>
      <c r="N229" s="32"/>
      <c r="O229" s="177" t="s">
        <v>28</v>
      </c>
      <c r="P229" s="178">
        <f>I229+J229</f>
        <v>0</v>
      </c>
      <c r="Q229" s="178">
        <f>ROUND(I229*H229,3)</f>
        <v>0</v>
      </c>
      <c r="R229" s="178">
        <f>ROUND(J229*H229,3)</f>
        <v>0</v>
      </c>
      <c r="S229" s="179">
        <v>0</v>
      </c>
      <c r="T229" s="179">
        <f>S229*H229</f>
        <v>0</v>
      </c>
      <c r="U229" s="179">
        <v>0</v>
      </c>
      <c r="V229" s="179">
        <f>U229*H229</f>
        <v>0</v>
      </c>
      <c r="W229" s="179">
        <v>0</v>
      </c>
      <c r="X229" s="32"/>
      <c r="Y229" s="32"/>
      <c r="Z229" s="214"/>
      <c r="AA229" s="214"/>
      <c r="AN229" s="181" t="s">
        <v>108</v>
      </c>
      <c r="AP229" s="181" t="s">
        <v>116</v>
      </c>
      <c r="AQ229" s="181" t="s">
        <v>105</v>
      </c>
      <c r="AU229" s="14" t="s">
        <v>100</v>
      </c>
      <c r="BA229" s="182">
        <f>IF(O229="základná",K229,0)</f>
        <v>0</v>
      </c>
      <c r="BB229" s="182">
        <f>IF(O229="znížená",K229,0)</f>
        <v>0</v>
      </c>
      <c r="BC229" s="182">
        <f>IF(O229="zákl. prenesená",K229,0)</f>
        <v>0</v>
      </c>
      <c r="BD229" s="182">
        <f>IF(O229="zníž. prenesená",K229,0)</f>
        <v>0</v>
      </c>
      <c r="BE229" s="182">
        <f>IF(O229="nulová",K229,0)</f>
        <v>0</v>
      </c>
      <c r="BF229" s="14" t="s">
        <v>105</v>
      </c>
      <c r="BG229" s="183">
        <f>ROUND(P229*H229,3)</f>
        <v>0</v>
      </c>
      <c r="BH229" s="14" t="s">
        <v>104</v>
      </c>
      <c r="BI229" s="181" t="s">
        <v>566</v>
      </c>
    </row>
    <row r="230" spans="1:61" s="2" customFormat="1" x14ac:dyDescent="0.2">
      <c r="A230" s="214"/>
      <c r="B230" s="29"/>
      <c r="C230" s="211"/>
      <c r="D230" s="184" t="s">
        <v>106</v>
      </c>
      <c r="E230" s="211"/>
      <c r="F230" s="185" t="s">
        <v>565</v>
      </c>
      <c r="G230" s="211"/>
      <c r="H230" s="234"/>
      <c r="I230" s="234"/>
      <c r="J230" s="234"/>
      <c r="K230" s="211"/>
      <c r="L230" s="211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214"/>
      <c r="AA230" s="214"/>
      <c r="AP230" s="14" t="s">
        <v>106</v>
      </c>
      <c r="AQ230" s="14" t="s">
        <v>105</v>
      </c>
    </row>
    <row r="231" spans="1:61" s="2" customFormat="1" ht="16.5" customHeight="1" x14ac:dyDescent="0.2">
      <c r="A231" s="214"/>
      <c r="B231" s="29"/>
      <c r="C231" s="170" t="s">
        <v>594</v>
      </c>
      <c r="D231" s="170" t="s">
        <v>102</v>
      </c>
      <c r="E231" s="171" t="s">
        <v>595</v>
      </c>
      <c r="F231" s="172" t="s">
        <v>596</v>
      </c>
      <c r="G231" s="173" t="s">
        <v>115</v>
      </c>
      <c r="H231" s="174">
        <v>50</v>
      </c>
      <c r="I231" s="174"/>
      <c r="J231" s="174"/>
      <c r="K231" s="174">
        <f>H231*J231</f>
        <v>0</v>
      </c>
      <c r="L231" s="175"/>
      <c r="M231" s="32"/>
      <c r="N231" s="32"/>
      <c r="O231" s="177" t="s">
        <v>28</v>
      </c>
      <c r="P231" s="178">
        <f>I231+J231</f>
        <v>0</v>
      </c>
      <c r="Q231" s="178">
        <f>ROUND(I231*H231,3)</f>
        <v>0</v>
      </c>
      <c r="R231" s="178">
        <f>ROUND(J231*H231,3)</f>
        <v>0</v>
      </c>
      <c r="S231" s="179">
        <v>0</v>
      </c>
      <c r="T231" s="179">
        <f>S231*H231</f>
        <v>0</v>
      </c>
      <c r="U231" s="179">
        <v>0</v>
      </c>
      <c r="V231" s="179">
        <f>U231*H231</f>
        <v>0</v>
      </c>
      <c r="W231" s="179">
        <v>0</v>
      </c>
      <c r="X231" s="32"/>
      <c r="Y231" s="32"/>
      <c r="Z231" s="214"/>
      <c r="AA231" s="214"/>
      <c r="AN231" s="181" t="s">
        <v>104</v>
      </c>
      <c r="AP231" s="181" t="s">
        <v>102</v>
      </c>
      <c r="AQ231" s="181" t="s">
        <v>105</v>
      </c>
      <c r="AU231" s="14" t="s">
        <v>100</v>
      </c>
      <c r="BA231" s="182">
        <f>IF(O231="základná",K231,0)</f>
        <v>0</v>
      </c>
      <c r="BB231" s="182">
        <f>IF(O231="znížená",K231,0)</f>
        <v>0</v>
      </c>
      <c r="BC231" s="182">
        <f>IF(O231="zákl. prenesená",K231,0)</f>
        <v>0</v>
      </c>
      <c r="BD231" s="182">
        <f>IF(O231="zníž. prenesená",K231,0)</f>
        <v>0</v>
      </c>
      <c r="BE231" s="182">
        <f>IF(O231="nulová",K231,0)</f>
        <v>0</v>
      </c>
      <c r="BF231" s="14" t="s">
        <v>105</v>
      </c>
      <c r="BG231" s="183">
        <f>ROUND(P231*H231,3)</f>
        <v>0</v>
      </c>
      <c r="BH231" s="14" t="s">
        <v>104</v>
      </c>
      <c r="BI231" s="181" t="s">
        <v>597</v>
      </c>
    </row>
    <row r="232" spans="1:61" s="2" customFormat="1" x14ac:dyDescent="0.2">
      <c r="A232" s="214"/>
      <c r="B232" s="29"/>
      <c r="C232" s="211"/>
      <c r="D232" s="184" t="s">
        <v>106</v>
      </c>
      <c r="E232" s="211"/>
      <c r="F232" s="185" t="s">
        <v>596</v>
      </c>
      <c r="G232" s="211"/>
      <c r="H232" s="234"/>
      <c r="I232" s="234"/>
      <c r="J232" s="234"/>
      <c r="K232" s="211"/>
      <c r="L232" s="211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214"/>
      <c r="AA232" s="214"/>
      <c r="AP232" s="14" t="s">
        <v>106</v>
      </c>
      <c r="AQ232" s="14" t="s">
        <v>105</v>
      </c>
    </row>
    <row r="233" spans="1:61" s="2" customFormat="1" ht="16.5" customHeight="1" x14ac:dyDescent="0.2">
      <c r="A233" s="214"/>
      <c r="B233" s="29"/>
      <c r="C233" s="188" t="s">
        <v>598</v>
      </c>
      <c r="D233" s="188" t="s">
        <v>116</v>
      </c>
      <c r="E233" s="189" t="s">
        <v>599</v>
      </c>
      <c r="F233" s="190" t="s">
        <v>820</v>
      </c>
      <c r="G233" s="191" t="s">
        <v>115</v>
      </c>
      <c r="H233" s="192">
        <v>50</v>
      </c>
      <c r="I233" s="192"/>
      <c r="J233" s="193"/>
      <c r="K233" s="192">
        <f>H233*I233</f>
        <v>0</v>
      </c>
      <c r="L233" s="193"/>
      <c r="M233" s="32"/>
      <c r="N233" s="32"/>
      <c r="O233" s="177" t="s">
        <v>28</v>
      </c>
      <c r="P233" s="178">
        <f>I233+J233</f>
        <v>0</v>
      </c>
      <c r="Q233" s="178">
        <f>ROUND(I233*H233,3)</f>
        <v>0</v>
      </c>
      <c r="R233" s="178">
        <f>ROUND(J233*H233,3)</f>
        <v>0</v>
      </c>
      <c r="S233" s="179">
        <v>0</v>
      </c>
      <c r="T233" s="179">
        <f>S233*H233</f>
        <v>0</v>
      </c>
      <c r="U233" s="179">
        <v>0</v>
      </c>
      <c r="V233" s="179">
        <f>U233*H233</f>
        <v>0</v>
      </c>
      <c r="W233" s="179">
        <v>0</v>
      </c>
      <c r="X233" s="32"/>
      <c r="Y233" s="32"/>
      <c r="Z233" s="214"/>
      <c r="AA233" s="214"/>
      <c r="AN233" s="181" t="s">
        <v>108</v>
      </c>
      <c r="AP233" s="181" t="s">
        <v>116</v>
      </c>
      <c r="AQ233" s="181" t="s">
        <v>105</v>
      </c>
      <c r="AU233" s="14" t="s">
        <v>100</v>
      </c>
      <c r="BA233" s="182">
        <f>IF(O233="základná",K233,0)</f>
        <v>0</v>
      </c>
      <c r="BB233" s="182">
        <f>IF(O233="znížená",K233,0)</f>
        <v>0</v>
      </c>
      <c r="BC233" s="182">
        <f>IF(O233="zákl. prenesená",K233,0)</f>
        <v>0</v>
      </c>
      <c r="BD233" s="182">
        <f>IF(O233="zníž. prenesená",K233,0)</f>
        <v>0</v>
      </c>
      <c r="BE233" s="182">
        <f>IF(O233="nulová",K233,0)</f>
        <v>0</v>
      </c>
      <c r="BF233" s="14" t="s">
        <v>105</v>
      </c>
      <c r="BG233" s="183">
        <f>ROUND(P233*H233,3)</f>
        <v>0</v>
      </c>
      <c r="BH233" s="14" t="s">
        <v>104</v>
      </c>
      <c r="BI233" s="181" t="s">
        <v>601</v>
      </c>
    </row>
    <row r="234" spans="1:61" s="2" customFormat="1" x14ac:dyDescent="0.2">
      <c r="A234" s="214"/>
      <c r="B234" s="29"/>
      <c r="C234" s="211"/>
      <c r="D234" s="184" t="s">
        <v>106</v>
      </c>
      <c r="E234" s="211"/>
      <c r="F234" s="185" t="s">
        <v>600</v>
      </c>
      <c r="G234" s="211"/>
      <c r="H234" s="234"/>
      <c r="I234" s="234"/>
      <c r="J234" s="234"/>
      <c r="K234" s="211"/>
      <c r="L234" s="211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214"/>
      <c r="AA234" s="214"/>
      <c r="AP234" s="14" t="s">
        <v>106</v>
      </c>
      <c r="AQ234" s="14" t="s">
        <v>105</v>
      </c>
    </row>
    <row r="235" spans="1:61" s="2" customFormat="1" ht="16.5" customHeight="1" x14ac:dyDescent="0.2">
      <c r="A235" s="214"/>
      <c r="B235" s="29"/>
      <c r="C235" s="170" t="s">
        <v>567</v>
      </c>
      <c r="D235" s="170" t="s">
        <v>102</v>
      </c>
      <c r="E235" s="171" t="s">
        <v>568</v>
      </c>
      <c r="F235" s="172" t="s">
        <v>569</v>
      </c>
      <c r="G235" s="173" t="s">
        <v>103</v>
      </c>
      <c r="H235" s="174">
        <v>5</v>
      </c>
      <c r="I235" s="174"/>
      <c r="J235" s="174"/>
      <c r="K235" s="174">
        <f>H235*J235</f>
        <v>0</v>
      </c>
      <c r="L235" s="175"/>
      <c r="M235" s="32"/>
      <c r="N235" s="32"/>
      <c r="O235" s="177" t="s">
        <v>28</v>
      </c>
      <c r="P235" s="178">
        <f>I235+J235</f>
        <v>0</v>
      </c>
      <c r="Q235" s="178">
        <f>ROUND(I235*H235,3)</f>
        <v>0</v>
      </c>
      <c r="R235" s="178">
        <f>ROUND(J235*H235,3)</f>
        <v>0</v>
      </c>
      <c r="S235" s="179">
        <v>0</v>
      </c>
      <c r="T235" s="179">
        <f>S235*H235</f>
        <v>0</v>
      </c>
      <c r="U235" s="179">
        <v>0</v>
      </c>
      <c r="V235" s="179">
        <f>U235*H235</f>
        <v>0</v>
      </c>
      <c r="W235" s="179">
        <v>0</v>
      </c>
      <c r="X235" s="32"/>
      <c r="Y235" s="32"/>
      <c r="Z235" s="214"/>
      <c r="AA235" s="214"/>
      <c r="AN235" s="181" t="s">
        <v>104</v>
      </c>
      <c r="AP235" s="181" t="s">
        <v>102</v>
      </c>
      <c r="AQ235" s="181" t="s">
        <v>105</v>
      </c>
      <c r="AU235" s="14" t="s">
        <v>100</v>
      </c>
      <c r="BA235" s="182">
        <f>IF(O235="základná",K235,0)</f>
        <v>0</v>
      </c>
      <c r="BB235" s="182">
        <f>IF(O235="znížená",K235,0)</f>
        <v>0</v>
      </c>
      <c r="BC235" s="182">
        <f>IF(O235="zákl. prenesená",K235,0)</f>
        <v>0</v>
      </c>
      <c r="BD235" s="182">
        <f>IF(O235="zníž. prenesená",K235,0)</f>
        <v>0</v>
      </c>
      <c r="BE235" s="182">
        <f>IF(O235="nulová",K235,0)</f>
        <v>0</v>
      </c>
      <c r="BF235" s="14" t="s">
        <v>105</v>
      </c>
      <c r="BG235" s="183">
        <f>ROUND(P235*H235,3)</f>
        <v>0</v>
      </c>
      <c r="BH235" s="14" t="s">
        <v>104</v>
      </c>
      <c r="BI235" s="181" t="s">
        <v>570</v>
      </c>
    </row>
    <row r="236" spans="1:61" s="2" customFormat="1" x14ac:dyDescent="0.2">
      <c r="A236" s="214"/>
      <c r="B236" s="29"/>
      <c r="C236" s="211"/>
      <c r="D236" s="184" t="s">
        <v>106</v>
      </c>
      <c r="E236" s="211"/>
      <c r="F236" s="185" t="s">
        <v>569</v>
      </c>
      <c r="G236" s="211"/>
      <c r="H236" s="234"/>
      <c r="I236" s="234"/>
      <c r="J236" s="234"/>
      <c r="K236" s="211"/>
      <c r="L236" s="211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214"/>
      <c r="AA236" s="214"/>
      <c r="AP236" s="14" t="s">
        <v>106</v>
      </c>
      <c r="AQ236" s="14" t="s">
        <v>105</v>
      </c>
    </row>
    <row r="237" spans="1:61" s="2" customFormat="1" ht="16.5" customHeight="1" x14ac:dyDescent="0.2">
      <c r="A237" s="214"/>
      <c r="B237" s="29"/>
      <c r="C237" s="188" t="s">
        <v>571</v>
      </c>
      <c r="D237" s="188" t="s">
        <v>116</v>
      </c>
      <c r="E237" s="189" t="s">
        <v>572</v>
      </c>
      <c r="F237" s="190" t="s">
        <v>573</v>
      </c>
      <c r="G237" s="191" t="s">
        <v>103</v>
      </c>
      <c r="H237" s="192">
        <v>5</v>
      </c>
      <c r="I237" s="192"/>
      <c r="J237" s="193"/>
      <c r="K237" s="192">
        <f>H237*I237</f>
        <v>0</v>
      </c>
      <c r="L237" s="193"/>
      <c r="M237" s="32"/>
      <c r="N237" s="32"/>
      <c r="O237" s="177" t="s">
        <v>28</v>
      </c>
      <c r="P237" s="178">
        <f>I237+J237</f>
        <v>0</v>
      </c>
      <c r="Q237" s="178">
        <f>ROUND(I237*H237,3)</f>
        <v>0</v>
      </c>
      <c r="R237" s="178">
        <f>ROUND(J237*H237,3)</f>
        <v>0</v>
      </c>
      <c r="S237" s="179">
        <v>0</v>
      </c>
      <c r="T237" s="179">
        <f>S237*H237</f>
        <v>0</v>
      </c>
      <c r="U237" s="179">
        <v>0</v>
      </c>
      <c r="V237" s="179">
        <f>U237*H237</f>
        <v>0</v>
      </c>
      <c r="W237" s="179">
        <v>0</v>
      </c>
      <c r="X237" s="32"/>
      <c r="Y237" s="32"/>
      <c r="Z237" s="214"/>
      <c r="AA237" s="214"/>
      <c r="AN237" s="181" t="s">
        <v>108</v>
      </c>
      <c r="AP237" s="181" t="s">
        <v>116</v>
      </c>
      <c r="AQ237" s="181" t="s">
        <v>105</v>
      </c>
      <c r="AU237" s="14" t="s">
        <v>100</v>
      </c>
      <c r="BA237" s="182">
        <f>IF(O237="základná",K237,0)</f>
        <v>0</v>
      </c>
      <c r="BB237" s="182">
        <f>IF(O237="znížená",K237,0)</f>
        <v>0</v>
      </c>
      <c r="BC237" s="182">
        <f>IF(O237="zákl. prenesená",K237,0)</f>
        <v>0</v>
      </c>
      <c r="BD237" s="182">
        <f>IF(O237="zníž. prenesená",K237,0)</f>
        <v>0</v>
      </c>
      <c r="BE237" s="182">
        <f>IF(O237="nulová",K237,0)</f>
        <v>0</v>
      </c>
      <c r="BF237" s="14" t="s">
        <v>105</v>
      </c>
      <c r="BG237" s="183">
        <f>ROUND(P237*H237,3)</f>
        <v>0</v>
      </c>
      <c r="BH237" s="14" t="s">
        <v>104</v>
      </c>
      <c r="BI237" s="181" t="s">
        <v>574</v>
      </c>
    </row>
    <row r="238" spans="1:61" s="2" customFormat="1" x14ac:dyDescent="0.2">
      <c r="A238" s="214"/>
      <c r="B238" s="29"/>
      <c r="C238" s="211"/>
      <c r="D238" s="184" t="s">
        <v>106</v>
      </c>
      <c r="E238" s="211"/>
      <c r="F238" s="185" t="s">
        <v>573</v>
      </c>
      <c r="G238" s="211"/>
      <c r="H238" s="234"/>
      <c r="I238" s="234"/>
      <c r="J238" s="234"/>
      <c r="K238" s="211"/>
      <c r="L238" s="211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214"/>
      <c r="AA238" s="214"/>
      <c r="AP238" s="14" t="s">
        <v>106</v>
      </c>
      <c r="AQ238" s="14" t="s">
        <v>105</v>
      </c>
    </row>
    <row r="239" spans="1:61" s="2" customFormat="1" ht="24" customHeight="1" x14ac:dyDescent="0.2">
      <c r="A239" s="214"/>
      <c r="B239" s="29"/>
      <c r="C239" s="170" t="s">
        <v>583</v>
      </c>
      <c r="D239" s="170" t="s">
        <v>102</v>
      </c>
      <c r="E239" s="171" t="s">
        <v>584</v>
      </c>
      <c r="F239" s="172" t="s">
        <v>585</v>
      </c>
      <c r="G239" s="173" t="s">
        <v>103</v>
      </c>
      <c r="H239" s="174">
        <v>6</v>
      </c>
      <c r="I239" s="174"/>
      <c r="J239" s="174"/>
      <c r="K239" s="174">
        <f>H239*J239</f>
        <v>0</v>
      </c>
      <c r="L239" s="175"/>
      <c r="M239" s="32"/>
      <c r="N239" s="32"/>
      <c r="O239" s="177" t="s">
        <v>28</v>
      </c>
      <c r="P239" s="178">
        <f>I239+J239</f>
        <v>0</v>
      </c>
      <c r="Q239" s="178">
        <f>ROUND(I239*H239,3)</f>
        <v>0</v>
      </c>
      <c r="R239" s="178">
        <f>ROUND(J239*H239,3)</f>
        <v>0</v>
      </c>
      <c r="S239" s="179">
        <v>0</v>
      </c>
      <c r="T239" s="179">
        <f>S239*H239</f>
        <v>0</v>
      </c>
      <c r="U239" s="179">
        <v>0</v>
      </c>
      <c r="V239" s="179">
        <f>U239*H239</f>
        <v>0</v>
      </c>
      <c r="W239" s="179">
        <v>0</v>
      </c>
      <c r="X239" s="32"/>
      <c r="Y239" s="32"/>
      <c r="Z239" s="214"/>
      <c r="AA239" s="214"/>
      <c r="AN239" s="181" t="s">
        <v>104</v>
      </c>
      <c r="AP239" s="181" t="s">
        <v>102</v>
      </c>
      <c r="AQ239" s="181" t="s">
        <v>105</v>
      </c>
      <c r="AU239" s="14" t="s">
        <v>100</v>
      </c>
      <c r="BA239" s="182">
        <f>IF(O239="základná",K239,0)</f>
        <v>0</v>
      </c>
      <c r="BB239" s="182">
        <f>IF(O239="znížená",K239,0)</f>
        <v>0</v>
      </c>
      <c r="BC239" s="182">
        <f>IF(O239="zákl. prenesená",K239,0)</f>
        <v>0</v>
      </c>
      <c r="BD239" s="182">
        <f>IF(O239="zníž. prenesená",K239,0)</f>
        <v>0</v>
      </c>
      <c r="BE239" s="182">
        <f>IF(O239="nulová",K239,0)</f>
        <v>0</v>
      </c>
      <c r="BF239" s="14" t="s">
        <v>105</v>
      </c>
      <c r="BG239" s="183">
        <f>ROUND(P239*H239,3)</f>
        <v>0</v>
      </c>
      <c r="BH239" s="14" t="s">
        <v>104</v>
      </c>
      <c r="BI239" s="181" t="s">
        <v>586</v>
      </c>
    </row>
    <row r="240" spans="1:61" s="2" customFormat="1" x14ac:dyDescent="0.2">
      <c r="A240" s="214"/>
      <c r="B240" s="29"/>
      <c r="C240" s="211"/>
      <c r="D240" s="184" t="s">
        <v>106</v>
      </c>
      <c r="E240" s="211"/>
      <c r="F240" s="185" t="s">
        <v>585</v>
      </c>
      <c r="G240" s="211"/>
      <c r="H240" s="234"/>
      <c r="I240" s="234"/>
      <c r="J240" s="234"/>
      <c r="K240" s="211"/>
      <c r="L240" s="211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214"/>
      <c r="AA240" s="214"/>
      <c r="AP240" s="14" t="s">
        <v>106</v>
      </c>
      <c r="AQ240" s="14" t="s">
        <v>105</v>
      </c>
    </row>
    <row r="241" spans="1:61" s="12" customFormat="1" ht="22.7" customHeight="1" x14ac:dyDescent="0.2">
      <c r="B241" s="154"/>
      <c r="C241" s="155"/>
      <c r="D241" s="156" t="s">
        <v>62</v>
      </c>
      <c r="E241" s="168" t="s">
        <v>620</v>
      </c>
      <c r="F241" s="168" t="s">
        <v>621</v>
      </c>
      <c r="G241" s="155"/>
      <c r="H241" s="155"/>
      <c r="I241" s="155"/>
      <c r="J241" s="155"/>
      <c r="K241" s="169">
        <f>SUM(K242:K247)</f>
        <v>0</v>
      </c>
      <c r="L241" s="155"/>
      <c r="M241" s="32"/>
      <c r="N241" s="32"/>
      <c r="O241" s="32"/>
      <c r="P241" s="32"/>
      <c r="Q241" s="162">
        <f>SUM(Q242:Q246)</f>
        <v>0</v>
      </c>
      <c r="R241" s="162">
        <f>SUM(R242:R246)</f>
        <v>0</v>
      </c>
      <c r="S241" s="32"/>
      <c r="T241" s="32"/>
      <c r="U241" s="32"/>
      <c r="V241" s="32"/>
      <c r="W241" s="32"/>
      <c r="X241" s="32"/>
      <c r="Y241" s="32"/>
      <c r="AN241" s="165" t="s">
        <v>101</v>
      </c>
      <c r="AP241" s="166" t="s">
        <v>62</v>
      </c>
      <c r="AQ241" s="166" t="s">
        <v>66</v>
      </c>
      <c r="AU241" s="165" t="s">
        <v>100</v>
      </c>
      <c r="BG241" s="167">
        <f>SUM(BG242:BG247)</f>
        <v>0</v>
      </c>
    </row>
    <row r="242" spans="1:61" s="2" customFormat="1" ht="16.5" customHeight="1" x14ac:dyDescent="0.2">
      <c r="A242" s="214"/>
      <c r="B242" s="29"/>
      <c r="C242" s="188" t="s">
        <v>709</v>
      </c>
      <c r="D242" s="188" t="s">
        <v>116</v>
      </c>
      <c r="E242" s="189" t="s">
        <v>710</v>
      </c>
      <c r="F242" s="190" t="s">
        <v>816</v>
      </c>
      <c r="G242" s="191" t="s">
        <v>103</v>
      </c>
      <c r="H242" s="192">
        <v>1</v>
      </c>
      <c r="I242" s="192"/>
      <c r="J242" s="193"/>
      <c r="K242" s="192">
        <f>H242*I242</f>
        <v>0</v>
      </c>
      <c r="L242" s="193"/>
      <c r="M242" s="32"/>
      <c r="N242" s="32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32"/>
      <c r="W242" s="32"/>
      <c r="X242" s="32"/>
      <c r="Y242" s="32"/>
      <c r="Z242" s="214"/>
      <c r="AA242" s="214"/>
      <c r="AN242" s="181" t="s">
        <v>124</v>
      </c>
      <c r="AP242" s="181" t="s">
        <v>116</v>
      </c>
      <c r="AQ242" s="181" t="s">
        <v>105</v>
      </c>
      <c r="AU242" s="14" t="s">
        <v>100</v>
      </c>
      <c r="BA242" s="182">
        <f>IF(O242="základná",K242,0)</f>
        <v>0</v>
      </c>
      <c r="BB242" s="182">
        <f>IF(O242="znížená",K242,0)</f>
        <v>0</v>
      </c>
      <c r="BC242" s="182">
        <f>IF(O242="zákl. prenesená",K242,0)</f>
        <v>0</v>
      </c>
      <c r="BD242" s="182">
        <f>IF(O242="zníž. prenesená",K242,0)</f>
        <v>0</v>
      </c>
      <c r="BE242" s="182">
        <f>IF(O242="nulová",K242,0)</f>
        <v>0</v>
      </c>
      <c r="BF242" s="14" t="s">
        <v>105</v>
      </c>
      <c r="BG242" s="183">
        <f>ROUND(P242*H242,3)</f>
        <v>0</v>
      </c>
      <c r="BH242" s="14" t="s">
        <v>121</v>
      </c>
      <c r="BI242" s="181" t="s">
        <v>712</v>
      </c>
    </row>
    <row r="243" spans="1:61" s="2" customFormat="1" x14ac:dyDescent="0.2">
      <c r="A243" s="214"/>
      <c r="B243" s="29"/>
      <c r="C243" s="211"/>
      <c r="D243" s="184" t="s">
        <v>106</v>
      </c>
      <c r="E243" s="211"/>
      <c r="F243" s="185" t="s">
        <v>818</v>
      </c>
      <c r="G243" s="211"/>
      <c r="H243" s="234"/>
      <c r="I243" s="234"/>
      <c r="J243" s="234"/>
      <c r="K243" s="211"/>
      <c r="L243" s="211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214"/>
      <c r="AA243" s="214"/>
      <c r="AP243" s="14" t="s">
        <v>106</v>
      </c>
      <c r="AQ243" s="14" t="s">
        <v>105</v>
      </c>
    </row>
    <row r="244" spans="1:61" s="2" customFormat="1" ht="16.5" customHeight="1" x14ac:dyDescent="0.2">
      <c r="A244" s="214"/>
      <c r="B244" s="29"/>
      <c r="C244" s="188" t="s">
        <v>716</v>
      </c>
      <c r="D244" s="188" t="s">
        <v>116</v>
      </c>
      <c r="E244" s="189"/>
      <c r="F244" s="190" t="s">
        <v>815</v>
      </c>
      <c r="G244" s="191" t="s">
        <v>103</v>
      </c>
      <c r="H244" s="192">
        <v>1</v>
      </c>
      <c r="I244" s="192"/>
      <c r="J244" s="193"/>
      <c r="K244" s="192">
        <f>H244*I244</f>
        <v>0</v>
      </c>
      <c r="L244" s="193"/>
      <c r="M244" s="32"/>
      <c r="N244" s="32"/>
      <c r="O244" s="177" t="s">
        <v>28</v>
      </c>
      <c r="P244" s="178">
        <f>I244+J244</f>
        <v>0</v>
      </c>
      <c r="Q244" s="178">
        <f>ROUND(I244*H244,3)</f>
        <v>0</v>
      </c>
      <c r="R244" s="178">
        <f>ROUND(J244*H244,3)</f>
        <v>0</v>
      </c>
      <c r="S244" s="179">
        <v>0</v>
      </c>
      <c r="T244" s="179">
        <f>S244*H244</f>
        <v>0</v>
      </c>
      <c r="U244" s="179">
        <v>0</v>
      </c>
      <c r="V244" s="32"/>
      <c r="W244" s="32"/>
      <c r="X244" s="32"/>
      <c r="Y244" s="32"/>
      <c r="Z244" s="214"/>
      <c r="AA244" s="214"/>
      <c r="AN244" s="181" t="s">
        <v>124</v>
      </c>
      <c r="AP244" s="181" t="s">
        <v>116</v>
      </c>
      <c r="AQ244" s="181" t="s">
        <v>105</v>
      </c>
      <c r="AU244" s="14" t="s">
        <v>100</v>
      </c>
      <c r="BA244" s="182">
        <f>IF(O244="základná",K244,0)</f>
        <v>0</v>
      </c>
      <c r="BB244" s="182">
        <f>IF(O244="znížená",K244,0)</f>
        <v>0</v>
      </c>
      <c r="BC244" s="182">
        <f>IF(O244="zákl. prenesená",K244,0)</f>
        <v>0</v>
      </c>
      <c r="BD244" s="182">
        <f>IF(O244="zníž. prenesená",K244,0)</f>
        <v>0</v>
      </c>
      <c r="BE244" s="182">
        <f>IF(O244="nulová",K244,0)</f>
        <v>0</v>
      </c>
      <c r="BF244" s="14" t="s">
        <v>105</v>
      </c>
      <c r="BG244" s="183">
        <f>ROUND(P244*H244,3)</f>
        <v>0</v>
      </c>
      <c r="BH244" s="14" t="s">
        <v>121</v>
      </c>
      <c r="BI244" s="181" t="s">
        <v>718</v>
      </c>
    </row>
    <row r="245" spans="1:61" s="2" customFormat="1" x14ac:dyDescent="0.2">
      <c r="A245" s="214"/>
      <c r="B245" s="29"/>
      <c r="C245" s="211"/>
      <c r="D245" s="184" t="s">
        <v>106</v>
      </c>
      <c r="E245" s="211"/>
      <c r="F245" s="185" t="s">
        <v>817</v>
      </c>
      <c r="G245" s="211"/>
      <c r="H245" s="234"/>
      <c r="I245" s="234"/>
      <c r="J245" s="234"/>
      <c r="K245" s="211"/>
      <c r="L245" s="211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214"/>
      <c r="AA245" s="214"/>
      <c r="AP245" s="14" t="s">
        <v>106</v>
      </c>
      <c r="AQ245" s="14" t="s">
        <v>105</v>
      </c>
    </row>
    <row r="246" spans="1:61" s="2" customFormat="1" ht="16.5" customHeight="1" x14ac:dyDescent="0.2">
      <c r="A246" s="214"/>
      <c r="B246" s="29"/>
      <c r="C246" s="170" t="s">
        <v>719</v>
      </c>
      <c r="D246" s="170" t="s">
        <v>102</v>
      </c>
      <c r="E246" s="171" t="s">
        <v>720</v>
      </c>
      <c r="F246" s="172" t="s">
        <v>721</v>
      </c>
      <c r="G246" s="173" t="s">
        <v>103</v>
      </c>
      <c r="H246" s="174">
        <v>1</v>
      </c>
      <c r="I246" s="174"/>
      <c r="J246" s="174"/>
      <c r="K246" s="174">
        <f>H246*J246</f>
        <v>0</v>
      </c>
      <c r="L246" s="175"/>
      <c r="M246" s="32"/>
      <c r="N246" s="32"/>
      <c r="O246" s="177" t="s">
        <v>28</v>
      </c>
      <c r="P246" s="178">
        <f>I246+J246</f>
        <v>0</v>
      </c>
      <c r="Q246" s="178">
        <f>ROUND(I246*H246,3)</f>
        <v>0</v>
      </c>
      <c r="R246" s="178">
        <f>ROUND(J246*H246,3)</f>
        <v>0</v>
      </c>
      <c r="S246" s="179">
        <v>0</v>
      </c>
      <c r="T246" s="179">
        <f>S246*H246</f>
        <v>0</v>
      </c>
      <c r="U246" s="179">
        <v>0</v>
      </c>
      <c r="V246" s="32"/>
      <c r="W246" s="32"/>
      <c r="X246" s="32"/>
      <c r="Y246" s="32"/>
      <c r="Z246" s="214"/>
      <c r="AA246" s="214"/>
      <c r="AN246" s="181" t="s">
        <v>121</v>
      </c>
      <c r="AP246" s="181" t="s">
        <v>102</v>
      </c>
      <c r="AQ246" s="181" t="s">
        <v>105</v>
      </c>
      <c r="AU246" s="14" t="s">
        <v>100</v>
      </c>
      <c r="BA246" s="182">
        <f>IF(O246="základná",K246,0)</f>
        <v>0</v>
      </c>
      <c r="BB246" s="182">
        <f>IF(O246="znížená",K246,0)</f>
        <v>0</v>
      </c>
      <c r="BC246" s="182">
        <f>IF(O246="zákl. prenesená",K246,0)</f>
        <v>0</v>
      </c>
      <c r="BD246" s="182">
        <f>IF(O246="zníž. prenesená",K246,0)</f>
        <v>0</v>
      </c>
      <c r="BE246" s="182">
        <f>IF(O246="nulová",K246,0)</f>
        <v>0</v>
      </c>
      <c r="BF246" s="14" t="s">
        <v>105</v>
      </c>
      <c r="BG246" s="183">
        <f>ROUND(P246*H246,3)</f>
        <v>0</v>
      </c>
      <c r="BH246" s="14" t="s">
        <v>121</v>
      </c>
      <c r="BI246" s="181" t="s">
        <v>722</v>
      </c>
    </row>
    <row r="247" spans="1:61" s="2" customFormat="1" x14ac:dyDescent="0.2">
      <c r="A247" s="214"/>
      <c r="B247" s="29"/>
      <c r="C247" s="211"/>
      <c r="D247" s="184" t="s">
        <v>106</v>
      </c>
      <c r="E247" s="211"/>
      <c r="F247" s="185" t="s">
        <v>721</v>
      </c>
      <c r="G247" s="211"/>
      <c r="H247" s="234"/>
      <c r="I247" s="234"/>
      <c r="J247" s="234"/>
      <c r="K247" s="211"/>
      <c r="L247" s="211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214"/>
      <c r="AA247" s="214"/>
      <c r="AP247" s="14" t="s">
        <v>106</v>
      </c>
      <c r="AQ247" s="14" t="s">
        <v>105</v>
      </c>
    </row>
    <row r="248" spans="1:61" s="12" customFormat="1" ht="26.1" customHeight="1" x14ac:dyDescent="0.2">
      <c r="B248" s="154"/>
      <c r="C248" s="155"/>
      <c r="D248" s="156" t="s">
        <v>62</v>
      </c>
      <c r="E248" s="157" t="s">
        <v>740</v>
      </c>
      <c r="F248" s="157" t="s">
        <v>741</v>
      </c>
      <c r="G248" s="155"/>
      <c r="H248" s="155"/>
      <c r="I248" s="155"/>
      <c r="J248" s="155"/>
      <c r="K248" s="158">
        <f>SUM(K249:K253)</f>
        <v>0</v>
      </c>
      <c r="L248" s="155"/>
      <c r="M248" s="32"/>
      <c r="N248" s="32"/>
      <c r="O248" s="32"/>
      <c r="P248" s="32"/>
      <c r="Q248" s="162">
        <f>SUM(Q249:Q253)</f>
        <v>0</v>
      </c>
      <c r="R248" s="162">
        <f>SUM(R249:R253)</f>
        <v>0</v>
      </c>
      <c r="S248" s="32"/>
      <c r="T248" s="32"/>
      <c r="U248" s="32"/>
      <c r="V248" s="32"/>
      <c r="W248" s="32"/>
      <c r="X248" s="32"/>
      <c r="Y248" s="32"/>
      <c r="AN248" s="165" t="s">
        <v>104</v>
      </c>
      <c r="AP248" s="166" t="s">
        <v>62</v>
      </c>
      <c r="AQ248" s="166" t="s">
        <v>63</v>
      </c>
      <c r="AU248" s="165" t="s">
        <v>100</v>
      </c>
      <c r="BG248" s="167" t="e">
        <f>#REF!+SUM(BG249:BG254)</f>
        <v>#REF!</v>
      </c>
    </row>
    <row r="249" spans="1:61" s="2" customFormat="1" ht="16.5" customHeight="1" x14ac:dyDescent="0.2">
      <c r="A249" s="214"/>
      <c r="B249" s="29"/>
      <c r="C249" s="170" t="s">
        <v>747</v>
      </c>
      <c r="D249" s="170" t="s">
        <v>102</v>
      </c>
      <c r="E249" s="171" t="s">
        <v>748</v>
      </c>
      <c r="F249" s="172" t="s">
        <v>749</v>
      </c>
      <c r="G249" s="173" t="s">
        <v>253</v>
      </c>
      <c r="H249" s="174">
        <v>5</v>
      </c>
      <c r="I249" s="174"/>
      <c r="J249" s="174"/>
      <c r="K249" s="174">
        <f>H249*J249</f>
        <v>0</v>
      </c>
      <c r="L249" s="175"/>
      <c r="M249" s="32"/>
      <c r="N249" s="32"/>
      <c r="O249" s="177" t="s">
        <v>28</v>
      </c>
      <c r="P249" s="178">
        <f>I249+J249</f>
        <v>0</v>
      </c>
      <c r="Q249" s="178">
        <f>ROUND(I249*H249,3)</f>
        <v>0</v>
      </c>
      <c r="R249" s="178">
        <f>ROUND(J249*H249,3)</f>
        <v>0</v>
      </c>
      <c r="S249" s="179">
        <v>0</v>
      </c>
      <c r="T249" s="179">
        <f>S249*H249</f>
        <v>0</v>
      </c>
      <c r="U249" s="179">
        <v>0</v>
      </c>
      <c r="V249" s="32"/>
      <c r="W249" s="32"/>
      <c r="X249" s="32"/>
      <c r="Y249" s="32"/>
      <c r="Z249" s="214"/>
      <c r="AA249" s="214"/>
      <c r="AN249" s="181" t="s">
        <v>745</v>
      </c>
      <c r="AP249" s="181" t="s">
        <v>102</v>
      </c>
      <c r="AQ249" s="181" t="s">
        <v>66</v>
      </c>
      <c r="AU249" s="14" t="s">
        <v>100</v>
      </c>
      <c r="BA249" s="182">
        <f>IF(O249="základná",K249,0)</f>
        <v>0</v>
      </c>
      <c r="BB249" s="182">
        <f>IF(O249="znížená",K249,0)</f>
        <v>0</v>
      </c>
      <c r="BC249" s="182">
        <f>IF(O249="zákl. prenesená",K249,0)</f>
        <v>0</v>
      </c>
      <c r="BD249" s="182">
        <f>IF(O249="zníž. prenesená",K249,0)</f>
        <v>0</v>
      </c>
      <c r="BE249" s="182">
        <f>IF(O249="nulová",K249,0)</f>
        <v>0</v>
      </c>
      <c r="BF249" s="14" t="s">
        <v>105</v>
      </c>
      <c r="BG249" s="183">
        <f>ROUND(P249*H249,3)</f>
        <v>0</v>
      </c>
      <c r="BH249" s="14" t="s">
        <v>745</v>
      </c>
      <c r="BI249" s="181" t="s">
        <v>750</v>
      </c>
    </row>
    <row r="250" spans="1:61" s="2" customFormat="1" x14ac:dyDescent="0.2">
      <c r="A250" s="214"/>
      <c r="B250" s="29"/>
      <c r="C250" s="211"/>
      <c r="D250" s="184" t="s">
        <v>106</v>
      </c>
      <c r="E250" s="211"/>
      <c r="F250" s="185" t="s">
        <v>749</v>
      </c>
      <c r="G250" s="211"/>
      <c r="H250" s="234"/>
      <c r="I250" s="234"/>
      <c r="J250" s="234"/>
      <c r="K250" s="211"/>
      <c r="L250" s="211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214"/>
      <c r="AA250" s="214"/>
      <c r="AP250" s="14" t="s">
        <v>106</v>
      </c>
      <c r="AQ250" s="14" t="s">
        <v>66</v>
      </c>
    </row>
    <row r="251" spans="1:61" s="2" customFormat="1" ht="16.5" customHeight="1" x14ac:dyDescent="0.2">
      <c r="A251" s="214"/>
      <c r="B251" s="29"/>
      <c r="C251" s="170" t="s">
        <v>759</v>
      </c>
      <c r="D251" s="170" t="s">
        <v>102</v>
      </c>
      <c r="E251" s="171" t="s">
        <v>760</v>
      </c>
      <c r="F251" s="172" t="s">
        <v>761</v>
      </c>
      <c r="G251" s="173" t="s">
        <v>253</v>
      </c>
      <c r="H251" s="174">
        <v>5</v>
      </c>
      <c r="I251" s="174"/>
      <c r="J251" s="174"/>
      <c r="K251" s="174">
        <f>H251*J251</f>
        <v>0</v>
      </c>
      <c r="L251" s="175"/>
      <c r="M251" s="32"/>
      <c r="N251" s="32"/>
      <c r="O251" s="177" t="s">
        <v>28</v>
      </c>
      <c r="P251" s="178">
        <f>I251+J251</f>
        <v>0</v>
      </c>
      <c r="Q251" s="178">
        <f>ROUND(I251*H251,3)</f>
        <v>0</v>
      </c>
      <c r="R251" s="178">
        <f>ROUND(J251*H251,3)</f>
        <v>0</v>
      </c>
      <c r="S251" s="179">
        <v>0</v>
      </c>
      <c r="T251" s="179">
        <f>S251*H251</f>
        <v>0</v>
      </c>
      <c r="U251" s="179">
        <v>0</v>
      </c>
      <c r="V251" s="32"/>
      <c r="W251" s="32"/>
      <c r="X251" s="32"/>
      <c r="Y251" s="32"/>
      <c r="Z251" s="214"/>
      <c r="AA251" s="214"/>
      <c r="AN251" s="181" t="s">
        <v>745</v>
      </c>
      <c r="AP251" s="181" t="s">
        <v>102</v>
      </c>
      <c r="AQ251" s="181" t="s">
        <v>66</v>
      </c>
      <c r="AU251" s="14" t="s">
        <v>100</v>
      </c>
      <c r="BA251" s="182">
        <f>IF(O251="základná",K251,0)</f>
        <v>0</v>
      </c>
      <c r="BB251" s="182">
        <f>IF(O251="znížená",K251,0)</f>
        <v>0</v>
      </c>
      <c r="BC251" s="182">
        <f>IF(O251="zákl. prenesená",K251,0)</f>
        <v>0</v>
      </c>
      <c r="BD251" s="182">
        <f>IF(O251="zníž. prenesená",K251,0)</f>
        <v>0</v>
      </c>
      <c r="BE251" s="182">
        <f>IF(O251="nulová",K251,0)</f>
        <v>0</v>
      </c>
      <c r="BF251" s="14" t="s">
        <v>105</v>
      </c>
      <c r="BG251" s="183">
        <f>ROUND(P251*H251,3)</f>
        <v>0</v>
      </c>
      <c r="BH251" s="14" t="s">
        <v>745</v>
      </c>
      <c r="BI251" s="181" t="s">
        <v>762</v>
      </c>
    </row>
    <row r="252" spans="1:61" s="2" customFormat="1" x14ac:dyDescent="0.2">
      <c r="A252" s="214"/>
      <c r="B252" s="29"/>
      <c r="C252" s="211"/>
      <c r="D252" s="184" t="s">
        <v>106</v>
      </c>
      <c r="E252" s="211"/>
      <c r="F252" s="185" t="s">
        <v>761</v>
      </c>
      <c r="G252" s="211"/>
      <c r="H252" s="234"/>
      <c r="I252" s="234"/>
      <c r="J252" s="234"/>
      <c r="K252" s="211"/>
      <c r="L252" s="211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214"/>
      <c r="AA252" s="214"/>
      <c r="AP252" s="14" t="s">
        <v>106</v>
      </c>
      <c r="AQ252" s="14" t="s">
        <v>66</v>
      </c>
    </row>
    <row r="253" spans="1:61" s="2" customFormat="1" ht="16.5" customHeight="1" x14ac:dyDescent="0.2">
      <c r="A253" s="214"/>
      <c r="B253" s="29"/>
      <c r="C253" s="170" t="s">
        <v>763</v>
      </c>
      <c r="D253" s="170" t="s">
        <v>102</v>
      </c>
      <c r="E253" s="171" t="s">
        <v>764</v>
      </c>
      <c r="F253" s="172" t="s">
        <v>765</v>
      </c>
      <c r="G253" s="173" t="s">
        <v>253</v>
      </c>
      <c r="H253" s="174">
        <v>3</v>
      </c>
      <c r="I253" s="174"/>
      <c r="J253" s="174"/>
      <c r="K253" s="174">
        <f>H253*J253</f>
        <v>0</v>
      </c>
      <c r="L253" s="175"/>
      <c r="M253" s="32"/>
      <c r="N253" s="32"/>
      <c r="O253" s="177" t="s">
        <v>28</v>
      </c>
      <c r="P253" s="178">
        <f>I253+J253</f>
        <v>0</v>
      </c>
      <c r="Q253" s="178">
        <f>ROUND(I253*H253,3)</f>
        <v>0</v>
      </c>
      <c r="R253" s="178">
        <f>ROUND(J253*H253,3)</f>
        <v>0</v>
      </c>
      <c r="S253" s="179">
        <v>0</v>
      </c>
      <c r="T253" s="179">
        <f>S253*H253</f>
        <v>0</v>
      </c>
      <c r="U253" s="179">
        <v>0</v>
      </c>
      <c r="V253" s="32"/>
      <c r="W253" s="32"/>
      <c r="X253" s="32"/>
      <c r="Y253" s="32"/>
      <c r="Z253" s="214"/>
      <c r="AA253" s="214"/>
      <c r="AN253" s="181" t="s">
        <v>745</v>
      </c>
      <c r="AP253" s="181" t="s">
        <v>102</v>
      </c>
      <c r="AQ253" s="181" t="s">
        <v>66</v>
      </c>
      <c r="AU253" s="14" t="s">
        <v>100</v>
      </c>
      <c r="BA253" s="182">
        <f>IF(O253="základná",K253,0)</f>
        <v>0</v>
      </c>
      <c r="BB253" s="182">
        <f>IF(O253="znížená",K253,0)</f>
        <v>0</v>
      </c>
      <c r="BC253" s="182">
        <f>IF(O253="zákl. prenesená",K253,0)</f>
        <v>0</v>
      </c>
      <c r="BD253" s="182">
        <f>IF(O253="zníž. prenesená",K253,0)</f>
        <v>0</v>
      </c>
      <c r="BE253" s="182">
        <f>IF(O253="nulová",K253,0)</f>
        <v>0</v>
      </c>
      <c r="BF253" s="14" t="s">
        <v>105</v>
      </c>
      <c r="BG253" s="183">
        <f>ROUND(P253*H253,3)</f>
        <v>0</v>
      </c>
      <c r="BH253" s="14" t="s">
        <v>745</v>
      </c>
      <c r="BI253" s="181" t="s">
        <v>766</v>
      </c>
    </row>
    <row r="254" spans="1:61" s="2" customFormat="1" x14ac:dyDescent="0.2">
      <c r="A254" s="214"/>
      <c r="B254" s="29"/>
      <c r="C254" s="211"/>
      <c r="D254" s="184" t="s">
        <v>106</v>
      </c>
      <c r="E254" s="211"/>
      <c r="F254" s="185" t="s">
        <v>765</v>
      </c>
      <c r="G254" s="211"/>
      <c r="H254" s="234"/>
      <c r="I254" s="234"/>
      <c r="K254" s="211"/>
      <c r="L254" s="211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214"/>
      <c r="AA254" s="214"/>
      <c r="AP254" s="14" t="s">
        <v>106</v>
      </c>
      <c r="AQ254" s="14" t="s">
        <v>66</v>
      </c>
    </row>
    <row r="255" spans="1:61" s="2" customFormat="1" x14ac:dyDescent="0.2">
      <c r="A255" s="214"/>
      <c r="B255" s="29"/>
      <c r="C255" s="211"/>
      <c r="D255" s="184"/>
      <c r="E255" s="211"/>
      <c r="F255" s="185"/>
      <c r="G255" s="211"/>
      <c r="H255" s="234"/>
      <c r="I255" s="234"/>
      <c r="J255" s="234"/>
      <c r="K255" s="211"/>
      <c r="L255" s="211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214"/>
      <c r="AA255" s="214"/>
      <c r="AP255" s="14"/>
      <c r="AQ255" s="14"/>
    </row>
    <row r="256" spans="1:61" s="12" customFormat="1" ht="22.7" customHeight="1" x14ac:dyDescent="0.2">
      <c r="B256" s="154"/>
      <c r="C256" s="155"/>
      <c r="D256" s="156" t="s">
        <v>62</v>
      </c>
      <c r="E256" s="168" t="s">
        <v>392</v>
      </c>
      <c r="F256" s="168" t="s">
        <v>162</v>
      </c>
      <c r="G256" s="155"/>
      <c r="H256" s="155"/>
      <c r="I256" s="155"/>
      <c r="J256" s="155"/>
      <c r="K256" s="169">
        <f>SUM(K257:K265)</f>
        <v>0</v>
      </c>
      <c r="L256" s="155"/>
      <c r="M256" s="159"/>
      <c r="N256" s="160"/>
      <c r="O256" s="161"/>
      <c r="P256" s="161"/>
      <c r="Q256" s="162">
        <f>SUM(Q257:Q265)</f>
        <v>0</v>
      </c>
      <c r="R256" s="162">
        <f>SUM(R257:R265)</f>
        <v>0</v>
      </c>
      <c r="S256" s="161"/>
      <c r="T256" s="163">
        <f>SUM(T257:T266)</f>
        <v>0</v>
      </c>
      <c r="U256" s="161"/>
      <c r="V256" s="163">
        <f>SUM(V257:V266)</f>
        <v>0</v>
      </c>
      <c r="W256" s="161"/>
      <c r="X256" s="163">
        <f>SUM(X257:X266)</f>
        <v>0</v>
      </c>
      <c r="Y256" s="164"/>
      <c r="AN256" s="165" t="s">
        <v>66</v>
      </c>
      <c r="AP256" s="166" t="s">
        <v>62</v>
      </c>
      <c r="AQ256" s="166" t="s">
        <v>66</v>
      </c>
      <c r="AU256" s="165" t="s">
        <v>100</v>
      </c>
      <c r="BG256" s="167">
        <f>SUM(BG257:BG266)</f>
        <v>0</v>
      </c>
    </row>
    <row r="257" spans="1:61" s="2" customFormat="1" ht="16.5" customHeight="1" x14ac:dyDescent="0.2">
      <c r="A257" s="214"/>
      <c r="B257" s="29"/>
      <c r="C257" s="170" t="s">
        <v>393</v>
      </c>
      <c r="D257" s="170" t="s">
        <v>102</v>
      </c>
      <c r="E257" s="171" t="s">
        <v>394</v>
      </c>
      <c r="F257" s="172" t="s">
        <v>163</v>
      </c>
      <c r="G257" s="173" t="s">
        <v>117</v>
      </c>
      <c r="H257" s="174">
        <v>1.8</v>
      </c>
      <c r="I257" s="174"/>
      <c r="J257" s="174"/>
      <c r="K257" s="174">
        <f>H257*J257</f>
        <v>0</v>
      </c>
      <c r="L257" s="175"/>
      <c r="M257" s="32"/>
      <c r="N257" s="176" t="s">
        <v>1</v>
      </c>
      <c r="O257" s="177" t="s">
        <v>28</v>
      </c>
      <c r="P257" s="178">
        <f>I257+J257</f>
        <v>0</v>
      </c>
      <c r="Q257" s="178">
        <f>ROUND(I257*H257,3)</f>
        <v>0</v>
      </c>
      <c r="R257" s="178">
        <f>ROUND(J257*H257,3)</f>
        <v>0</v>
      </c>
      <c r="S257" s="179">
        <v>0</v>
      </c>
      <c r="T257" s="179">
        <f>S257*H257</f>
        <v>0</v>
      </c>
      <c r="U257" s="179">
        <v>0</v>
      </c>
      <c r="V257" s="179">
        <f>U257*H257</f>
        <v>0</v>
      </c>
      <c r="W257" s="179">
        <v>0</v>
      </c>
      <c r="X257" s="179">
        <f>W257*H257</f>
        <v>0</v>
      </c>
      <c r="Y257" s="223" t="s">
        <v>1</v>
      </c>
      <c r="Z257" s="214"/>
      <c r="AA257" s="214"/>
      <c r="AN257" s="181" t="s">
        <v>104</v>
      </c>
      <c r="AP257" s="181" t="s">
        <v>102</v>
      </c>
      <c r="AQ257" s="181" t="s">
        <v>105</v>
      </c>
      <c r="AU257" s="14" t="s">
        <v>100</v>
      </c>
      <c r="BA257" s="182">
        <f>IF(O257="základná",K257,0)</f>
        <v>0</v>
      </c>
      <c r="BB257" s="182">
        <f>IF(O257="znížená",K257,0)</f>
        <v>0</v>
      </c>
      <c r="BC257" s="182">
        <f>IF(O257="zákl. prenesená",K257,0)</f>
        <v>0</v>
      </c>
      <c r="BD257" s="182">
        <f>IF(O257="zníž. prenesená",K257,0)</f>
        <v>0</v>
      </c>
      <c r="BE257" s="182">
        <f>IF(O257="nulová",K257,0)</f>
        <v>0</v>
      </c>
      <c r="BF257" s="14" t="s">
        <v>105</v>
      </c>
      <c r="BG257" s="183">
        <f>ROUND(P257*H257,3)</f>
        <v>0</v>
      </c>
      <c r="BH257" s="14" t="s">
        <v>104</v>
      </c>
      <c r="BI257" s="181" t="s">
        <v>395</v>
      </c>
    </row>
    <row r="258" spans="1:61" s="2" customFormat="1" x14ac:dyDescent="0.2">
      <c r="A258" s="214"/>
      <c r="B258" s="29"/>
      <c r="C258" s="211"/>
      <c r="D258" s="184" t="s">
        <v>106</v>
      </c>
      <c r="E258" s="211"/>
      <c r="F258" s="185" t="s">
        <v>163</v>
      </c>
      <c r="G258" s="211"/>
      <c r="H258" s="234"/>
      <c r="I258" s="234"/>
      <c r="J258" s="234"/>
      <c r="K258" s="211"/>
      <c r="L258" s="211"/>
      <c r="M258" s="32"/>
      <c r="N258" s="186"/>
      <c r="O258" s="187"/>
      <c r="P258" s="60"/>
      <c r="Q258" s="60"/>
      <c r="R258" s="60"/>
      <c r="S258" s="60"/>
      <c r="T258" s="60"/>
      <c r="U258" s="60"/>
      <c r="V258" s="60"/>
      <c r="W258" s="60"/>
      <c r="X258" s="60"/>
      <c r="Y258" s="61"/>
      <c r="Z258" s="214"/>
      <c r="AA258" s="214"/>
      <c r="AP258" s="14" t="s">
        <v>106</v>
      </c>
      <c r="AQ258" s="14" t="s">
        <v>105</v>
      </c>
    </row>
    <row r="259" spans="1:61" s="2" customFormat="1" ht="16.5" customHeight="1" x14ac:dyDescent="0.2">
      <c r="A259" s="214"/>
      <c r="B259" s="29"/>
      <c r="C259" s="170" t="s">
        <v>396</v>
      </c>
      <c r="D259" s="170" t="s">
        <v>102</v>
      </c>
      <c r="E259" s="171" t="s">
        <v>397</v>
      </c>
      <c r="F259" s="172" t="s">
        <v>164</v>
      </c>
      <c r="G259" s="173" t="s">
        <v>117</v>
      </c>
      <c r="H259" s="174">
        <v>1.5</v>
      </c>
      <c r="I259" s="174"/>
      <c r="J259" s="174"/>
      <c r="K259" s="174">
        <f>H259*J259</f>
        <v>0</v>
      </c>
      <c r="L259" s="175"/>
      <c r="M259" s="32"/>
      <c r="N259" s="176" t="s">
        <v>1</v>
      </c>
      <c r="O259" s="177" t="s">
        <v>28</v>
      </c>
      <c r="P259" s="178">
        <f>I259+J259</f>
        <v>0</v>
      </c>
      <c r="Q259" s="178">
        <f>ROUND(I259*H259,3)</f>
        <v>0</v>
      </c>
      <c r="R259" s="178">
        <f>ROUND(J259*H259,3)</f>
        <v>0</v>
      </c>
      <c r="S259" s="179">
        <v>0</v>
      </c>
      <c r="T259" s="179">
        <f>S259*H259</f>
        <v>0</v>
      </c>
      <c r="U259" s="179">
        <v>0</v>
      </c>
      <c r="V259" s="179">
        <f>U259*H259</f>
        <v>0</v>
      </c>
      <c r="W259" s="179">
        <v>0</v>
      </c>
      <c r="X259" s="179">
        <f>W259*H259</f>
        <v>0</v>
      </c>
      <c r="Y259" s="180" t="s">
        <v>1</v>
      </c>
      <c r="Z259" s="214"/>
      <c r="AA259" s="214"/>
      <c r="AN259" s="181" t="s">
        <v>104</v>
      </c>
      <c r="AP259" s="181" t="s">
        <v>102</v>
      </c>
      <c r="AQ259" s="181" t="s">
        <v>105</v>
      </c>
      <c r="AU259" s="14" t="s">
        <v>100</v>
      </c>
      <c r="BA259" s="182">
        <f>IF(O259="základná",K259,0)</f>
        <v>0</v>
      </c>
      <c r="BB259" s="182">
        <f>IF(O259="znížená",K259,0)</f>
        <v>0</v>
      </c>
      <c r="BC259" s="182">
        <f>IF(O259="zákl. prenesená",K259,0)</f>
        <v>0</v>
      </c>
      <c r="BD259" s="182">
        <f>IF(O259="zníž. prenesená",K259,0)</f>
        <v>0</v>
      </c>
      <c r="BE259" s="182">
        <f>IF(O259="nulová",K259,0)</f>
        <v>0</v>
      </c>
      <c r="BF259" s="14" t="s">
        <v>105</v>
      </c>
      <c r="BG259" s="183">
        <f>ROUND(P259*H259,3)</f>
        <v>0</v>
      </c>
      <c r="BH259" s="14" t="s">
        <v>104</v>
      </c>
      <c r="BI259" s="181" t="s">
        <v>398</v>
      </c>
    </row>
    <row r="260" spans="1:61" s="2" customFormat="1" x14ac:dyDescent="0.2">
      <c r="A260" s="214"/>
      <c r="B260" s="29"/>
      <c r="C260" s="211"/>
      <c r="D260" s="184" t="s">
        <v>106</v>
      </c>
      <c r="E260" s="211"/>
      <c r="F260" s="185" t="s">
        <v>164</v>
      </c>
      <c r="G260" s="211"/>
      <c r="H260" s="234"/>
      <c r="I260" s="234"/>
      <c r="J260" s="234"/>
      <c r="K260" s="211"/>
      <c r="L260" s="211"/>
      <c r="M260" s="32"/>
      <c r="N260" s="186"/>
      <c r="O260" s="187"/>
      <c r="P260" s="60"/>
      <c r="Q260" s="60"/>
      <c r="R260" s="60"/>
      <c r="S260" s="60"/>
      <c r="T260" s="60"/>
      <c r="U260" s="60"/>
      <c r="V260" s="60"/>
      <c r="W260" s="60"/>
      <c r="X260" s="60"/>
      <c r="Y260" s="61"/>
      <c r="Z260" s="214"/>
      <c r="AA260" s="214"/>
      <c r="AP260" s="14" t="s">
        <v>106</v>
      </c>
      <c r="AQ260" s="14" t="s">
        <v>105</v>
      </c>
    </row>
    <row r="261" spans="1:61" s="2" customFormat="1" ht="16.5" customHeight="1" x14ac:dyDescent="0.2">
      <c r="A261" s="214"/>
      <c r="B261" s="29"/>
      <c r="C261" s="170" t="s">
        <v>399</v>
      </c>
      <c r="D261" s="170" t="s">
        <v>102</v>
      </c>
      <c r="E261" s="171" t="s">
        <v>400</v>
      </c>
      <c r="F261" s="172" t="s">
        <v>165</v>
      </c>
      <c r="G261" s="173" t="s">
        <v>117</v>
      </c>
      <c r="H261" s="174">
        <v>1</v>
      </c>
      <c r="I261" s="174"/>
      <c r="J261" s="174"/>
      <c r="K261" s="174">
        <f>H261*J261</f>
        <v>0</v>
      </c>
      <c r="L261" s="175"/>
      <c r="M261" s="32"/>
      <c r="N261" s="176" t="s">
        <v>1</v>
      </c>
      <c r="O261" s="177" t="s">
        <v>28</v>
      </c>
      <c r="P261" s="178">
        <f>I261+J261</f>
        <v>0</v>
      </c>
      <c r="Q261" s="178">
        <f>ROUND(I261*H261,3)</f>
        <v>0</v>
      </c>
      <c r="R261" s="178">
        <f>ROUND(J261*H261,3)</f>
        <v>0</v>
      </c>
      <c r="S261" s="179">
        <v>0</v>
      </c>
      <c r="T261" s="179">
        <f>S261*H261</f>
        <v>0</v>
      </c>
      <c r="U261" s="179">
        <v>0</v>
      </c>
      <c r="V261" s="179">
        <f>U261*H261</f>
        <v>0</v>
      </c>
      <c r="W261" s="179">
        <v>0</v>
      </c>
      <c r="X261" s="179">
        <f>W261*H261</f>
        <v>0</v>
      </c>
      <c r="Y261" s="180" t="s">
        <v>1</v>
      </c>
      <c r="Z261" s="214"/>
      <c r="AA261" s="214"/>
      <c r="AN261" s="181" t="s">
        <v>104</v>
      </c>
      <c r="AP261" s="181" t="s">
        <v>102</v>
      </c>
      <c r="AQ261" s="181" t="s">
        <v>105</v>
      </c>
      <c r="AU261" s="14" t="s">
        <v>100</v>
      </c>
      <c r="BA261" s="182">
        <f>IF(O261="základná",K261,0)</f>
        <v>0</v>
      </c>
      <c r="BB261" s="182">
        <f>IF(O261="znížená",K261,0)</f>
        <v>0</v>
      </c>
      <c r="BC261" s="182">
        <f>IF(O261="zákl. prenesená",K261,0)</f>
        <v>0</v>
      </c>
      <c r="BD261" s="182">
        <f>IF(O261="zníž. prenesená",K261,0)</f>
        <v>0</v>
      </c>
      <c r="BE261" s="182">
        <f>IF(O261="nulová",K261,0)</f>
        <v>0</v>
      </c>
      <c r="BF261" s="14" t="s">
        <v>105</v>
      </c>
      <c r="BG261" s="183">
        <f>ROUND(P261*H261,3)</f>
        <v>0</v>
      </c>
      <c r="BH261" s="14" t="s">
        <v>104</v>
      </c>
      <c r="BI261" s="181" t="s">
        <v>401</v>
      </c>
    </row>
    <row r="262" spans="1:61" s="2" customFormat="1" x14ac:dyDescent="0.2">
      <c r="A262" s="214"/>
      <c r="B262" s="29"/>
      <c r="C262" s="211"/>
      <c r="D262" s="184" t="s">
        <v>106</v>
      </c>
      <c r="E262" s="211"/>
      <c r="F262" s="185" t="s">
        <v>165</v>
      </c>
      <c r="G262" s="211"/>
      <c r="H262" s="234"/>
      <c r="I262" s="234"/>
      <c r="J262" s="234"/>
      <c r="K262" s="211"/>
      <c r="L262" s="211"/>
      <c r="M262" s="32"/>
      <c r="N262" s="186"/>
      <c r="O262" s="187"/>
      <c r="P262" s="60"/>
      <c r="Q262" s="60"/>
      <c r="R262" s="60"/>
      <c r="S262" s="60"/>
      <c r="T262" s="60"/>
      <c r="U262" s="60"/>
      <c r="V262" s="60"/>
      <c r="W262" s="60"/>
      <c r="X262" s="60"/>
      <c r="Y262" s="61"/>
      <c r="Z262" s="214"/>
      <c r="AA262" s="214"/>
      <c r="AP262" s="14" t="s">
        <v>106</v>
      </c>
      <c r="AQ262" s="14" t="s">
        <v>105</v>
      </c>
    </row>
    <row r="263" spans="1:61" s="2" customFormat="1" ht="16.5" customHeight="1" x14ac:dyDescent="0.2">
      <c r="A263" s="214"/>
      <c r="B263" s="29"/>
      <c r="C263" s="170" t="s">
        <v>402</v>
      </c>
      <c r="D263" s="170" t="s">
        <v>102</v>
      </c>
      <c r="E263" s="171" t="s">
        <v>403</v>
      </c>
      <c r="F263" s="172" t="s">
        <v>166</v>
      </c>
      <c r="G263" s="173" t="s">
        <v>117</v>
      </c>
      <c r="H263" s="174">
        <v>3</v>
      </c>
      <c r="I263" s="174"/>
      <c r="J263" s="174"/>
      <c r="K263" s="174">
        <f>H263*J263</f>
        <v>0</v>
      </c>
      <c r="L263" s="175"/>
      <c r="M263" s="32"/>
      <c r="N263" s="176" t="s">
        <v>1</v>
      </c>
      <c r="O263" s="177" t="s">
        <v>28</v>
      </c>
      <c r="P263" s="178">
        <f>I263+J263</f>
        <v>0</v>
      </c>
      <c r="Q263" s="178">
        <f>ROUND(I263*H263,3)</f>
        <v>0</v>
      </c>
      <c r="R263" s="178">
        <f>ROUND(J263*H263,3)</f>
        <v>0</v>
      </c>
      <c r="S263" s="179">
        <v>0</v>
      </c>
      <c r="T263" s="179">
        <f>S263*H263</f>
        <v>0</v>
      </c>
      <c r="U263" s="179">
        <v>0</v>
      </c>
      <c r="V263" s="179">
        <f>U263*H263</f>
        <v>0</v>
      </c>
      <c r="W263" s="179">
        <v>0</v>
      </c>
      <c r="X263" s="179">
        <f>W263*H263</f>
        <v>0</v>
      </c>
      <c r="Y263" s="180" t="s">
        <v>1</v>
      </c>
      <c r="Z263" s="214"/>
      <c r="AA263" s="214"/>
      <c r="AN263" s="181" t="s">
        <v>104</v>
      </c>
      <c r="AP263" s="181" t="s">
        <v>102</v>
      </c>
      <c r="AQ263" s="181" t="s">
        <v>105</v>
      </c>
      <c r="AU263" s="14" t="s">
        <v>100</v>
      </c>
      <c r="BA263" s="182">
        <f>IF(O263="základná",K263,0)</f>
        <v>0</v>
      </c>
      <c r="BB263" s="182">
        <f>IF(O263="znížená",K263,0)</f>
        <v>0</v>
      </c>
      <c r="BC263" s="182">
        <f>IF(O263="zákl. prenesená",K263,0)</f>
        <v>0</v>
      </c>
      <c r="BD263" s="182">
        <f>IF(O263="zníž. prenesená",K263,0)</f>
        <v>0</v>
      </c>
      <c r="BE263" s="182">
        <f>IF(O263="nulová",K263,0)</f>
        <v>0</v>
      </c>
      <c r="BF263" s="14" t="s">
        <v>105</v>
      </c>
      <c r="BG263" s="183">
        <f>ROUND(P263*H263,3)</f>
        <v>0</v>
      </c>
      <c r="BH263" s="14" t="s">
        <v>104</v>
      </c>
      <c r="BI263" s="181" t="s">
        <v>404</v>
      </c>
    </row>
    <row r="264" spans="1:61" s="2" customFormat="1" x14ac:dyDescent="0.2">
      <c r="A264" s="214"/>
      <c r="B264" s="29"/>
      <c r="C264" s="211"/>
      <c r="D264" s="184" t="s">
        <v>106</v>
      </c>
      <c r="E264" s="211"/>
      <c r="F264" s="185" t="s">
        <v>166</v>
      </c>
      <c r="G264" s="211"/>
      <c r="H264" s="234"/>
      <c r="I264" s="234"/>
      <c r="J264" s="234"/>
      <c r="K264" s="211"/>
      <c r="L264" s="211"/>
      <c r="M264" s="32"/>
      <c r="N264" s="186"/>
      <c r="O264" s="187"/>
      <c r="P264" s="60"/>
      <c r="Q264" s="60"/>
      <c r="R264" s="60"/>
      <c r="S264" s="60"/>
      <c r="T264" s="60"/>
      <c r="U264" s="60"/>
      <c r="V264" s="60"/>
      <c r="W264" s="60"/>
      <c r="X264" s="60"/>
      <c r="Y264" s="61"/>
      <c r="Z264" s="214"/>
      <c r="AA264" s="214"/>
      <c r="AP264" s="14" t="s">
        <v>106</v>
      </c>
      <c r="AQ264" s="14" t="s">
        <v>105</v>
      </c>
    </row>
    <row r="265" spans="1:61" s="2" customFormat="1" ht="16.5" customHeight="1" x14ac:dyDescent="0.2">
      <c r="A265" s="214"/>
      <c r="B265" s="29"/>
      <c r="C265" s="170" t="s">
        <v>405</v>
      </c>
      <c r="D265" s="170" t="s">
        <v>102</v>
      </c>
      <c r="E265" s="171" t="s">
        <v>406</v>
      </c>
      <c r="F265" s="172" t="s">
        <v>167</v>
      </c>
      <c r="G265" s="173" t="s">
        <v>117</v>
      </c>
      <c r="H265" s="174">
        <v>5</v>
      </c>
      <c r="I265" s="174"/>
      <c r="J265" s="174"/>
      <c r="K265" s="174">
        <f>H265*J265</f>
        <v>0</v>
      </c>
      <c r="L265" s="175"/>
      <c r="M265" s="32"/>
      <c r="N265" s="176" t="s">
        <v>1</v>
      </c>
      <c r="O265" s="177" t="s">
        <v>28</v>
      </c>
      <c r="P265" s="178">
        <f>I265+J265</f>
        <v>0</v>
      </c>
      <c r="Q265" s="178">
        <f>ROUND(I265*H265,3)</f>
        <v>0</v>
      </c>
      <c r="R265" s="178">
        <f>ROUND(J265*H265,3)</f>
        <v>0</v>
      </c>
      <c r="S265" s="179">
        <v>0</v>
      </c>
      <c r="T265" s="179">
        <f>S265*H265</f>
        <v>0</v>
      </c>
      <c r="U265" s="179">
        <v>0</v>
      </c>
      <c r="V265" s="179">
        <f>U265*H265</f>
        <v>0</v>
      </c>
      <c r="W265" s="179">
        <v>0</v>
      </c>
      <c r="X265" s="179">
        <f>W265*H265</f>
        <v>0</v>
      </c>
      <c r="Y265" s="180" t="s">
        <v>1</v>
      </c>
      <c r="Z265" s="214"/>
      <c r="AA265" s="214"/>
      <c r="AN265" s="181" t="s">
        <v>104</v>
      </c>
      <c r="AP265" s="181" t="s">
        <v>102</v>
      </c>
      <c r="AQ265" s="181" t="s">
        <v>105</v>
      </c>
      <c r="AU265" s="14" t="s">
        <v>100</v>
      </c>
      <c r="BA265" s="182">
        <f>IF(O265="základná",K265,0)</f>
        <v>0</v>
      </c>
      <c r="BB265" s="182">
        <f>IF(O265="znížená",K265,0)</f>
        <v>0</v>
      </c>
      <c r="BC265" s="182">
        <f>IF(O265="zákl. prenesená",K265,0)</f>
        <v>0</v>
      </c>
      <c r="BD265" s="182">
        <f>IF(O265="zníž. prenesená",K265,0)</f>
        <v>0</v>
      </c>
      <c r="BE265" s="182">
        <f>IF(O265="nulová",K265,0)</f>
        <v>0</v>
      </c>
      <c r="BF265" s="14" t="s">
        <v>105</v>
      </c>
      <c r="BG265" s="183">
        <f>ROUND(P265*H265,3)</f>
        <v>0</v>
      </c>
      <c r="BH265" s="14" t="s">
        <v>104</v>
      </c>
      <c r="BI265" s="181" t="s">
        <v>407</v>
      </c>
    </row>
    <row r="266" spans="1:61" s="2" customFormat="1" x14ac:dyDescent="0.2">
      <c r="A266" s="214"/>
      <c r="B266" s="29"/>
      <c r="C266" s="211"/>
      <c r="D266" s="184" t="s">
        <v>106</v>
      </c>
      <c r="E266" s="211"/>
      <c r="F266" s="185" t="s">
        <v>167</v>
      </c>
      <c r="G266" s="211"/>
      <c r="H266" s="234"/>
      <c r="I266" s="234"/>
      <c r="J266" s="234"/>
      <c r="K266" s="211"/>
      <c r="L266" s="211"/>
      <c r="M266" s="32"/>
      <c r="N266" s="186"/>
      <c r="O266" s="187"/>
      <c r="P266" s="60"/>
      <c r="Q266" s="60"/>
      <c r="R266" s="60"/>
      <c r="S266" s="60"/>
      <c r="T266" s="60"/>
      <c r="U266" s="60"/>
      <c r="V266" s="60"/>
      <c r="W266" s="60"/>
      <c r="X266" s="60"/>
      <c r="Y266" s="61"/>
      <c r="Z266" s="214"/>
      <c r="AA266" s="214"/>
      <c r="AP266" s="14" t="s">
        <v>106</v>
      </c>
      <c r="AQ266" s="14" t="s">
        <v>105</v>
      </c>
    </row>
    <row r="267" spans="1:61" s="2" customFormat="1" x14ac:dyDescent="0.2">
      <c r="A267" s="214"/>
      <c r="B267" s="29"/>
      <c r="C267" s="211"/>
      <c r="D267" s="184"/>
      <c r="E267" s="211"/>
      <c r="F267" s="185"/>
      <c r="G267" s="211"/>
      <c r="H267" s="234"/>
      <c r="I267" s="234"/>
      <c r="J267" s="234"/>
      <c r="K267" s="211"/>
      <c r="L267" s="211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214"/>
      <c r="AA267" s="214"/>
      <c r="AP267" s="14"/>
      <c r="AQ267" s="14"/>
    </row>
    <row r="268" spans="1:61" s="2" customFormat="1" ht="6.95" customHeight="1" x14ac:dyDescent="0.2">
      <c r="A268" s="214"/>
      <c r="B268" s="45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214"/>
      <c r="AA268" s="214"/>
    </row>
    <row r="269" spans="1:61" x14ac:dyDescent="0.2">
      <c r="H269" s="229"/>
      <c r="I269" s="229"/>
      <c r="J269" s="229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spans="1:61" x14ac:dyDescent="0.2">
      <c r="H270" s="229"/>
      <c r="I270" s="229"/>
      <c r="J270" s="229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spans="1:61" x14ac:dyDescent="0.2">
      <c r="H271" s="229"/>
      <c r="I271" s="229"/>
      <c r="J271" s="229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spans="1:61" x14ac:dyDescent="0.2">
      <c r="H272" s="229"/>
      <c r="I272" s="229"/>
      <c r="J272" s="229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spans="8:25" x14ac:dyDescent="0.2">
      <c r="H273" s="229"/>
      <c r="I273" s="229"/>
      <c r="J273" s="229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spans="8:25" x14ac:dyDescent="0.2">
      <c r="H274" s="229"/>
      <c r="I274" s="229"/>
      <c r="J274" s="229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spans="8:25" x14ac:dyDescent="0.2">
      <c r="H275" s="229"/>
      <c r="I275" s="229"/>
      <c r="J275" s="229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spans="8:25" x14ac:dyDescent="0.2">
      <c r="H276" s="229"/>
      <c r="I276" s="229"/>
      <c r="J276" s="229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spans="8:25" x14ac:dyDescent="0.2">
      <c r="H277" s="229"/>
      <c r="I277" s="229"/>
      <c r="J277" s="229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spans="8:25" x14ac:dyDescent="0.2">
      <c r="H278" s="229"/>
      <c r="I278" s="229"/>
      <c r="J278" s="229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spans="8:25" x14ac:dyDescent="0.2">
      <c r="H279" s="229"/>
      <c r="I279" s="229"/>
      <c r="J279" s="229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spans="8:25" x14ac:dyDescent="0.2">
      <c r="H280" s="229"/>
      <c r="I280" s="229"/>
      <c r="J280" s="229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spans="8:25" x14ac:dyDescent="0.2">
      <c r="H281" s="229"/>
      <c r="I281" s="229"/>
      <c r="J281" s="229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spans="8:25" x14ac:dyDescent="0.2">
      <c r="H282" s="229"/>
      <c r="I282" s="229"/>
      <c r="J282" s="229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spans="8:25" x14ac:dyDescent="0.2">
      <c r="H283" s="229"/>
      <c r="I283" s="229"/>
      <c r="J283" s="229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spans="8:25" x14ac:dyDescent="0.2">
      <c r="H284" s="229"/>
      <c r="I284" s="229"/>
      <c r="J284" s="229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spans="8:25" x14ac:dyDescent="0.2">
      <c r="H285" s="229"/>
      <c r="I285" s="229"/>
      <c r="J285" s="229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spans="8:25" x14ac:dyDescent="0.2">
      <c r="H286" s="229"/>
      <c r="I286" s="229"/>
      <c r="J286" s="229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spans="8:25" x14ac:dyDescent="0.2">
      <c r="H287" s="229"/>
      <c r="I287" s="229"/>
      <c r="J287" s="229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spans="8:25" x14ac:dyDescent="0.2">
      <c r="H288" s="229"/>
      <c r="I288" s="229"/>
      <c r="J288" s="229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spans="8:25" x14ac:dyDescent="0.2">
      <c r="H289" s="229"/>
      <c r="I289" s="229"/>
      <c r="J289" s="229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spans="8:25" x14ac:dyDescent="0.2">
      <c r="H290" s="229"/>
      <c r="I290" s="229"/>
      <c r="J290" s="229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spans="8:25" x14ac:dyDescent="0.2">
      <c r="H291" s="229"/>
      <c r="I291" s="229"/>
      <c r="J291" s="229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spans="8:25" x14ac:dyDescent="0.2">
      <c r="H292" s="229"/>
      <c r="I292" s="229"/>
      <c r="J292" s="229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spans="8:25" x14ac:dyDescent="0.2">
      <c r="H293" s="229"/>
      <c r="I293" s="229"/>
      <c r="J293" s="229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spans="8:25" x14ac:dyDescent="0.2">
      <c r="H294" s="229"/>
      <c r="I294" s="229"/>
      <c r="J294" s="229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spans="8:25" x14ac:dyDescent="0.2">
      <c r="H295" s="229"/>
      <c r="I295" s="229"/>
      <c r="J295" s="229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spans="8:25" x14ac:dyDescent="0.2">
      <c r="H296" s="229"/>
      <c r="I296" s="229"/>
      <c r="J296" s="229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spans="8:25" x14ac:dyDescent="0.2">
      <c r="H297" s="229"/>
      <c r="I297" s="229"/>
      <c r="J297" s="229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spans="8:25" x14ac:dyDescent="0.2">
      <c r="H298" s="229"/>
      <c r="I298" s="229"/>
      <c r="J298" s="229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spans="8:25" x14ac:dyDescent="0.2">
      <c r="H299" s="229"/>
      <c r="I299" s="229"/>
      <c r="J299" s="229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spans="8:25" x14ac:dyDescent="0.2">
      <c r="H300" s="229"/>
      <c r="I300" s="229"/>
      <c r="J300" s="229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spans="8:25" x14ac:dyDescent="0.2">
      <c r="H301" s="229"/>
      <c r="I301" s="229"/>
      <c r="J301" s="229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spans="8:25" x14ac:dyDescent="0.2">
      <c r="H302" s="229"/>
      <c r="I302" s="229"/>
      <c r="J302" s="229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spans="8:25" x14ac:dyDescent="0.2">
      <c r="H303" s="229"/>
      <c r="I303" s="229"/>
      <c r="J303" s="229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spans="8:25" x14ac:dyDescent="0.2">
      <c r="H304" s="229"/>
      <c r="I304" s="229"/>
      <c r="J304" s="229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spans="8:25" x14ac:dyDescent="0.2">
      <c r="H305" s="229"/>
      <c r="I305" s="229"/>
      <c r="J305" s="229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8:25" x14ac:dyDescent="0.2">
      <c r="H306" s="229"/>
      <c r="I306" s="229"/>
      <c r="J306" s="229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spans="8:25" x14ac:dyDescent="0.2">
      <c r="H307" s="229"/>
      <c r="I307" s="229"/>
      <c r="J307" s="229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spans="8:25" x14ac:dyDescent="0.2">
      <c r="H308" s="229"/>
      <c r="I308" s="229"/>
      <c r="J308" s="229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8:25" x14ac:dyDescent="0.2">
      <c r="H309" s="229"/>
      <c r="I309" s="229"/>
      <c r="J309" s="229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spans="8:25" x14ac:dyDescent="0.2">
      <c r="H310" s="229"/>
      <c r="I310" s="229"/>
      <c r="J310" s="229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spans="8:25" x14ac:dyDescent="0.2">
      <c r="H311" s="229"/>
      <c r="I311" s="229"/>
      <c r="J311" s="229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spans="8:25" x14ac:dyDescent="0.2">
      <c r="H312" s="229"/>
      <c r="I312" s="229"/>
      <c r="J312" s="229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spans="8:25" x14ac:dyDescent="0.2">
      <c r="H313" s="229"/>
      <c r="I313" s="229"/>
      <c r="J313" s="229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spans="8:25" x14ac:dyDescent="0.2">
      <c r="H314" s="229"/>
      <c r="I314" s="229"/>
      <c r="J314" s="229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spans="8:25" x14ac:dyDescent="0.2">
      <c r="H315" s="229"/>
      <c r="I315" s="229"/>
      <c r="J315" s="229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spans="8:25" x14ac:dyDescent="0.2">
      <c r="H316" s="229"/>
      <c r="I316" s="229"/>
      <c r="J316" s="229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spans="8:25" x14ac:dyDescent="0.2">
      <c r="H317" s="229"/>
      <c r="I317" s="229"/>
      <c r="J317" s="229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spans="8:25" x14ac:dyDescent="0.2">
      <c r="H318" s="229"/>
      <c r="I318" s="229"/>
      <c r="J318" s="229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spans="8:25" x14ac:dyDescent="0.2">
      <c r="H319" s="229"/>
      <c r="I319" s="229"/>
      <c r="J319" s="229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spans="8:25" x14ac:dyDescent="0.2">
      <c r="H320" s="229"/>
      <c r="I320" s="229"/>
      <c r="J320" s="229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spans="8:25" x14ac:dyDescent="0.2">
      <c r="H321" s="229"/>
      <c r="I321" s="229"/>
      <c r="J321" s="229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spans="8:25" x14ac:dyDescent="0.2">
      <c r="H322" s="229"/>
      <c r="I322" s="229"/>
      <c r="J322" s="229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spans="8:25" x14ac:dyDescent="0.2">
      <c r="H323" s="229"/>
      <c r="I323" s="229"/>
      <c r="J323" s="229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spans="8:25" x14ac:dyDescent="0.2">
      <c r="H324" s="229"/>
      <c r="I324" s="229"/>
      <c r="J324" s="229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spans="8:25" x14ac:dyDescent="0.2">
      <c r="H325" s="229"/>
      <c r="I325" s="229"/>
      <c r="J325" s="229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spans="8:25" x14ac:dyDescent="0.2">
      <c r="H326" s="229"/>
      <c r="I326" s="229"/>
      <c r="J326" s="229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spans="8:25" x14ac:dyDescent="0.2">
      <c r="H327" s="229"/>
      <c r="I327" s="229"/>
      <c r="J327" s="229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spans="8:25" x14ac:dyDescent="0.2">
      <c r="H328" s="229"/>
      <c r="I328" s="229"/>
      <c r="J328" s="229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spans="8:25" x14ac:dyDescent="0.2">
      <c r="H329" s="229"/>
      <c r="I329" s="229"/>
      <c r="J329" s="229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spans="8:25" x14ac:dyDescent="0.2">
      <c r="H330" s="229"/>
      <c r="I330" s="229"/>
      <c r="J330" s="229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spans="8:25" x14ac:dyDescent="0.2">
      <c r="H331" s="229"/>
      <c r="I331" s="229"/>
      <c r="J331" s="229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spans="8:25" x14ac:dyDescent="0.2">
      <c r="H332" s="229"/>
      <c r="I332" s="229"/>
      <c r="J332" s="229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spans="8:25" x14ac:dyDescent="0.2">
      <c r="H333" s="229"/>
      <c r="I333" s="229"/>
      <c r="J333" s="229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8:25" x14ac:dyDescent="0.2">
      <c r="H334" s="229"/>
      <c r="I334" s="229"/>
      <c r="J334" s="229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8:25" x14ac:dyDescent="0.2">
      <c r="H335" s="229"/>
      <c r="I335" s="229"/>
      <c r="J335" s="229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spans="8:25" x14ac:dyDescent="0.2">
      <c r="H336" s="229"/>
      <c r="I336" s="229"/>
      <c r="J336" s="229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spans="8:25" x14ac:dyDescent="0.2">
      <c r="H337" s="229"/>
      <c r="I337" s="229"/>
      <c r="J337" s="229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spans="8:25" x14ac:dyDescent="0.2">
      <c r="H338" s="229"/>
      <c r="I338" s="229"/>
      <c r="J338" s="229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spans="8:25" x14ac:dyDescent="0.2">
      <c r="H339" s="229"/>
      <c r="I339" s="229"/>
      <c r="J339" s="229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spans="8:25" x14ac:dyDescent="0.2">
      <c r="H340" s="229"/>
      <c r="I340" s="229"/>
      <c r="J340" s="229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spans="8:25" x14ac:dyDescent="0.2">
      <c r="H341" s="229"/>
      <c r="I341" s="229"/>
      <c r="J341" s="229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spans="8:25" x14ac:dyDescent="0.2">
      <c r="H342" s="229"/>
      <c r="I342" s="229"/>
      <c r="J342" s="229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spans="8:25" x14ac:dyDescent="0.2">
      <c r="H343" s="229"/>
      <c r="I343" s="229"/>
      <c r="J343" s="229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spans="8:25" x14ac:dyDescent="0.2">
      <c r="H344" s="229"/>
      <c r="I344" s="229"/>
      <c r="J344" s="229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spans="8:25" x14ac:dyDescent="0.2">
      <c r="H345" s="229"/>
      <c r="I345" s="229"/>
      <c r="J345" s="229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spans="8:25" x14ac:dyDescent="0.2">
      <c r="H346" s="229"/>
      <c r="I346" s="229"/>
      <c r="J346" s="229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spans="8:25" x14ac:dyDescent="0.2">
      <c r="H347" s="229"/>
      <c r="I347" s="229"/>
      <c r="J347" s="229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spans="8:25" x14ac:dyDescent="0.2">
      <c r="H348" s="229"/>
      <c r="I348" s="229"/>
      <c r="J348" s="229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spans="8:25" x14ac:dyDescent="0.2">
      <c r="H349" s="229"/>
      <c r="I349" s="229"/>
      <c r="J349" s="229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spans="8:25" x14ac:dyDescent="0.2">
      <c r="H350" s="229"/>
      <c r="I350" s="229"/>
      <c r="J350" s="229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spans="8:25" x14ac:dyDescent="0.2">
      <c r="H351" s="229"/>
      <c r="I351" s="229"/>
      <c r="J351" s="229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spans="8:25" x14ac:dyDescent="0.2">
      <c r="H352" s="229"/>
      <c r="I352" s="229"/>
      <c r="J352" s="229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spans="8:25" x14ac:dyDescent="0.2">
      <c r="H353" s="229"/>
      <c r="I353" s="229"/>
      <c r="J353" s="229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spans="8:25" x14ac:dyDescent="0.2">
      <c r="H354" s="229"/>
      <c r="I354" s="229"/>
      <c r="J354" s="229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spans="8:25" x14ac:dyDescent="0.2">
      <c r="H355" s="229"/>
      <c r="I355" s="229"/>
      <c r="J355" s="229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spans="8:25" x14ac:dyDescent="0.2">
      <c r="H356" s="229"/>
      <c r="I356" s="229"/>
      <c r="J356" s="229"/>
    </row>
    <row r="357" spans="8:25" x14ac:dyDescent="0.2">
      <c r="H357" s="229"/>
      <c r="I357" s="229"/>
      <c r="J357" s="229"/>
    </row>
    <row r="358" spans="8:25" x14ac:dyDescent="0.2">
      <c r="H358" s="229"/>
      <c r="I358" s="229"/>
      <c r="J358" s="229"/>
    </row>
    <row r="359" spans="8:25" x14ac:dyDescent="0.2">
      <c r="H359" s="229"/>
      <c r="I359" s="229"/>
      <c r="J359" s="229"/>
    </row>
    <row r="360" spans="8:25" x14ac:dyDescent="0.2">
      <c r="H360" s="229"/>
      <c r="I360" s="229"/>
      <c r="J360" s="229"/>
    </row>
    <row r="361" spans="8:25" x14ac:dyDescent="0.2">
      <c r="H361" s="229"/>
      <c r="I361" s="229"/>
      <c r="J361" s="229"/>
    </row>
    <row r="362" spans="8:25" x14ac:dyDescent="0.2">
      <c r="H362" s="229"/>
      <c r="I362" s="229"/>
      <c r="J362" s="229"/>
    </row>
    <row r="363" spans="8:25" x14ac:dyDescent="0.2">
      <c r="H363" s="229"/>
      <c r="I363" s="229"/>
      <c r="J363" s="229"/>
    </row>
    <row r="364" spans="8:25" x14ac:dyDescent="0.2">
      <c r="H364" s="229"/>
      <c r="I364" s="229"/>
      <c r="J364" s="229"/>
    </row>
    <row r="365" spans="8:25" x14ac:dyDescent="0.2">
      <c r="H365" s="229"/>
      <c r="I365" s="229"/>
      <c r="J365" s="229"/>
    </row>
    <row r="366" spans="8:25" x14ac:dyDescent="0.2">
      <c r="H366" s="229"/>
      <c r="I366" s="229"/>
      <c r="J366" s="229"/>
    </row>
    <row r="367" spans="8:25" x14ac:dyDescent="0.2">
      <c r="H367" s="229"/>
      <c r="I367" s="229"/>
      <c r="J367" s="229"/>
    </row>
    <row r="368" spans="8:25" x14ac:dyDescent="0.2">
      <c r="H368" s="229"/>
      <c r="I368" s="229"/>
      <c r="J368" s="229"/>
    </row>
    <row r="369" spans="8:10" x14ac:dyDescent="0.2">
      <c r="H369" s="229"/>
      <c r="I369" s="229"/>
      <c r="J369" s="229"/>
    </row>
    <row r="370" spans="8:10" x14ac:dyDescent="0.2">
      <c r="H370" s="229"/>
      <c r="I370" s="229"/>
      <c r="J370" s="229"/>
    </row>
    <row r="371" spans="8:10" x14ac:dyDescent="0.2">
      <c r="H371" s="229"/>
      <c r="I371" s="229"/>
      <c r="J371" s="229"/>
    </row>
    <row r="372" spans="8:10" x14ac:dyDescent="0.2">
      <c r="H372" s="229"/>
      <c r="I372" s="229"/>
      <c r="J372" s="229"/>
    </row>
    <row r="373" spans="8:10" x14ac:dyDescent="0.2">
      <c r="H373" s="229"/>
      <c r="I373" s="229"/>
      <c r="J373" s="229"/>
    </row>
    <row r="374" spans="8:10" x14ac:dyDescent="0.2">
      <c r="H374" s="229"/>
      <c r="I374" s="229"/>
      <c r="J374" s="229"/>
    </row>
  </sheetData>
  <mergeCells count="9">
    <mergeCell ref="E87:H87"/>
    <mergeCell ref="E119:H119"/>
    <mergeCell ref="E117:H117"/>
    <mergeCell ref="M2:Y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568"/>
  <sheetViews>
    <sheetView topLeftCell="A124" zoomScaleNormal="100" workbookViewId="0">
      <selection activeCell="H193" sqref="H193"/>
    </sheetView>
  </sheetViews>
  <sheetFormatPr defaultColWidth="10.6640625" defaultRowHeight="11.25" x14ac:dyDescent="0.2"/>
  <cols>
    <col min="1" max="1" width="0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11" width="20.1640625" style="206" customWidth="1"/>
    <col min="12" max="12" width="15.5" style="206" hidden="1" customWidth="1"/>
    <col min="13" max="13" width="19.1640625" style="206" customWidth="1"/>
    <col min="14" max="15" width="10.6640625" style="206" hidden="1" customWidth="1"/>
    <col min="16" max="24" width="14.1640625" style="206" hidden="1" customWidth="1"/>
    <col min="25" max="25" width="3.5" style="206" hidden="1" customWidth="1"/>
    <col min="26" max="26" width="15" style="206" customWidth="1"/>
    <col min="27" max="27" width="16.1640625" style="206" customWidth="1"/>
    <col min="28" max="39" width="10.6640625" style="206"/>
    <col min="40" max="62" width="0" style="206" hidden="1" customWidth="1"/>
    <col min="63" max="16384" width="10.6640625" style="206"/>
  </cols>
  <sheetData>
    <row r="1" spans="1:42" x14ac:dyDescent="0.2">
      <c r="A1" s="204"/>
    </row>
    <row r="2" spans="1:42" ht="36.950000000000003" customHeight="1" x14ac:dyDescent="0.2"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AP2" s="14" t="s">
        <v>67</v>
      </c>
    </row>
    <row r="3" spans="1:42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P3" s="14" t="s">
        <v>63</v>
      </c>
    </row>
    <row r="4" spans="1:42" ht="24.95" customHeight="1" x14ac:dyDescent="0.2">
      <c r="B4" s="17"/>
      <c r="D4" s="96" t="s">
        <v>68</v>
      </c>
      <c r="M4" s="17"/>
      <c r="N4" s="97" t="s">
        <v>6</v>
      </c>
      <c r="AP4" s="14" t="s">
        <v>4</v>
      </c>
    </row>
    <row r="5" spans="1:42" ht="6.95" customHeight="1" x14ac:dyDescent="0.2">
      <c r="B5" s="17"/>
      <c r="M5" s="17"/>
    </row>
    <row r="6" spans="1:42" ht="12" customHeight="1" x14ac:dyDescent="0.2">
      <c r="B6" s="17"/>
      <c r="D6" s="213" t="s">
        <v>9</v>
      </c>
      <c r="M6" s="17"/>
    </row>
    <row r="7" spans="1:42" ht="16.5" customHeight="1" x14ac:dyDescent="0.2">
      <c r="B7" s="17"/>
      <c r="E7" s="281" t="s">
        <v>775</v>
      </c>
      <c r="F7" s="282"/>
      <c r="G7" s="282"/>
      <c r="H7" s="282"/>
      <c r="M7" s="17"/>
    </row>
    <row r="8" spans="1:42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  <c r="AA8" s="214"/>
    </row>
    <row r="9" spans="1:42" s="2" customFormat="1" ht="16.5" customHeight="1" x14ac:dyDescent="0.2">
      <c r="A9" s="214"/>
      <c r="B9" s="32"/>
      <c r="C9" s="214"/>
      <c r="D9" s="214"/>
      <c r="E9" s="283" t="s">
        <v>788</v>
      </c>
      <c r="F9" s="284"/>
      <c r="G9" s="284"/>
      <c r="H9" s="284"/>
      <c r="I9" s="214"/>
      <c r="J9" s="214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  <c r="AA9" s="214"/>
    </row>
    <row r="10" spans="1:42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  <c r="AA10" s="214"/>
    </row>
    <row r="11" spans="1:42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  <c r="AA11" s="214"/>
    </row>
    <row r="12" spans="1:42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  <c r="AA12" s="214"/>
    </row>
    <row r="13" spans="1:42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  <c r="AA13" s="214"/>
    </row>
    <row r="14" spans="1:42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778</v>
      </c>
      <c r="G14" s="214"/>
      <c r="H14" s="214"/>
      <c r="I14" s="213" t="s">
        <v>16</v>
      </c>
      <c r="J14" s="100" t="s">
        <v>776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  <c r="AA14" s="214"/>
    </row>
    <row r="15" spans="1:42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14"/>
      <c r="I15" s="213" t="s">
        <v>17</v>
      </c>
      <c r="J15" s="100" t="s">
        <v>777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  <c r="AA15" s="214"/>
    </row>
    <row r="16" spans="1:42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  <c r="AA16" s="214"/>
    </row>
    <row r="17" spans="1:27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  <c r="AA17" s="214"/>
    </row>
    <row r="18" spans="1:27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  <c r="AA18" s="214"/>
    </row>
    <row r="19" spans="1:27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  <c r="AA19" s="214"/>
    </row>
    <row r="20" spans="1:27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879</v>
      </c>
      <c r="G20" s="214"/>
      <c r="H20" s="214"/>
      <c r="I20" s="213" t="s">
        <v>16</v>
      </c>
      <c r="J20" s="215"/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  <c r="AA20" s="214"/>
    </row>
    <row r="21" spans="1:27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  <c r="AA21" s="214"/>
    </row>
    <row r="22" spans="1:27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  <c r="AA22" s="214"/>
    </row>
    <row r="23" spans="1:27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878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  <c r="AA23" s="214"/>
    </row>
    <row r="24" spans="1:27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  <c r="AA24" s="214"/>
    </row>
    <row r="25" spans="1:27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  <c r="AA25" s="214"/>
    </row>
    <row r="26" spans="1:27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  <c r="AA26" s="214"/>
    </row>
    <row r="27" spans="1:27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  <c r="AA27" s="101"/>
    </row>
    <row r="28" spans="1:27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  <c r="AA28" s="214"/>
    </row>
    <row r="29" spans="1:27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  <c r="AA29" s="214"/>
    </row>
    <row r="30" spans="1:27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  <c r="AA30" s="214"/>
    </row>
    <row r="31" spans="1:27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  <c r="AA31" s="214"/>
    </row>
    <row r="32" spans="1:27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ROUND(K139,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  <c r="AA32" s="214"/>
    </row>
    <row r="33" spans="1:27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  <c r="AA33" s="214"/>
    </row>
    <row r="34" spans="1:27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  <c r="AA34" s="214"/>
    </row>
    <row r="35" spans="1:27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ROUND((SUM(BA139:BA467)),  2)</f>
        <v>0</v>
      </c>
      <c r="G35" s="214"/>
      <c r="H35" s="214"/>
      <c r="I35" s="110">
        <v>0.2</v>
      </c>
      <c r="J35" s="214"/>
      <c r="K35" s="105">
        <f>ROUND(((SUM(BA139:BA467))*I35),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  <c r="AA35" s="214"/>
    </row>
    <row r="36" spans="1:27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ROUND((SUM(BB139:BB467)),  2)</f>
        <v>0</v>
      </c>
      <c r="G36" s="214"/>
      <c r="H36" s="214"/>
      <c r="I36" s="110">
        <v>0.2</v>
      </c>
      <c r="J36" s="214"/>
      <c r="K36" s="105">
        <f>ROUND(((SUM(BB139:BB467))*I36),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  <c r="AA36" s="214"/>
    </row>
    <row r="37" spans="1:27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ROUND((SUM(BC139:BC467)),  2)</f>
        <v>0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  <c r="AA37" s="214"/>
    </row>
    <row r="38" spans="1:27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ROUND((SUM(BD139:BD467)),  2)</f>
        <v>0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  <c r="AA38" s="214"/>
    </row>
    <row r="39" spans="1:27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ROUND((SUM(BE139:BE467)),  2)</f>
        <v>0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  <c r="AA39" s="214"/>
    </row>
    <row r="40" spans="1:27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  <c r="AA40" s="214"/>
    </row>
    <row r="41" spans="1:27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  <c r="AA41" s="214"/>
    </row>
    <row r="42" spans="1:27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  <c r="AA42" s="214"/>
    </row>
    <row r="43" spans="1:27" ht="14.45" customHeight="1" x14ac:dyDescent="0.2">
      <c r="B43" s="17"/>
      <c r="M43" s="17"/>
    </row>
    <row r="44" spans="1:27" ht="14.45" customHeight="1" x14ac:dyDescent="0.2">
      <c r="B44" s="17"/>
      <c r="M44" s="17"/>
    </row>
    <row r="45" spans="1:27" ht="14.45" customHeight="1" x14ac:dyDescent="0.2">
      <c r="B45" s="17"/>
      <c r="M45" s="17"/>
    </row>
    <row r="46" spans="1:27" ht="14.45" customHeight="1" x14ac:dyDescent="0.2">
      <c r="B46" s="17"/>
      <c r="M46" s="17"/>
    </row>
    <row r="47" spans="1:27" ht="14.45" customHeight="1" x14ac:dyDescent="0.2">
      <c r="B47" s="17"/>
      <c r="M47" s="17"/>
    </row>
    <row r="48" spans="1:27" ht="14.45" customHeight="1" x14ac:dyDescent="0.2">
      <c r="B48" s="17"/>
      <c r="M48" s="17"/>
    </row>
    <row r="49" spans="1:27" ht="14.45" customHeight="1" x14ac:dyDescent="0.2">
      <c r="B49" s="17"/>
      <c r="M49" s="17"/>
    </row>
    <row r="50" spans="1:27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7" x14ac:dyDescent="0.2">
      <c r="B51" s="17"/>
      <c r="M51" s="17"/>
    </row>
    <row r="52" spans="1:27" x14ac:dyDescent="0.2">
      <c r="B52" s="17"/>
      <c r="M52" s="17"/>
    </row>
    <row r="53" spans="1:27" x14ac:dyDescent="0.2">
      <c r="B53" s="17"/>
      <c r="M53" s="17"/>
    </row>
    <row r="54" spans="1:27" x14ac:dyDescent="0.2">
      <c r="B54" s="17"/>
      <c r="M54" s="17"/>
    </row>
    <row r="55" spans="1:27" x14ac:dyDescent="0.2">
      <c r="B55" s="17"/>
      <c r="M55" s="17"/>
    </row>
    <row r="56" spans="1:27" x14ac:dyDescent="0.2">
      <c r="B56" s="17"/>
      <c r="M56" s="17"/>
    </row>
    <row r="57" spans="1:27" x14ac:dyDescent="0.2">
      <c r="B57" s="17"/>
      <c r="M57" s="17"/>
    </row>
    <row r="58" spans="1:27" x14ac:dyDescent="0.2">
      <c r="B58" s="17"/>
      <c r="M58" s="17"/>
    </row>
    <row r="59" spans="1:27" x14ac:dyDescent="0.2">
      <c r="B59" s="17"/>
      <c r="M59" s="17"/>
    </row>
    <row r="60" spans="1:27" x14ac:dyDescent="0.2">
      <c r="B60" s="17"/>
      <c r="M60" s="17"/>
    </row>
    <row r="61" spans="1:27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  <c r="AA61" s="214"/>
    </row>
    <row r="62" spans="1:27" x14ac:dyDescent="0.2">
      <c r="B62" s="17"/>
      <c r="M62" s="17"/>
    </row>
    <row r="63" spans="1:27" x14ac:dyDescent="0.2">
      <c r="B63" s="17"/>
      <c r="M63" s="17"/>
    </row>
    <row r="64" spans="1:27" x14ac:dyDescent="0.2">
      <c r="B64" s="17"/>
      <c r="M64" s="17"/>
    </row>
    <row r="65" spans="1:27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  <c r="AA65" s="214"/>
    </row>
    <row r="66" spans="1:27" x14ac:dyDescent="0.2">
      <c r="B66" s="17"/>
      <c r="M66" s="17"/>
    </row>
    <row r="67" spans="1:27" x14ac:dyDescent="0.2">
      <c r="B67" s="17"/>
      <c r="M67" s="17"/>
    </row>
    <row r="68" spans="1:27" x14ac:dyDescent="0.2">
      <c r="B68" s="17"/>
      <c r="M68" s="17"/>
    </row>
    <row r="69" spans="1:27" x14ac:dyDescent="0.2">
      <c r="B69" s="17"/>
      <c r="M69" s="17"/>
    </row>
    <row r="70" spans="1:27" x14ac:dyDescent="0.2">
      <c r="B70" s="17"/>
      <c r="M70" s="17"/>
    </row>
    <row r="71" spans="1:27" x14ac:dyDescent="0.2">
      <c r="B71" s="17"/>
      <c r="M71" s="17"/>
    </row>
    <row r="72" spans="1:27" x14ac:dyDescent="0.2">
      <c r="B72" s="17"/>
      <c r="M72" s="17"/>
    </row>
    <row r="73" spans="1:27" x14ac:dyDescent="0.2">
      <c r="B73" s="17"/>
      <c r="M73" s="17"/>
    </row>
    <row r="74" spans="1:27" x14ac:dyDescent="0.2">
      <c r="B74" s="17"/>
      <c r="M74" s="17"/>
    </row>
    <row r="75" spans="1:27" x14ac:dyDescent="0.2">
      <c r="B75" s="17"/>
      <c r="M75" s="17"/>
    </row>
    <row r="76" spans="1:27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  <c r="AA76" s="214"/>
    </row>
    <row r="77" spans="1:27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  <c r="AA77" s="214"/>
    </row>
    <row r="81" spans="1:43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  <c r="AA81" s="214"/>
    </row>
    <row r="82" spans="1:43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  <c r="AA82" s="214"/>
    </row>
    <row r="83" spans="1:43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  <c r="AA83" s="214"/>
    </row>
    <row r="84" spans="1:43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  <c r="AA84" s="214"/>
    </row>
    <row r="85" spans="1:43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  <c r="AA85" s="214"/>
    </row>
    <row r="86" spans="1:43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  <c r="AA86" s="214"/>
    </row>
    <row r="87" spans="1:43" s="2" customFormat="1" ht="16.5" customHeight="1" x14ac:dyDescent="0.2">
      <c r="A87" s="214"/>
      <c r="B87" s="29"/>
      <c r="C87" s="211"/>
      <c r="D87" s="211"/>
      <c r="E87" s="252" t="str">
        <f>E9</f>
        <v>Elektroinštalácie Hala B</v>
      </c>
      <c r="F87" s="278"/>
      <c r="G87" s="278"/>
      <c r="H87" s="278"/>
      <c r="I87" s="211"/>
      <c r="J87" s="211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  <c r="AA87" s="214"/>
    </row>
    <row r="88" spans="1:43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  <c r="AA88" s="214"/>
    </row>
    <row r="89" spans="1:43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  <c r="AA89" s="214"/>
    </row>
    <row r="90" spans="1:43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  <c r="AA90" s="214"/>
    </row>
    <row r="91" spans="1:43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778</v>
      </c>
      <c r="G91" s="211"/>
      <c r="H91" s="211"/>
      <c r="I91" s="212" t="s">
        <v>19</v>
      </c>
      <c r="J91" s="225" t="s">
        <v>879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  <c r="AA91" s="214"/>
    </row>
    <row r="92" spans="1:43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880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  <c r="AA92" s="214"/>
    </row>
    <row r="93" spans="1:43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  <c r="AA93" s="214"/>
    </row>
    <row r="94" spans="1:43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  <c r="AA94" s="214"/>
    </row>
    <row r="95" spans="1:43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  <c r="AA95" s="214"/>
    </row>
    <row r="96" spans="1:43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02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Z96" s="214"/>
      <c r="AA96" s="214"/>
      <c r="AQ96" s="14" t="s">
        <v>78</v>
      </c>
    </row>
    <row r="97" spans="2:13" s="9" customFormat="1" ht="24.95" customHeight="1" x14ac:dyDescent="0.2">
      <c r="B97" s="133"/>
      <c r="C97" s="134"/>
      <c r="D97" s="216" t="s">
        <v>141</v>
      </c>
      <c r="E97" s="217"/>
      <c r="F97" s="217"/>
      <c r="G97" s="217"/>
      <c r="H97" s="217"/>
      <c r="I97" s="218"/>
      <c r="J97" s="218"/>
      <c r="K97" s="218"/>
      <c r="L97" s="134"/>
      <c r="M97" s="42"/>
    </row>
    <row r="98" spans="2:13" s="10" customFormat="1" ht="20.100000000000001" customHeight="1" x14ac:dyDescent="0.2">
      <c r="B98" s="136"/>
      <c r="C98" s="137"/>
      <c r="D98" s="138" t="s">
        <v>142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2:13" s="10" customFormat="1" ht="20.100000000000001" customHeight="1" x14ac:dyDescent="0.2">
      <c r="B99" s="136"/>
      <c r="C99" s="137"/>
      <c r="D99" s="138" t="s">
        <v>143</v>
      </c>
      <c r="E99" s="139"/>
      <c r="F99" s="139"/>
      <c r="G99" s="139"/>
      <c r="H99" s="139"/>
      <c r="I99" s="140"/>
      <c r="J99" s="140"/>
      <c r="K99" s="140"/>
      <c r="L99" s="137"/>
      <c r="M99" s="141"/>
    </row>
    <row r="100" spans="2:13" s="10" customFormat="1" ht="20.100000000000001" customHeight="1" x14ac:dyDescent="0.2">
      <c r="B100" s="136"/>
      <c r="C100" s="137"/>
      <c r="D100" s="138" t="s">
        <v>144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2:13" s="10" customFormat="1" ht="20.100000000000001" customHeight="1" x14ac:dyDescent="0.2">
      <c r="B101" s="136"/>
      <c r="C101" s="137"/>
      <c r="D101" s="138" t="s">
        <v>145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2:13" s="10" customFormat="1" ht="20.100000000000001" customHeight="1" x14ac:dyDescent="0.2">
      <c r="B102" s="136"/>
      <c r="C102" s="137"/>
      <c r="D102" s="138" t="s">
        <v>146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2:13" s="10" customFormat="1" ht="20.100000000000001" customHeight="1" x14ac:dyDescent="0.2">
      <c r="B103" s="136"/>
      <c r="C103" s="137"/>
      <c r="D103" s="138" t="s">
        <v>147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2:13" s="10" customFormat="1" ht="20.100000000000001" customHeight="1" x14ac:dyDescent="0.2">
      <c r="B104" s="136"/>
      <c r="C104" s="137"/>
      <c r="D104" s="138" t="s">
        <v>148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2:13" s="10" customFormat="1" ht="20.100000000000001" customHeight="1" x14ac:dyDescent="0.2">
      <c r="B105" s="136"/>
      <c r="C105" s="137"/>
      <c r="D105" s="138" t="s">
        <v>149</v>
      </c>
      <c r="E105" s="139"/>
      <c r="F105" s="139"/>
      <c r="G105" s="139"/>
      <c r="H105" s="139"/>
      <c r="I105" s="140"/>
      <c r="J105" s="140"/>
      <c r="K105" s="140"/>
      <c r="L105" s="137"/>
      <c r="M105" s="141"/>
    </row>
    <row r="106" spans="2:13" s="10" customFormat="1" ht="20.100000000000001" customHeight="1" x14ac:dyDescent="0.2">
      <c r="B106" s="136"/>
      <c r="C106" s="137"/>
      <c r="D106" s="138" t="s">
        <v>150</v>
      </c>
      <c r="E106" s="139"/>
      <c r="F106" s="139"/>
      <c r="G106" s="139"/>
      <c r="H106" s="139"/>
      <c r="I106" s="140"/>
      <c r="J106" s="140"/>
      <c r="K106" s="140"/>
      <c r="L106" s="137"/>
      <c r="M106" s="141"/>
    </row>
    <row r="107" spans="2:13" s="9" customFormat="1" ht="24.95" customHeight="1" x14ac:dyDescent="0.2">
      <c r="B107" s="133"/>
      <c r="C107" s="134"/>
      <c r="D107" s="216" t="s">
        <v>79</v>
      </c>
      <c r="E107" s="217"/>
      <c r="F107" s="217"/>
      <c r="G107" s="217"/>
      <c r="H107" s="217"/>
      <c r="I107" s="218"/>
      <c r="J107" s="218"/>
      <c r="K107" s="218"/>
      <c r="L107" s="134"/>
      <c r="M107" s="135"/>
    </row>
    <row r="108" spans="2:13" s="10" customFormat="1" ht="20.100000000000001" customHeight="1" x14ac:dyDescent="0.2">
      <c r="B108" s="136"/>
      <c r="C108" s="137"/>
      <c r="D108" s="138" t="s">
        <v>151</v>
      </c>
      <c r="E108" s="139"/>
      <c r="F108" s="139"/>
      <c r="G108" s="139"/>
      <c r="H108" s="139"/>
      <c r="I108" s="140"/>
      <c r="J108" s="140"/>
      <c r="K108" s="140"/>
      <c r="L108" s="137"/>
      <c r="M108" s="141"/>
    </row>
    <row r="109" spans="2:13" s="9" customFormat="1" ht="24.95" customHeight="1" x14ac:dyDescent="0.2">
      <c r="B109" s="133"/>
      <c r="C109" s="134"/>
      <c r="D109" s="216" t="s">
        <v>80</v>
      </c>
      <c r="E109" s="217"/>
      <c r="F109" s="217"/>
      <c r="G109" s="217"/>
      <c r="H109" s="217"/>
      <c r="I109" s="218"/>
      <c r="J109" s="218"/>
      <c r="K109" s="218"/>
      <c r="L109" s="134"/>
      <c r="M109" s="135"/>
    </row>
    <row r="110" spans="2:13" s="10" customFormat="1" ht="20.100000000000001" customHeight="1" x14ac:dyDescent="0.2">
      <c r="B110" s="136"/>
      <c r="C110" s="137"/>
      <c r="D110" s="138" t="s">
        <v>152</v>
      </c>
      <c r="E110" s="139"/>
      <c r="F110" s="139"/>
      <c r="G110" s="139"/>
      <c r="H110" s="139"/>
      <c r="I110" s="140"/>
      <c r="J110" s="140"/>
      <c r="K110" s="140"/>
      <c r="L110" s="137"/>
      <c r="M110" s="141"/>
    </row>
    <row r="111" spans="2:13" s="10" customFormat="1" ht="20.100000000000001" customHeight="1" x14ac:dyDescent="0.2">
      <c r="B111" s="136"/>
      <c r="C111" s="137"/>
      <c r="D111" s="138" t="s">
        <v>153</v>
      </c>
      <c r="E111" s="139"/>
      <c r="F111" s="139"/>
      <c r="G111" s="139"/>
      <c r="H111" s="139"/>
      <c r="I111" s="140"/>
      <c r="J111" s="140"/>
      <c r="K111" s="140"/>
      <c r="L111" s="137"/>
      <c r="M111" s="141"/>
    </row>
    <row r="112" spans="2:13" s="10" customFormat="1" ht="20.100000000000001" customHeight="1" x14ac:dyDescent="0.2">
      <c r="B112" s="136"/>
      <c r="C112" s="137"/>
      <c r="D112" s="138" t="s">
        <v>154</v>
      </c>
      <c r="E112" s="139"/>
      <c r="F112" s="139"/>
      <c r="G112" s="139"/>
      <c r="H112" s="139"/>
      <c r="I112" s="140"/>
      <c r="J112" s="140"/>
      <c r="K112" s="140"/>
      <c r="L112" s="137"/>
      <c r="M112" s="141"/>
    </row>
    <row r="113" spans="1:27" s="10" customFormat="1" ht="20.100000000000001" customHeight="1" x14ac:dyDescent="0.2">
      <c r="B113" s="136"/>
      <c r="C113" s="137"/>
      <c r="D113" s="138" t="s">
        <v>155</v>
      </c>
      <c r="E113" s="139"/>
      <c r="F113" s="139"/>
      <c r="G113" s="139"/>
      <c r="H113" s="139"/>
      <c r="I113" s="140"/>
      <c r="J113" s="140"/>
      <c r="K113" s="140"/>
      <c r="L113" s="137"/>
      <c r="M113" s="141"/>
    </row>
    <row r="114" spans="1:27" s="10" customFormat="1" ht="20.100000000000001" customHeight="1" x14ac:dyDescent="0.2">
      <c r="B114" s="136"/>
      <c r="C114" s="137"/>
      <c r="D114" s="138" t="s">
        <v>156</v>
      </c>
      <c r="E114" s="139"/>
      <c r="F114" s="139"/>
      <c r="G114" s="139"/>
      <c r="H114" s="139"/>
      <c r="I114" s="140"/>
      <c r="J114" s="140"/>
      <c r="K114" s="140"/>
      <c r="L114" s="137"/>
      <c r="M114" s="141"/>
    </row>
    <row r="115" spans="1:27" s="10" customFormat="1" ht="20.100000000000001" customHeight="1" x14ac:dyDescent="0.2">
      <c r="B115" s="136"/>
      <c r="C115" s="137"/>
      <c r="D115" s="138" t="s">
        <v>157</v>
      </c>
      <c r="E115" s="139"/>
      <c r="F115" s="139"/>
      <c r="G115" s="139"/>
      <c r="H115" s="139"/>
      <c r="I115" s="140"/>
      <c r="J115" s="140"/>
      <c r="K115" s="140"/>
      <c r="L115" s="137"/>
      <c r="M115" s="141"/>
    </row>
    <row r="116" spans="1:27" s="10" customFormat="1" ht="20.100000000000001" customHeight="1" x14ac:dyDescent="0.2">
      <c r="B116" s="136"/>
      <c r="C116" s="137"/>
      <c r="D116" s="138" t="s">
        <v>158</v>
      </c>
      <c r="E116" s="139"/>
      <c r="F116" s="139"/>
      <c r="G116" s="139"/>
      <c r="H116" s="139"/>
      <c r="I116" s="140"/>
      <c r="J116" s="140"/>
      <c r="K116" s="140"/>
      <c r="L116" s="137"/>
      <c r="M116" s="141"/>
    </row>
    <row r="117" spans="1:27" s="9" customFormat="1" ht="24.95" customHeight="1" x14ac:dyDescent="0.2">
      <c r="B117" s="133"/>
      <c r="C117" s="134"/>
      <c r="D117" s="216" t="s">
        <v>159</v>
      </c>
      <c r="E117" s="217"/>
      <c r="F117" s="217"/>
      <c r="G117" s="217"/>
      <c r="H117" s="217"/>
      <c r="I117" s="218"/>
      <c r="J117" s="218"/>
      <c r="K117" s="218"/>
      <c r="L117" s="134"/>
      <c r="M117" s="135"/>
    </row>
    <row r="118" spans="1:27" s="10" customFormat="1" ht="20.100000000000001" customHeight="1" x14ac:dyDescent="0.2">
      <c r="B118" s="136"/>
      <c r="C118" s="137"/>
      <c r="D118" s="138" t="s">
        <v>823</v>
      </c>
      <c r="E118" s="139"/>
      <c r="F118" s="139"/>
      <c r="G118" s="139"/>
      <c r="H118" s="139"/>
      <c r="I118" s="140"/>
      <c r="J118" s="140"/>
      <c r="K118" s="140"/>
      <c r="L118" s="137"/>
      <c r="M118" s="141"/>
    </row>
    <row r="119" spans="1:27" s="10" customFormat="1" ht="20.100000000000001" customHeight="1" x14ac:dyDescent="0.2">
      <c r="B119" s="136"/>
      <c r="C119" s="137"/>
      <c r="D119" s="138" t="s">
        <v>822</v>
      </c>
      <c r="E119" s="139"/>
      <c r="F119" s="139"/>
      <c r="G119" s="139"/>
      <c r="H119" s="139"/>
      <c r="I119" s="140"/>
      <c r="J119" s="140"/>
      <c r="K119" s="140"/>
      <c r="L119" s="137"/>
      <c r="M119" s="141"/>
    </row>
    <row r="120" spans="1:27" s="2" customFormat="1" ht="21.75" customHeight="1" x14ac:dyDescent="0.2">
      <c r="A120" s="214"/>
      <c r="B120" s="29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  <c r="AA120" s="214"/>
    </row>
    <row r="121" spans="1:27" s="2" customFormat="1" ht="6.95" customHeight="1" x14ac:dyDescent="0.2">
      <c r="A121" s="214"/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2"/>
      <c r="S121" s="214"/>
      <c r="T121" s="214"/>
      <c r="U121" s="214"/>
      <c r="V121" s="214"/>
      <c r="W121" s="214"/>
      <c r="X121" s="214"/>
      <c r="Y121" s="214"/>
      <c r="Z121" s="214"/>
      <c r="AA121" s="214"/>
    </row>
    <row r="125" spans="1:27" s="2" customFormat="1" ht="6.95" customHeight="1" x14ac:dyDescent="0.2">
      <c r="A125" s="214"/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2"/>
      <c r="S125" s="214"/>
      <c r="T125" s="214"/>
      <c r="U125" s="214"/>
      <c r="V125" s="214"/>
      <c r="W125" s="214"/>
      <c r="X125" s="214"/>
      <c r="Y125" s="214"/>
      <c r="Z125" s="214"/>
      <c r="AA125" s="214"/>
    </row>
    <row r="126" spans="1:27" s="2" customFormat="1" ht="24.95" customHeight="1" x14ac:dyDescent="0.2">
      <c r="A126" s="214"/>
      <c r="B126" s="29"/>
      <c r="C126" s="20" t="s">
        <v>81</v>
      </c>
      <c r="D126" s="211"/>
      <c r="E126" s="211"/>
      <c r="F126" s="211"/>
      <c r="G126" s="211"/>
      <c r="H126" s="211"/>
      <c r="I126" s="211"/>
      <c r="J126" s="211"/>
      <c r="K126" s="211"/>
      <c r="L126" s="211"/>
      <c r="M126" s="42"/>
      <c r="S126" s="214"/>
      <c r="T126" s="214"/>
      <c r="U126" s="214"/>
      <c r="V126" s="214"/>
      <c r="W126" s="214"/>
      <c r="X126" s="214"/>
      <c r="Y126" s="214"/>
      <c r="Z126" s="214"/>
      <c r="AA126" s="214"/>
    </row>
    <row r="127" spans="1:27" s="2" customFormat="1" ht="6.95" customHeight="1" x14ac:dyDescent="0.2">
      <c r="A127" s="214"/>
      <c r="B127" s="29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42"/>
      <c r="S127" s="214"/>
      <c r="T127" s="214"/>
      <c r="U127" s="214"/>
      <c r="V127" s="214"/>
      <c r="W127" s="214"/>
      <c r="X127" s="214"/>
      <c r="Y127" s="214"/>
      <c r="Z127" s="214"/>
      <c r="AA127" s="214"/>
    </row>
    <row r="128" spans="1:27" s="2" customFormat="1" ht="12" customHeight="1" x14ac:dyDescent="0.2">
      <c r="A128" s="214"/>
      <c r="B128" s="29"/>
      <c r="C128" s="212" t="s">
        <v>9</v>
      </c>
      <c r="D128" s="211"/>
      <c r="E128" s="211"/>
      <c r="F128" s="211"/>
      <c r="G128" s="211"/>
      <c r="H128" s="211"/>
      <c r="I128" s="211"/>
      <c r="J128" s="211"/>
      <c r="K128" s="211"/>
      <c r="L128" s="211"/>
      <c r="M128" s="42"/>
      <c r="S128" s="214"/>
      <c r="T128" s="214"/>
      <c r="U128" s="214"/>
      <c r="V128" s="214"/>
      <c r="W128" s="214"/>
      <c r="X128" s="214"/>
      <c r="Y128" s="214"/>
      <c r="Z128" s="214"/>
      <c r="AA128" s="214"/>
    </row>
    <row r="129" spans="1:61" s="2" customFormat="1" ht="16.5" customHeight="1" x14ac:dyDescent="0.2">
      <c r="A129" s="214"/>
      <c r="B129" s="29"/>
      <c r="C129" s="211"/>
      <c r="D129" s="211"/>
      <c r="E129" s="279" t="str">
        <f>E7</f>
        <v>Zimný štadión Banská Bystrica</v>
      </c>
      <c r="F129" s="280"/>
      <c r="G129" s="280"/>
      <c r="H129" s="280"/>
      <c r="I129" s="211"/>
      <c r="J129" s="211"/>
      <c r="K129" s="211"/>
      <c r="L129" s="211"/>
      <c r="M129" s="42"/>
      <c r="S129" s="214"/>
      <c r="T129" s="214"/>
      <c r="U129" s="214"/>
      <c r="V129" s="214"/>
      <c r="W129" s="214"/>
      <c r="X129" s="214"/>
      <c r="Y129" s="214"/>
      <c r="Z129" s="214"/>
      <c r="AA129" s="214"/>
    </row>
    <row r="130" spans="1:61" s="2" customFormat="1" ht="12" customHeight="1" x14ac:dyDescent="0.2">
      <c r="A130" s="214"/>
      <c r="B130" s="29"/>
      <c r="C130" s="212" t="s">
        <v>69</v>
      </c>
      <c r="D130" s="211"/>
      <c r="E130" s="211"/>
      <c r="F130" s="211"/>
      <c r="G130" s="211"/>
      <c r="H130" s="211"/>
      <c r="I130" s="211"/>
      <c r="J130" s="211"/>
      <c r="K130" s="211"/>
      <c r="L130" s="211"/>
      <c r="M130" s="42"/>
      <c r="S130" s="214"/>
      <c r="T130" s="214"/>
      <c r="U130" s="214"/>
      <c r="V130" s="214"/>
      <c r="W130" s="214"/>
      <c r="X130" s="214"/>
      <c r="Y130" s="214"/>
      <c r="Z130" s="214"/>
      <c r="AA130" s="214"/>
    </row>
    <row r="131" spans="1:61" s="2" customFormat="1" ht="16.5" customHeight="1" x14ac:dyDescent="0.2">
      <c r="A131" s="214"/>
      <c r="B131" s="29"/>
      <c r="C131" s="211"/>
      <c r="D131" s="211"/>
      <c r="E131" s="252" t="str">
        <f>E9</f>
        <v>Elektroinštalácie Hala B</v>
      </c>
      <c r="F131" s="278"/>
      <c r="G131" s="278"/>
      <c r="H131" s="278"/>
      <c r="I131" s="211"/>
      <c r="J131" s="211"/>
      <c r="K131" s="211"/>
      <c r="L131" s="211"/>
      <c r="M131" s="42"/>
      <c r="S131" s="214"/>
      <c r="T131" s="214"/>
      <c r="U131" s="214"/>
      <c r="V131" s="214"/>
      <c r="W131" s="214"/>
      <c r="X131" s="214"/>
      <c r="Y131" s="214"/>
      <c r="Z131" s="214"/>
      <c r="AA131" s="214"/>
    </row>
    <row r="132" spans="1:61" s="2" customFormat="1" ht="6.95" customHeight="1" x14ac:dyDescent="0.2">
      <c r="A132" s="214"/>
      <c r="B132" s="29"/>
      <c r="C132" s="211"/>
      <c r="D132" s="211"/>
      <c r="E132" s="211"/>
      <c r="F132" s="211"/>
      <c r="G132" s="211"/>
      <c r="H132" s="211"/>
      <c r="I132" s="211"/>
      <c r="J132" s="211"/>
      <c r="K132" s="211"/>
      <c r="L132" s="211"/>
      <c r="M132" s="42"/>
      <c r="S132" s="214"/>
      <c r="T132" s="214"/>
      <c r="U132" s="214"/>
      <c r="V132" s="214"/>
      <c r="W132" s="214"/>
      <c r="X132" s="214"/>
      <c r="Y132" s="214"/>
      <c r="Z132" s="214"/>
      <c r="AA132" s="214"/>
    </row>
    <row r="133" spans="1:61" s="2" customFormat="1" ht="12" customHeight="1" x14ac:dyDescent="0.2">
      <c r="A133" s="214"/>
      <c r="B133" s="29"/>
      <c r="C133" s="212" t="s">
        <v>12</v>
      </c>
      <c r="D133" s="211"/>
      <c r="E133" s="211"/>
      <c r="F133" s="203" t="str">
        <f>F12</f>
        <v xml:space="preserve"> </v>
      </c>
      <c r="G133" s="211"/>
      <c r="H133" s="211"/>
      <c r="I133" s="212" t="s">
        <v>14</v>
      </c>
      <c r="J133" s="210">
        <v>44011</v>
      </c>
      <c r="K133" s="211"/>
      <c r="L133" s="211"/>
      <c r="M133" s="42"/>
      <c r="S133" s="214"/>
      <c r="T133" s="214"/>
      <c r="U133" s="214"/>
      <c r="V133" s="214"/>
      <c r="W133" s="214"/>
      <c r="X133" s="214"/>
      <c r="Y133" s="214"/>
      <c r="Z133" s="214"/>
      <c r="AA133" s="214"/>
    </row>
    <row r="134" spans="1:61" s="2" customFormat="1" ht="6.95" customHeight="1" x14ac:dyDescent="0.2">
      <c r="A134" s="214"/>
      <c r="B134" s="29"/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42"/>
      <c r="S134" s="214"/>
      <c r="T134" s="214"/>
      <c r="U134" s="214"/>
      <c r="V134" s="214"/>
      <c r="W134" s="214"/>
      <c r="X134" s="214"/>
      <c r="Y134" s="214"/>
      <c r="Z134" s="214"/>
      <c r="AA134" s="214"/>
    </row>
    <row r="135" spans="1:61" s="2" customFormat="1" ht="15.2" customHeight="1" x14ac:dyDescent="0.2">
      <c r="A135" s="214"/>
      <c r="B135" s="29"/>
      <c r="C135" s="212" t="s">
        <v>15</v>
      </c>
      <c r="D135" s="211"/>
      <c r="E135" s="211"/>
      <c r="F135" s="228" t="s">
        <v>778</v>
      </c>
      <c r="G135" s="211"/>
      <c r="H135" s="211"/>
      <c r="I135" s="212" t="s">
        <v>19</v>
      </c>
      <c r="J135" s="225" t="s">
        <v>879</v>
      </c>
      <c r="K135" s="211"/>
      <c r="L135" s="211"/>
      <c r="M135" s="42"/>
      <c r="S135" s="214"/>
      <c r="T135" s="214"/>
      <c r="U135" s="214"/>
      <c r="V135" s="214"/>
      <c r="W135" s="214"/>
      <c r="X135" s="214"/>
      <c r="Y135" s="214"/>
      <c r="Z135" s="214"/>
      <c r="AA135" s="214"/>
    </row>
    <row r="136" spans="1:61" s="2" customFormat="1" ht="15.2" customHeight="1" x14ac:dyDescent="0.2">
      <c r="A136" s="214"/>
      <c r="B136" s="29"/>
      <c r="C136" s="212" t="s">
        <v>18</v>
      </c>
      <c r="D136" s="211"/>
      <c r="E136" s="211"/>
      <c r="F136" s="203" t="str">
        <f>IF(E18="","",E18)</f>
        <v/>
      </c>
      <c r="G136" s="211"/>
      <c r="H136" s="211"/>
      <c r="I136" s="212" t="s">
        <v>20</v>
      </c>
      <c r="J136" s="225" t="s">
        <v>880</v>
      </c>
      <c r="K136" s="211"/>
      <c r="L136" s="211"/>
      <c r="M136" s="42"/>
      <c r="S136" s="214"/>
      <c r="T136" s="214"/>
      <c r="U136" s="214"/>
      <c r="V136" s="214"/>
      <c r="W136" s="214"/>
      <c r="X136" s="214"/>
      <c r="Y136" s="214"/>
      <c r="Z136" s="214"/>
      <c r="AA136" s="214"/>
    </row>
    <row r="137" spans="1:61" s="2" customFormat="1" ht="10.35" customHeight="1" x14ac:dyDescent="0.2">
      <c r="A137" s="214"/>
      <c r="B137" s="29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42"/>
      <c r="S137" s="214"/>
      <c r="T137" s="214"/>
      <c r="U137" s="214"/>
      <c r="V137" s="214"/>
      <c r="W137" s="214"/>
      <c r="X137" s="214"/>
      <c r="Y137" s="214"/>
      <c r="Z137" s="214"/>
      <c r="AA137" s="214"/>
    </row>
    <row r="138" spans="1:61" s="11" customFormat="1" ht="29.25" customHeight="1" x14ac:dyDescent="0.2">
      <c r="A138" s="142"/>
      <c r="B138" s="143"/>
      <c r="C138" s="144" t="s">
        <v>82</v>
      </c>
      <c r="D138" s="145" t="s">
        <v>46</v>
      </c>
      <c r="E138" s="145" t="s">
        <v>42</v>
      </c>
      <c r="F138" s="145" t="s">
        <v>43</v>
      </c>
      <c r="G138" s="145" t="s">
        <v>83</v>
      </c>
      <c r="H138" s="145" t="s">
        <v>84</v>
      </c>
      <c r="I138" s="145" t="s">
        <v>85</v>
      </c>
      <c r="J138" s="145" t="s">
        <v>86</v>
      </c>
      <c r="K138" s="146" t="s">
        <v>76</v>
      </c>
      <c r="L138" s="147" t="s">
        <v>87</v>
      </c>
      <c r="M138" s="148"/>
      <c r="N138" s="64" t="s">
        <v>1</v>
      </c>
      <c r="O138" s="65" t="s">
        <v>26</v>
      </c>
      <c r="P138" s="65" t="s">
        <v>88</v>
      </c>
      <c r="Q138" s="65" t="s">
        <v>89</v>
      </c>
      <c r="R138" s="65" t="s">
        <v>90</v>
      </c>
      <c r="S138" s="65" t="s">
        <v>91</v>
      </c>
      <c r="T138" s="65" t="s">
        <v>92</v>
      </c>
      <c r="U138" s="65" t="s">
        <v>93</v>
      </c>
      <c r="V138" s="65" t="s">
        <v>94</v>
      </c>
      <c r="W138" s="65" t="s">
        <v>95</v>
      </c>
      <c r="X138" s="65" t="s">
        <v>96</v>
      </c>
      <c r="Y138" s="66" t="s">
        <v>97</v>
      </c>
      <c r="Z138" s="142"/>
      <c r="AA138" s="142"/>
    </row>
    <row r="139" spans="1:61" s="2" customFormat="1" ht="22.7" customHeight="1" x14ac:dyDescent="0.25">
      <c r="A139" s="214"/>
      <c r="B139" s="29"/>
      <c r="C139" s="71" t="s">
        <v>77</v>
      </c>
      <c r="D139" s="211"/>
      <c r="E139" s="211"/>
      <c r="F139" s="211"/>
      <c r="G139" s="211"/>
      <c r="H139" s="211"/>
      <c r="I139" s="211"/>
      <c r="J139" s="211"/>
      <c r="K139" s="149">
        <f>K140+K197+K207+K451+ZG469</f>
        <v>0</v>
      </c>
      <c r="L139" s="211"/>
      <c r="M139" s="196"/>
      <c r="N139" s="67"/>
      <c r="O139" s="150"/>
      <c r="P139" s="68"/>
      <c r="Q139" s="151" t="e">
        <f>Q140+#REF!+#REF!+#REF!+#REF!+#REF!+Q197+Q207+Q451</f>
        <v>#REF!</v>
      </c>
      <c r="R139" s="151" t="e">
        <f>R140+#REF!+#REF!+#REF!+#REF!+#REF!+R197+R207+R451</f>
        <v>#REF!</v>
      </c>
      <c r="S139" s="68"/>
      <c r="T139" s="152" t="e">
        <f>T140+#REF!+#REF!+#REF!+#REF!+#REF!+T197+T207+T451</f>
        <v>#REF!</v>
      </c>
      <c r="U139" s="68"/>
      <c r="V139" s="152" t="e">
        <f>V140+#REF!+#REF!+#REF!+#REF!+#REF!+V197+V207+V451</f>
        <v>#REF!</v>
      </c>
      <c r="W139" s="68"/>
      <c r="X139" s="152" t="e">
        <f>X140+#REF!+#REF!+#REF!+#REF!+#REF!+X197+X207+X451</f>
        <v>#REF!</v>
      </c>
      <c r="Y139" s="69"/>
      <c r="Z139" s="214"/>
      <c r="AA139" s="214"/>
      <c r="AP139" s="14" t="s">
        <v>62</v>
      </c>
      <c r="AQ139" s="14" t="s">
        <v>78</v>
      </c>
      <c r="BG139" s="153" t="e">
        <f>BG140+#REF!+#REF!+#REF!+#REF!+#REF!+BG197+BG207+BG451</f>
        <v>#REF!</v>
      </c>
    </row>
    <row r="140" spans="1:61" s="12" customFormat="1" ht="26.1" customHeight="1" x14ac:dyDescent="0.2">
      <c r="B140" s="154"/>
      <c r="C140" s="155"/>
      <c r="D140" s="156" t="s">
        <v>62</v>
      </c>
      <c r="E140" s="157" t="s">
        <v>160</v>
      </c>
      <c r="F140" s="157" t="s">
        <v>161</v>
      </c>
      <c r="G140" s="155"/>
      <c r="H140" s="155"/>
      <c r="I140" s="155"/>
      <c r="J140" s="155"/>
      <c r="K140" s="158">
        <f>K141+K144+K147+K150+K154+K157+K160+K163+K180</f>
        <v>0</v>
      </c>
      <c r="L140" s="155"/>
      <c r="M140" s="197"/>
      <c r="N140" s="160"/>
      <c r="O140" s="161"/>
      <c r="P140" s="161"/>
      <c r="Q140" s="162" t="e">
        <f>#REF!+#REF!+Q141+#REF!+Q144+Q147+#REF!+Q150+#REF!+#REF!+Q154+Q157+#REF!+Q160+#REF!+#REF!+#REF!+#REF!+Q163+Q180+#REF!+#REF!+#REF!</f>
        <v>#REF!</v>
      </c>
      <c r="R140" s="162" t="e">
        <f>#REF!+#REF!+R141+#REF!+R144+R147+#REF!+R150+#REF!+#REF!+R154+R157+#REF!+R160+#REF!+#REF!+#REF!+#REF!+R163+R180+#REF!+#REF!+#REF!</f>
        <v>#REF!</v>
      </c>
      <c r="S140" s="161"/>
      <c r="T140" s="163" t="e">
        <f>#REF!+#REF!+T141+#REF!+T144+T147+#REF!+T150+#REF!+#REF!+T154+T157+#REF!+T160+#REF!+#REF!+#REF!+#REF!+T163+T180+#REF!+#REF!+#REF!</f>
        <v>#REF!</v>
      </c>
      <c r="U140" s="161"/>
      <c r="V140" s="163" t="e">
        <f>#REF!+#REF!+V141+#REF!+V144+V147+#REF!+V150+#REF!+#REF!+V154+V157+#REF!+V160+#REF!+#REF!+#REF!+#REF!+V163+V180+#REF!+#REF!+#REF!</f>
        <v>#REF!</v>
      </c>
      <c r="W140" s="161"/>
      <c r="X140" s="163" t="e">
        <f>#REF!+#REF!+X141+#REF!+X144+X147+#REF!+X150+#REF!+#REF!+X154+X157+#REF!+X160+#REF!+#REF!+#REF!+#REF!+X163+X180+#REF!+#REF!+#REF!</f>
        <v>#REF!</v>
      </c>
      <c r="Y140" s="164"/>
      <c r="AN140" s="165" t="s">
        <v>66</v>
      </c>
      <c r="AP140" s="166" t="s">
        <v>62</v>
      </c>
      <c r="AQ140" s="166" t="s">
        <v>63</v>
      </c>
      <c r="AU140" s="165" t="s">
        <v>100</v>
      </c>
      <c r="BG140" s="167" t="e">
        <f>#REF!+#REF!+BG141+#REF!+BG144+BG147+#REF!+BG150+#REF!+#REF!+BG154+BG157+#REF!+BG160+#REF!+#REF!+#REF!+#REF!+BG163+BG180+#REF!+#REF!+#REF!</f>
        <v>#REF!</v>
      </c>
    </row>
    <row r="141" spans="1:61" s="12" customFormat="1" ht="22.7" customHeight="1" x14ac:dyDescent="0.2">
      <c r="B141" s="154"/>
      <c r="C141" s="155"/>
      <c r="D141" s="156" t="s">
        <v>62</v>
      </c>
      <c r="E141" s="168" t="s">
        <v>168</v>
      </c>
      <c r="F141" s="168" t="s">
        <v>169</v>
      </c>
      <c r="G141" s="155"/>
      <c r="H141" s="155"/>
      <c r="I141" s="155"/>
      <c r="J141" s="155"/>
      <c r="K141" s="169">
        <f>SUM(K142)</f>
        <v>0</v>
      </c>
      <c r="L141" s="155"/>
      <c r="M141" s="159"/>
      <c r="N141" s="160"/>
      <c r="O141" s="161"/>
      <c r="P141" s="161"/>
      <c r="Q141" s="162">
        <f>SUM(Q142:Q143)</f>
        <v>0</v>
      </c>
      <c r="R141" s="162">
        <f>SUM(R142:R143)</f>
        <v>0</v>
      </c>
      <c r="S141" s="161"/>
      <c r="T141" s="163">
        <f>SUM(T142:T143)</f>
        <v>0</v>
      </c>
      <c r="U141" s="161"/>
      <c r="V141" s="163">
        <f>SUM(V142:V143)</f>
        <v>0</v>
      </c>
      <c r="W141" s="161"/>
      <c r="X141" s="163">
        <f>SUM(X142:X143)</f>
        <v>0</v>
      </c>
      <c r="Y141" s="164"/>
      <c r="AN141" s="165" t="s">
        <v>66</v>
      </c>
      <c r="AP141" s="166" t="s">
        <v>62</v>
      </c>
      <c r="AQ141" s="166" t="s">
        <v>66</v>
      </c>
      <c r="AU141" s="165" t="s">
        <v>100</v>
      </c>
      <c r="BG141" s="167">
        <f>SUM(BG142:BG143)</f>
        <v>0</v>
      </c>
    </row>
    <row r="142" spans="1:61" s="2" customFormat="1" ht="23.1" customHeight="1" x14ac:dyDescent="0.2">
      <c r="A142" s="214"/>
      <c r="B142" s="29"/>
      <c r="C142" s="188" t="s">
        <v>109</v>
      </c>
      <c r="D142" s="188" t="s">
        <v>102</v>
      </c>
      <c r="E142" s="189" t="s">
        <v>170</v>
      </c>
      <c r="F142" s="190" t="s">
        <v>171</v>
      </c>
      <c r="G142" s="191" t="s">
        <v>103</v>
      </c>
      <c r="H142" s="192">
        <v>1</v>
      </c>
      <c r="I142" s="192"/>
      <c r="J142" s="193"/>
      <c r="K142" s="192">
        <f>H142*I142</f>
        <v>0</v>
      </c>
      <c r="L142" s="193"/>
      <c r="M142" s="194"/>
      <c r="N142" s="195" t="s">
        <v>1</v>
      </c>
      <c r="O142" s="177" t="s">
        <v>28</v>
      </c>
      <c r="P142" s="178">
        <f>I142+J142</f>
        <v>0</v>
      </c>
      <c r="Q142" s="178">
        <f>ROUND(I142*H142,3)</f>
        <v>0</v>
      </c>
      <c r="R142" s="178">
        <f>ROUND(J142*H142,3)</f>
        <v>0</v>
      </c>
      <c r="S142" s="179">
        <v>0</v>
      </c>
      <c r="T142" s="179">
        <f>S142*H142</f>
        <v>0</v>
      </c>
      <c r="U142" s="179">
        <v>0</v>
      </c>
      <c r="V142" s="179">
        <f>U142*H142</f>
        <v>0</v>
      </c>
      <c r="W142" s="179">
        <v>0</v>
      </c>
      <c r="X142" s="179">
        <f>W142*H142</f>
        <v>0</v>
      </c>
      <c r="Y142" s="180" t="s">
        <v>1</v>
      </c>
      <c r="Z142" s="214"/>
      <c r="AA142" s="214"/>
      <c r="AN142" s="181" t="s">
        <v>104</v>
      </c>
      <c r="AP142" s="181" t="s">
        <v>102</v>
      </c>
      <c r="AQ142" s="181" t="s">
        <v>105</v>
      </c>
      <c r="AU142" s="14" t="s">
        <v>100</v>
      </c>
      <c r="BA142" s="182">
        <f>IF(O142="základná",K142,0)</f>
        <v>0</v>
      </c>
      <c r="BB142" s="182">
        <f>IF(O142="znížená",K142,0)</f>
        <v>0</v>
      </c>
      <c r="BC142" s="182">
        <f>IF(O142="zákl. prenesená",K142,0)</f>
        <v>0</v>
      </c>
      <c r="BD142" s="182">
        <f>IF(O142="zníž. prenesená",K142,0)</f>
        <v>0</v>
      </c>
      <c r="BE142" s="182">
        <f>IF(O142="nulová",K142,0)</f>
        <v>0</v>
      </c>
      <c r="BF142" s="14" t="s">
        <v>105</v>
      </c>
      <c r="BG142" s="183">
        <f>ROUND(P142*H142,3)</f>
        <v>0</v>
      </c>
      <c r="BH142" s="14" t="s">
        <v>104</v>
      </c>
      <c r="BI142" s="181" t="s">
        <v>172</v>
      </c>
    </row>
    <row r="143" spans="1:61" s="2" customFormat="1" x14ac:dyDescent="0.2">
      <c r="A143" s="214"/>
      <c r="B143" s="29"/>
      <c r="C143" s="211"/>
      <c r="D143" s="184" t="s">
        <v>106</v>
      </c>
      <c r="E143" s="211"/>
      <c r="F143" s="185" t="s">
        <v>171</v>
      </c>
      <c r="G143" s="211"/>
      <c r="H143" s="211"/>
      <c r="I143" s="211"/>
      <c r="J143" s="211"/>
      <c r="K143" s="211"/>
      <c r="L143" s="211"/>
      <c r="M143" s="32"/>
      <c r="N143" s="186"/>
      <c r="O143" s="187"/>
      <c r="P143" s="60"/>
      <c r="Q143" s="60"/>
      <c r="R143" s="60"/>
      <c r="S143" s="60"/>
      <c r="T143" s="60"/>
      <c r="U143" s="60"/>
      <c r="V143" s="60"/>
      <c r="W143" s="60"/>
      <c r="X143" s="60"/>
      <c r="Y143" s="61"/>
      <c r="Z143" s="214"/>
      <c r="AA143" s="214"/>
      <c r="AP143" s="14" t="s">
        <v>106</v>
      </c>
      <c r="AQ143" s="14" t="s">
        <v>105</v>
      </c>
    </row>
    <row r="144" spans="1:61" s="12" customFormat="1" ht="22.7" customHeight="1" x14ac:dyDescent="0.2">
      <c r="B144" s="154"/>
      <c r="C144" s="155"/>
      <c r="D144" s="156" t="s">
        <v>62</v>
      </c>
      <c r="E144" s="168" t="s">
        <v>173</v>
      </c>
      <c r="F144" s="168" t="s">
        <v>174</v>
      </c>
      <c r="G144" s="155"/>
      <c r="H144" s="155"/>
      <c r="I144" s="155"/>
      <c r="J144" s="155"/>
      <c r="K144" s="169">
        <f>BG144</f>
        <v>0</v>
      </c>
      <c r="L144" s="155"/>
      <c r="M144" s="159"/>
      <c r="N144" s="160"/>
      <c r="O144" s="161"/>
      <c r="P144" s="161"/>
      <c r="Q144" s="162">
        <f>SUM(Q145:Q146)</f>
        <v>0</v>
      </c>
      <c r="R144" s="162">
        <f>SUM(R145:R146)</f>
        <v>0</v>
      </c>
      <c r="S144" s="161"/>
      <c r="T144" s="163">
        <f>SUM(T145:T146)</f>
        <v>0</v>
      </c>
      <c r="U144" s="161"/>
      <c r="V144" s="163">
        <f>SUM(V145:V146)</f>
        <v>0</v>
      </c>
      <c r="W144" s="161"/>
      <c r="X144" s="163">
        <f>SUM(X145:X146)</f>
        <v>0</v>
      </c>
      <c r="Y144" s="164"/>
      <c r="AN144" s="165" t="s">
        <v>66</v>
      </c>
      <c r="AP144" s="166" t="s">
        <v>62</v>
      </c>
      <c r="AQ144" s="166" t="s">
        <v>66</v>
      </c>
      <c r="AU144" s="165" t="s">
        <v>100</v>
      </c>
      <c r="BG144" s="167">
        <f>SUM(BG145:BG146)</f>
        <v>0</v>
      </c>
    </row>
    <row r="145" spans="1:61" s="2" customFormat="1" ht="23.1" customHeight="1" x14ac:dyDescent="0.2">
      <c r="A145" s="214"/>
      <c r="B145" s="29"/>
      <c r="C145" s="188" t="s">
        <v>111</v>
      </c>
      <c r="D145" s="188" t="s">
        <v>102</v>
      </c>
      <c r="E145" s="189" t="s">
        <v>175</v>
      </c>
      <c r="F145" s="190" t="s">
        <v>176</v>
      </c>
      <c r="G145" s="191" t="s">
        <v>103</v>
      </c>
      <c r="H145" s="192">
        <v>1</v>
      </c>
      <c r="I145" s="192"/>
      <c r="J145" s="193"/>
      <c r="K145" s="192">
        <f>H145*I145</f>
        <v>0</v>
      </c>
      <c r="L145" s="193"/>
      <c r="M145" s="194"/>
      <c r="N145" s="195" t="s">
        <v>1</v>
      </c>
      <c r="O145" s="177" t="s">
        <v>28</v>
      </c>
      <c r="P145" s="178">
        <f>I145+J145</f>
        <v>0</v>
      </c>
      <c r="Q145" s="178">
        <f>ROUND(I145*H145,3)</f>
        <v>0</v>
      </c>
      <c r="R145" s="178">
        <f>ROUND(J145*H145,3)</f>
        <v>0</v>
      </c>
      <c r="S145" s="179">
        <v>0</v>
      </c>
      <c r="T145" s="179">
        <f>S145*H145</f>
        <v>0</v>
      </c>
      <c r="U145" s="179">
        <v>0</v>
      </c>
      <c r="V145" s="179">
        <f>U145*H145</f>
        <v>0</v>
      </c>
      <c r="W145" s="179">
        <v>0</v>
      </c>
      <c r="X145" s="179">
        <f>W145*H145</f>
        <v>0</v>
      </c>
      <c r="Y145" s="180" t="s">
        <v>1</v>
      </c>
      <c r="Z145" s="214"/>
      <c r="AA145" s="214"/>
      <c r="AN145" s="181" t="s">
        <v>104</v>
      </c>
      <c r="AP145" s="181" t="s">
        <v>102</v>
      </c>
      <c r="AQ145" s="181" t="s">
        <v>105</v>
      </c>
      <c r="AU145" s="14" t="s">
        <v>100</v>
      </c>
      <c r="BA145" s="182">
        <f>IF(O145="základná",K145,0)</f>
        <v>0</v>
      </c>
      <c r="BB145" s="182">
        <f>IF(O145="znížená",K145,0)</f>
        <v>0</v>
      </c>
      <c r="BC145" s="182">
        <f>IF(O145="zákl. prenesená",K145,0)</f>
        <v>0</v>
      </c>
      <c r="BD145" s="182">
        <f>IF(O145="zníž. prenesená",K145,0)</f>
        <v>0</v>
      </c>
      <c r="BE145" s="182">
        <f>IF(O145="nulová",K145,0)</f>
        <v>0</v>
      </c>
      <c r="BF145" s="14" t="s">
        <v>105</v>
      </c>
      <c r="BG145" s="183">
        <f>ROUND(P145*H145,3)</f>
        <v>0</v>
      </c>
      <c r="BH145" s="14" t="s">
        <v>104</v>
      </c>
      <c r="BI145" s="181" t="s">
        <v>177</v>
      </c>
    </row>
    <row r="146" spans="1:61" s="2" customFormat="1" x14ac:dyDescent="0.2">
      <c r="A146" s="214"/>
      <c r="B146" s="29"/>
      <c r="C146" s="211"/>
      <c r="D146" s="184" t="s">
        <v>106</v>
      </c>
      <c r="E146" s="211"/>
      <c r="F146" s="185" t="s">
        <v>176</v>
      </c>
      <c r="G146" s="211"/>
      <c r="H146" s="211"/>
      <c r="I146" s="211"/>
      <c r="J146" s="211"/>
      <c r="K146" s="211"/>
      <c r="L146" s="211"/>
      <c r="M146" s="32"/>
      <c r="N146" s="186"/>
      <c r="O146" s="187"/>
      <c r="P146" s="60"/>
      <c r="Q146" s="60"/>
      <c r="R146" s="60"/>
      <c r="S146" s="60"/>
      <c r="T146" s="60"/>
      <c r="U146" s="60"/>
      <c r="V146" s="60"/>
      <c r="W146" s="60"/>
      <c r="X146" s="60"/>
      <c r="Y146" s="61"/>
      <c r="Z146" s="214"/>
      <c r="AA146" s="214"/>
      <c r="AP146" s="14" t="s">
        <v>106</v>
      </c>
      <c r="AQ146" s="14" t="s">
        <v>105</v>
      </c>
    </row>
    <row r="147" spans="1:61" s="12" customFormat="1" ht="22.7" customHeight="1" x14ac:dyDescent="0.2">
      <c r="B147" s="154"/>
      <c r="C147" s="155"/>
      <c r="D147" s="156" t="s">
        <v>62</v>
      </c>
      <c r="E147" s="168" t="s">
        <v>178</v>
      </c>
      <c r="F147" s="168" t="s">
        <v>179</v>
      </c>
      <c r="G147" s="155"/>
      <c r="H147" s="155"/>
      <c r="I147" s="155"/>
      <c r="J147" s="155"/>
      <c r="K147" s="169">
        <f>SUM(K148)</f>
        <v>0</v>
      </c>
      <c r="L147" s="155"/>
      <c r="M147" s="159"/>
      <c r="N147" s="160"/>
      <c r="O147" s="161"/>
      <c r="P147" s="161"/>
      <c r="Q147" s="162">
        <f>SUM(Q148:Q149)</f>
        <v>0</v>
      </c>
      <c r="R147" s="162">
        <f>SUM(R148:R149)</f>
        <v>0</v>
      </c>
      <c r="S147" s="161"/>
      <c r="T147" s="163">
        <f>SUM(T148:T149)</f>
        <v>0</v>
      </c>
      <c r="U147" s="161"/>
      <c r="V147" s="163">
        <f>SUM(V148:V149)</f>
        <v>0</v>
      </c>
      <c r="W147" s="161"/>
      <c r="X147" s="163">
        <f>SUM(X148:X149)</f>
        <v>0</v>
      </c>
      <c r="Y147" s="164"/>
      <c r="AN147" s="165" t="s">
        <v>66</v>
      </c>
      <c r="AP147" s="166" t="s">
        <v>62</v>
      </c>
      <c r="AQ147" s="166" t="s">
        <v>66</v>
      </c>
      <c r="AU147" s="165" t="s">
        <v>100</v>
      </c>
      <c r="BG147" s="167">
        <f>SUM(BG148:BG149)</f>
        <v>0</v>
      </c>
    </row>
    <row r="148" spans="1:61" s="2" customFormat="1" ht="23.1" customHeight="1" x14ac:dyDescent="0.2">
      <c r="A148" s="214"/>
      <c r="B148" s="29"/>
      <c r="C148" s="188" t="s">
        <v>113</v>
      </c>
      <c r="D148" s="188" t="s">
        <v>102</v>
      </c>
      <c r="E148" s="189" t="s">
        <v>180</v>
      </c>
      <c r="F148" s="190" t="s">
        <v>181</v>
      </c>
      <c r="G148" s="191" t="s">
        <v>103</v>
      </c>
      <c r="H148" s="192">
        <v>1</v>
      </c>
      <c r="I148" s="192"/>
      <c r="J148" s="193"/>
      <c r="K148" s="192">
        <f>H148*I148</f>
        <v>0</v>
      </c>
      <c r="L148" s="193"/>
      <c r="M148" s="194"/>
      <c r="N148" s="195" t="s">
        <v>1</v>
      </c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180" t="s">
        <v>1</v>
      </c>
      <c r="Z148" s="214"/>
      <c r="AA148" s="214"/>
      <c r="AN148" s="181" t="s">
        <v>104</v>
      </c>
      <c r="AP148" s="181" t="s">
        <v>102</v>
      </c>
      <c r="AQ148" s="181" t="s">
        <v>105</v>
      </c>
      <c r="AU148" s="14" t="s">
        <v>100</v>
      </c>
      <c r="BA148" s="182">
        <f>IF(O148="základná",K148,0)</f>
        <v>0</v>
      </c>
      <c r="BB148" s="182">
        <f>IF(O148="znížená",K148,0)</f>
        <v>0</v>
      </c>
      <c r="BC148" s="182">
        <f>IF(O148="zákl. prenesená",K148,0)</f>
        <v>0</v>
      </c>
      <c r="BD148" s="182">
        <f>IF(O148="zníž. prenesená",K148,0)</f>
        <v>0</v>
      </c>
      <c r="BE148" s="182">
        <f>IF(O148="nulová",K148,0)</f>
        <v>0</v>
      </c>
      <c r="BF148" s="14" t="s">
        <v>105</v>
      </c>
      <c r="BG148" s="183">
        <f>ROUND(P148*H148,3)</f>
        <v>0</v>
      </c>
      <c r="BH148" s="14" t="s">
        <v>104</v>
      </c>
      <c r="BI148" s="181" t="s">
        <v>182</v>
      </c>
    </row>
    <row r="149" spans="1:61" s="2" customFormat="1" x14ac:dyDescent="0.2">
      <c r="A149" s="214"/>
      <c r="B149" s="29"/>
      <c r="C149" s="211"/>
      <c r="D149" s="184" t="s">
        <v>106</v>
      </c>
      <c r="E149" s="211"/>
      <c r="F149" s="185" t="s">
        <v>181</v>
      </c>
      <c r="G149" s="211"/>
      <c r="H149" s="211"/>
      <c r="I149" s="211"/>
      <c r="J149" s="211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214"/>
      <c r="AA149" s="214"/>
      <c r="AP149" s="14" t="s">
        <v>106</v>
      </c>
      <c r="AQ149" s="14" t="s">
        <v>105</v>
      </c>
    </row>
    <row r="150" spans="1:61" s="12" customFormat="1" ht="22.7" customHeight="1" x14ac:dyDescent="0.2">
      <c r="B150" s="154"/>
      <c r="C150" s="155"/>
      <c r="D150" s="156" t="s">
        <v>62</v>
      </c>
      <c r="E150" s="168" t="s">
        <v>183</v>
      </c>
      <c r="F150" s="168" t="s">
        <v>184</v>
      </c>
      <c r="G150" s="155"/>
      <c r="H150" s="155"/>
      <c r="I150" s="155"/>
      <c r="J150" s="155"/>
      <c r="K150" s="169">
        <f>SUM(K151)</f>
        <v>0</v>
      </c>
      <c r="L150" s="155"/>
      <c r="M150" s="159"/>
      <c r="N150" s="160"/>
      <c r="O150" s="161"/>
      <c r="P150" s="161"/>
      <c r="Q150" s="162">
        <f>SUM(Q151:Q152)</f>
        <v>0</v>
      </c>
      <c r="R150" s="162">
        <f>SUM(R151:R152)</f>
        <v>0</v>
      </c>
      <c r="S150" s="161"/>
      <c r="T150" s="163">
        <f>SUM(T151:T152)</f>
        <v>0</v>
      </c>
      <c r="U150" s="161"/>
      <c r="V150" s="163">
        <f>SUM(V151:V152)</f>
        <v>0</v>
      </c>
      <c r="W150" s="161"/>
      <c r="X150" s="163">
        <f>SUM(X151:X152)</f>
        <v>0</v>
      </c>
      <c r="Y150" s="164"/>
      <c r="AN150" s="165" t="s">
        <v>66</v>
      </c>
      <c r="AP150" s="166" t="s">
        <v>62</v>
      </c>
      <c r="AQ150" s="166" t="s">
        <v>66</v>
      </c>
      <c r="AU150" s="165" t="s">
        <v>100</v>
      </c>
      <c r="BG150" s="167">
        <f>SUM(BG151:BG152)</f>
        <v>0</v>
      </c>
    </row>
    <row r="151" spans="1:61" s="2" customFormat="1" ht="23.1" customHeight="1" x14ac:dyDescent="0.2">
      <c r="A151" s="214"/>
      <c r="B151" s="29"/>
      <c r="C151" s="188" t="s">
        <v>114</v>
      </c>
      <c r="D151" s="188" t="s">
        <v>102</v>
      </c>
      <c r="E151" s="189" t="s">
        <v>185</v>
      </c>
      <c r="F151" s="190" t="s">
        <v>186</v>
      </c>
      <c r="G151" s="191" t="s">
        <v>103</v>
      </c>
      <c r="H151" s="192">
        <v>2</v>
      </c>
      <c r="I151" s="192"/>
      <c r="J151" s="193"/>
      <c r="K151" s="192">
        <f>H151*I151</f>
        <v>0</v>
      </c>
      <c r="L151" s="193"/>
      <c r="M151" s="194"/>
      <c r="N151" s="195" t="s">
        <v>1</v>
      </c>
      <c r="O151" s="177" t="s">
        <v>28</v>
      </c>
      <c r="P151" s="178">
        <f>I151+J151</f>
        <v>0</v>
      </c>
      <c r="Q151" s="178">
        <f>ROUND(I151*H151,3)</f>
        <v>0</v>
      </c>
      <c r="R151" s="178">
        <f>ROUND(J151*H151,3)</f>
        <v>0</v>
      </c>
      <c r="S151" s="179">
        <v>0</v>
      </c>
      <c r="T151" s="179">
        <f>S151*H151</f>
        <v>0</v>
      </c>
      <c r="U151" s="179">
        <v>0</v>
      </c>
      <c r="V151" s="179">
        <f>U151*H151</f>
        <v>0</v>
      </c>
      <c r="W151" s="179">
        <v>0</v>
      </c>
      <c r="X151" s="179">
        <f>W151*H151</f>
        <v>0</v>
      </c>
      <c r="Y151" s="180" t="s">
        <v>1</v>
      </c>
      <c r="Z151" s="214"/>
      <c r="AA151" s="214"/>
      <c r="AN151" s="181" t="s">
        <v>104</v>
      </c>
      <c r="AP151" s="181" t="s">
        <v>102</v>
      </c>
      <c r="AQ151" s="181" t="s">
        <v>105</v>
      </c>
      <c r="AU151" s="14" t="s">
        <v>100</v>
      </c>
      <c r="BA151" s="182">
        <f>IF(O151="základná",K151,0)</f>
        <v>0</v>
      </c>
      <c r="BB151" s="182">
        <f>IF(O151="znížená",K151,0)</f>
        <v>0</v>
      </c>
      <c r="BC151" s="182">
        <f>IF(O151="zákl. prenesená",K151,0)</f>
        <v>0</v>
      </c>
      <c r="BD151" s="182">
        <f>IF(O151="zníž. prenesená",K151,0)</f>
        <v>0</v>
      </c>
      <c r="BE151" s="182">
        <f>IF(O151="nulová",K151,0)</f>
        <v>0</v>
      </c>
      <c r="BF151" s="14" t="s">
        <v>105</v>
      </c>
      <c r="BG151" s="183">
        <f>ROUND(P151*H151,3)</f>
        <v>0</v>
      </c>
      <c r="BH151" s="14" t="s">
        <v>104</v>
      </c>
      <c r="BI151" s="181" t="s">
        <v>187</v>
      </c>
    </row>
    <row r="152" spans="1:61" s="2" customFormat="1" x14ac:dyDescent="0.2">
      <c r="A152" s="214"/>
      <c r="B152" s="29"/>
      <c r="C152" s="211"/>
      <c r="D152" s="184" t="s">
        <v>106</v>
      </c>
      <c r="E152" s="211"/>
      <c r="F152" s="185" t="s">
        <v>186</v>
      </c>
      <c r="G152" s="211"/>
      <c r="H152" s="211"/>
      <c r="I152" s="211"/>
      <c r="J152" s="211"/>
      <c r="K152" s="211"/>
      <c r="L152" s="211"/>
      <c r="M152" s="32"/>
      <c r="N152" s="186"/>
      <c r="O152" s="187"/>
      <c r="P152" s="60"/>
      <c r="Q152" s="60"/>
      <c r="R152" s="60"/>
      <c r="S152" s="60"/>
      <c r="T152" s="60"/>
      <c r="U152" s="60"/>
      <c r="V152" s="60"/>
      <c r="W152" s="60"/>
      <c r="X152" s="60"/>
      <c r="Y152" s="61"/>
      <c r="Z152" s="214"/>
      <c r="AA152" s="214"/>
      <c r="AP152" s="14" t="s">
        <v>106</v>
      </c>
      <c r="AQ152" s="14" t="s">
        <v>105</v>
      </c>
    </row>
    <row r="153" spans="1:61" s="2" customFormat="1" x14ac:dyDescent="0.2">
      <c r="A153" s="214"/>
      <c r="B153" s="29"/>
      <c r="C153" s="211"/>
      <c r="D153" s="184" t="s">
        <v>106</v>
      </c>
      <c r="E153" s="211"/>
      <c r="F153" s="185" t="s">
        <v>188</v>
      </c>
      <c r="G153" s="211"/>
      <c r="H153" s="211"/>
      <c r="I153" s="211"/>
      <c r="J153" s="211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Z153" s="214"/>
      <c r="AA153" s="214"/>
      <c r="AP153" s="14" t="s">
        <v>106</v>
      </c>
      <c r="AQ153" s="14" t="s">
        <v>105</v>
      </c>
    </row>
    <row r="154" spans="1:61" s="12" customFormat="1" ht="22.7" customHeight="1" x14ac:dyDescent="0.2">
      <c r="B154" s="154"/>
      <c r="C154" s="155"/>
      <c r="D154" s="156" t="s">
        <v>62</v>
      </c>
      <c r="E154" s="168" t="s">
        <v>189</v>
      </c>
      <c r="F154" s="168" t="s">
        <v>190</v>
      </c>
      <c r="G154" s="155"/>
      <c r="H154" s="155"/>
      <c r="I154" s="155"/>
      <c r="J154" s="155"/>
      <c r="K154" s="169">
        <f>SUM(K155)</f>
        <v>0</v>
      </c>
      <c r="L154" s="155"/>
      <c r="M154" s="159"/>
      <c r="N154" s="160"/>
      <c r="O154" s="161"/>
      <c r="P154" s="161"/>
      <c r="Q154" s="162">
        <f>SUM(Q155:Q156)</f>
        <v>0</v>
      </c>
      <c r="R154" s="162">
        <f>SUM(R155:R156)</f>
        <v>0</v>
      </c>
      <c r="S154" s="161"/>
      <c r="T154" s="163">
        <f>SUM(T155:T156)</f>
        <v>0</v>
      </c>
      <c r="U154" s="161"/>
      <c r="V154" s="163">
        <f>SUM(V155:V156)</f>
        <v>0</v>
      </c>
      <c r="W154" s="161"/>
      <c r="X154" s="163">
        <f>SUM(X155:X156)</f>
        <v>0</v>
      </c>
      <c r="Y154" s="164"/>
      <c r="AN154" s="165" t="s">
        <v>66</v>
      </c>
      <c r="AP154" s="166" t="s">
        <v>62</v>
      </c>
      <c r="AQ154" s="166" t="s">
        <v>66</v>
      </c>
      <c r="AU154" s="165" t="s">
        <v>100</v>
      </c>
      <c r="BG154" s="167">
        <f>SUM(BG155:BG156)</f>
        <v>0</v>
      </c>
    </row>
    <row r="155" spans="1:61" s="2" customFormat="1" ht="23.1" customHeight="1" x14ac:dyDescent="0.2">
      <c r="A155" s="214"/>
      <c r="B155" s="29"/>
      <c r="C155" s="188" t="s">
        <v>119</v>
      </c>
      <c r="D155" s="188" t="s">
        <v>102</v>
      </c>
      <c r="E155" s="189" t="s">
        <v>191</v>
      </c>
      <c r="F155" s="190" t="s">
        <v>192</v>
      </c>
      <c r="G155" s="191" t="s">
        <v>103</v>
      </c>
      <c r="H155" s="192">
        <v>1</v>
      </c>
      <c r="I155" s="192"/>
      <c r="J155" s="193"/>
      <c r="K155" s="192">
        <f>H155*I155</f>
        <v>0</v>
      </c>
      <c r="L155" s="193"/>
      <c r="M155" s="194"/>
      <c r="N155" s="195" t="s">
        <v>1</v>
      </c>
      <c r="O155" s="177" t="s">
        <v>28</v>
      </c>
      <c r="P155" s="178">
        <f>I155+J155</f>
        <v>0</v>
      </c>
      <c r="Q155" s="178">
        <f>ROUND(I155*H155,3)</f>
        <v>0</v>
      </c>
      <c r="R155" s="178">
        <f>ROUND(J155*H155,3)</f>
        <v>0</v>
      </c>
      <c r="S155" s="179">
        <v>0</v>
      </c>
      <c r="T155" s="179">
        <f>S155*H155</f>
        <v>0</v>
      </c>
      <c r="U155" s="179">
        <v>0</v>
      </c>
      <c r="V155" s="179">
        <f>U155*H155</f>
        <v>0</v>
      </c>
      <c r="W155" s="179">
        <v>0</v>
      </c>
      <c r="X155" s="179">
        <f>W155*H155</f>
        <v>0</v>
      </c>
      <c r="Y155" s="180" t="s">
        <v>1</v>
      </c>
      <c r="Z155" s="214"/>
      <c r="AA155" s="214"/>
      <c r="AN155" s="181" t="s">
        <v>104</v>
      </c>
      <c r="AP155" s="181" t="s">
        <v>102</v>
      </c>
      <c r="AQ155" s="181" t="s">
        <v>105</v>
      </c>
      <c r="AU155" s="14" t="s">
        <v>100</v>
      </c>
      <c r="BA155" s="182">
        <f>IF(O155="základná",K155,0)</f>
        <v>0</v>
      </c>
      <c r="BB155" s="182">
        <f>IF(O155="znížená",K155,0)</f>
        <v>0</v>
      </c>
      <c r="BC155" s="182">
        <f>IF(O155="zákl. prenesená",K155,0)</f>
        <v>0</v>
      </c>
      <c r="BD155" s="182">
        <f>IF(O155="zníž. prenesená",K155,0)</f>
        <v>0</v>
      </c>
      <c r="BE155" s="182">
        <f>IF(O155="nulová",K155,0)</f>
        <v>0</v>
      </c>
      <c r="BF155" s="14" t="s">
        <v>105</v>
      </c>
      <c r="BG155" s="183">
        <f>ROUND(P155*H155,3)</f>
        <v>0</v>
      </c>
      <c r="BH155" s="14" t="s">
        <v>104</v>
      </c>
      <c r="BI155" s="181" t="s">
        <v>193</v>
      </c>
    </row>
    <row r="156" spans="1:61" s="2" customFormat="1" x14ac:dyDescent="0.2">
      <c r="A156" s="214"/>
      <c r="B156" s="29"/>
      <c r="C156" s="211"/>
      <c r="D156" s="184" t="s">
        <v>106</v>
      </c>
      <c r="E156" s="211"/>
      <c r="F156" s="185" t="s">
        <v>192</v>
      </c>
      <c r="G156" s="211"/>
      <c r="H156" s="211"/>
      <c r="I156" s="211"/>
      <c r="J156" s="211"/>
      <c r="K156" s="211"/>
      <c r="L156" s="211"/>
      <c r="M156" s="32"/>
      <c r="N156" s="186"/>
      <c r="O156" s="187"/>
      <c r="P156" s="60"/>
      <c r="Q156" s="60"/>
      <c r="R156" s="60"/>
      <c r="S156" s="60"/>
      <c r="T156" s="60"/>
      <c r="U156" s="60"/>
      <c r="V156" s="60"/>
      <c r="W156" s="60"/>
      <c r="X156" s="60"/>
      <c r="Y156" s="61"/>
      <c r="Z156" s="214"/>
      <c r="AA156" s="214"/>
      <c r="AP156" s="14" t="s">
        <v>106</v>
      </c>
      <c r="AQ156" s="14" t="s">
        <v>105</v>
      </c>
    </row>
    <row r="157" spans="1:61" s="12" customFormat="1" ht="22.7" customHeight="1" x14ac:dyDescent="0.2">
      <c r="B157" s="154"/>
      <c r="C157" s="155"/>
      <c r="D157" s="156" t="s">
        <v>62</v>
      </c>
      <c r="E157" s="168" t="s">
        <v>194</v>
      </c>
      <c r="F157" s="168" t="s">
        <v>195</v>
      </c>
      <c r="G157" s="155"/>
      <c r="H157" s="155"/>
      <c r="I157" s="155"/>
      <c r="J157" s="155"/>
      <c r="K157" s="169">
        <f>SUM(K158)</f>
        <v>0</v>
      </c>
      <c r="L157" s="155"/>
      <c r="M157" s="159"/>
      <c r="N157" s="160"/>
      <c r="O157" s="161"/>
      <c r="P157" s="161"/>
      <c r="Q157" s="162">
        <f>SUM(Q158:Q159)</f>
        <v>0</v>
      </c>
      <c r="R157" s="162">
        <f>SUM(R158:R159)</f>
        <v>0</v>
      </c>
      <c r="S157" s="161"/>
      <c r="T157" s="163">
        <f>SUM(T158:T159)</f>
        <v>0</v>
      </c>
      <c r="U157" s="161"/>
      <c r="V157" s="163">
        <f>SUM(V158:V159)</f>
        <v>0</v>
      </c>
      <c r="W157" s="161"/>
      <c r="X157" s="163">
        <f>SUM(X158:X159)</f>
        <v>0</v>
      </c>
      <c r="Y157" s="164"/>
      <c r="AN157" s="165" t="s">
        <v>66</v>
      </c>
      <c r="AP157" s="166" t="s">
        <v>62</v>
      </c>
      <c r="AQ157" s="166" t="s">
        <v>66</v>
      </c>
      <c r="AU157" s="165" t="s">
        <v>100</v>
      </c>
      <c r="BG157" s="167">
        <f>SUM(BG158:BG159)</f>
        <v>0</v>
      </c>
    </row>
    <row r="158" spans="1:61" s="2" customFormat="1" ht="23.1" customHeight="1" x14ac:dyDescent="0.2">
      <c r="A158" s="214"/>
      <c r="B158" s="29"/>
      <c r="C158" s="188" t="s">
        <v>118</v>
      </c>
      <c r="D158" s="188" t="s">
        <v>102</v>
      </c>
      <c r="E158" s="189" t="s">
        <v>196</v>
      </c>
      <c r="F158" s="190" t="s">
        <v>197</v>
      </c>
      <c r="G158" s="191" t="s">
        <v>103</v>
      </c>
      <c r="H158" s="192">
        <v>1</v>
      </c>
      <c r="I158" s="192"/>
      <c r="J158" s="193"/>
      <c r="K158" s="192">
        <f>H158*I158</f>
        <v>0</v>
      </c>
      <c r="L158" s="193"/>
      <c r="M158" s="194"/>
      <c r="N158" s="195" t="s">
        <v>1</v>
      </c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180" t="s">
        <v>1</v>
      </c>
      <c r="Z158" s="214"/>
      <c r="AA158" s="214"/>
      <c r="AN158" s="181" t="s">
        <v>104</v>
      </c>
      <c r="AP158" s="181" t="s">
        <v>102</v>
      </c>
      <c r="AQ158" s="181" t="s">
        <v>105</v>
      </c>
      <c r="AU158" s="14" t="s">
        <v>100</v>
      </c>
      <c r="BA158" s="182">
        <f>IF(O158="základná",K158,0)</f>
        <v>0</v>
      </c>
      <c r="BB158" s="182">
        <f>IF(O158="znížená",K158,0)</f>
        <v>0</v>
      </c>
      <c r="BC158" s="182">
        <f>IF(O158="zákl. prenesená",K158,0)</f>
        <v>0</v>
      </c>
      <c r="BD158" s="182">
        <f>IF(O158="zníž. prenesená",K158,0)</f>
        <v>0</v>
      </c>
      <c r="BE158" s="182">
        <f>IF(O158="nulová",K158,0)</f>
        <v>0</v>
      </c>
      <c r="BF158" s="14" t="s">
        <v>105</v>
      </c>
      <c r="BG158" s="183">
        <f>ROUND(P158*H158,3)</f>
        <v>0</v>
      </c>
      <c r="BH158" s="14" t="s">
        <v>104</v>
      </c>
      <c r="BI158" s="181" t="s">
        <v>198</v>
      </c>
    </row>
    <row r="159" spans="1:61" s="2" customFormat="1" x14ac:dyDescent="0.2">
      <c r="A159" s="214"/>
      <c r="B159" s="29"/>
      <c r="C159" s="211"/>
      <c r="D159" s="184" t="s">
        <v>106</v>
      </c>
      <c r="E159" s="211"/>
      <c r="F159" s="185" t="s">
        <v>197</v>
      </c>
      <c r="G159" s="211"/>
      <c r="H159" s="211"/>
      <c r="I159" s="211"/>
      <c r="J159" s="211"/>
      <c r="K159" s="211"/>
      <c r="L159" s="211"/>
      <c r="M159" s="32"/>
      <c r="N159" s="186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Z159" s="214"/>
      <c r="AA159" s="214"/>
      <c r="AP159" s="14" t="s">
        <v>106</v>
      </c>
      <c r="AQ159" s="14" t="s">
        <v>105</v>
      </c>
    </row>
    <row r="160" spans="1:61" s="12" customFormat="1" ht="22.7" customHeight="1" x14ac:dyDescent="0.2">
      <c r="B160" s="154"/>
      <c r="C160" s="155"/>
      <c r="D160" s="156" t="s">
        <v>62</v>
      </c>
      <c r="E160" s="168" t="s">
        <v>199</v>
      </c>
      <c r="F160" s="168" t="s">
        <v>200</v>
      </c>
      <c r="G160" s="155"/>
      <c r="H160" s="155"/>
      <c r="I160" s="155"/>
      <c r="J160" s="155"/>
      <c r="K160" s="169">
        <f>SUM(K161)</f>
        <v>0</v>
      </c>
      <c r="L160" s="155"/>
      <c r="M160" s="159"/>
      <c r="N160" s="160"/>
      <c r="O160" s="161"/>
      <c r="P160" s="161"/>
      <c r="Q160" s="162">
        <f>SUM(Q161:Q162)</f>
        <v>0</v>
      </c>
      <c r="R160" s="162">
        <f>SUM(R161:R162)</f>
        <v>0</v>
      </c>
      <c r="S160" s="161"/>
      <c r="T160" s="163">
        <f>SUM(T161:T162)</f>
        <v>0</v>
      </c>
      <c r="U160" s="161"/>
      <c r="V160" s="163">
        <f>SUM(V161:V162)</f>
        <v>0</v>
      </c>
      <c r="W160" s="161"/>
      <c r="X160" s="163">
        <f>SUM(X161:X162)</f>
        <v>0</v>
      </c>
      <c r="Y160" s="164"/>
      <c r="AN160" s="165" t="s">
        <v>66</v>
      </c>
      <c r="AP160" s="166" t="s">
        <v>62</v>
      </c>
      <c r="AQ160" s="166" t="s">
        <v>66</v>
      </c>
      <c r="AU160" s="165" t="s">
        <v>100</v>
      </c>
      <c r="BG160" s="167">
        <f>SUM(BG161:BG162)</f>
        <v>0</v>
      </c>
    </row>
    <row r="161" spans="1:61" s="2" customFormat="1" ht="23.1" customHeight="1" x14ac:dyDescent="0.2">
      <c r="A161" s="214"/>
      <c r="B161" s="29"/>
      <c r="C161" s="188" t="s">
        <v>120</v>
      </c>
      <c r="D161" s="188" t="s">
        <v>102</v>
      </c>
      <c r="E161" s="189" t="s">
        <v>201</v>
      </c>
      <c r="F161" s="190" t="s">
        <v>202</v>
      </c>
      <c r="G161" s="191" t="s">
        <v>103</v>
      </c>
      <c r="H161" s="192">
        <v>1</v>
      </c>
      <c r="I161" s="192"/>
      <c r="J161" s="193"/>
      <c r="K161" s="192">
        <f>H161*I161</f>
        <v>0</v>
      </c>
      <c r="L161" s="193"/>
      <c r="M161" s="194"/>
      <c r="N161" s="195" t="s">
        <v>1</v>
      </c>
      <c r="O161" s="177" t="s">
        <v>28</v>
      </c>
      <c r="P161" s="178">
        <f>I161+J161</f>
        <v>0</v>
      </c>
      <c r="Q161" s="178">
        <f>ROUND(I161*H161,3)</f>
        <v>0</v>
      </c>
      <c r="R161" s="178">
        <f>ROUND(J161*H161,3)</f>
        <v>0</v>
      </c>
      <c r="S161" s="179">
        <v>0</v>
      </c>
      <c r="T161" s="179">
        <f>S161*H161</f>
        <v>0</v>
      </c>
      <c r="U161" s="179">
        <v>0</v>
      </c>
      <c r="V161" s="179">
        <f>U161*H161</f>
        <v>0</v>
      </c>
      <c r="W161" s="179">
        <v>0</v>
      </c>
      <c r="X161" s="179">
        <f>W161*H161</f>
        <v>0</v>
      </c>
      <c r="Y161" s="180" t="s">
        <v>1</v>
      </c>
      <c r="Z161" s="214"/>
      <c r="AA161" s="214"/>
      <c r="AN161" s="181" t="s">
        <v>104</v>
      </c>
      <c r="AP161" s="181" t="s">
        <v>102</v>
      </c>
      <c r="AQ161" s="181" t="s">
        <v>105</v>
      </c>
      <c r="AU161" s="14" t="s">
        <v>100</v>
      </c>
      <c r="BA161" s="182">
        <f>IF(O161="základná",K161,0)</f>
        <v>0</v>
      </c>
      <c r="BB161" s="182">
        <f>IF(O161="znížená",K161,0)</f>
        <v>0</v>
      </c>
      <c r="BC161" s="182">
        <f>IF(O161="zákl. prenesená",K161,0)</f>
        <v>0</v>
      </c>
      <c r="BD161" s="182">
        <f>IF(O161="zníž. prenesená",K161,0)</f>
        <v>0</v>
      </c>
      <c r="BE161" s="182">
        <f>IF(O161="nulová",K161,0)</f>
        <v>0</v>
      </c>
      <c r="BF161" s="14" t="s">
        <v>105</v>
      </c>
      <c r="BG161" s="183">
        <f>ROUND(P161*H161,3)</f>
        <v>0</v>
      </c>
      <c r="BH161" s="14" t="s">
        <v>104</v>
      </c>
      <c r="BI161" s="181" t="s">
        <v>203</v>
      </c>
    </row>
    <row r="162" spans="1:61" s="2" customFormat="1" ht="19.5" x14ac:dyDescent="0.2">
      <c r="A162" s="214"/>
      <c r="B162" s="29"/>
      <c r="C162" s="211"/>
      <c r="D162" s="184" t="s">
        <v>106</v>
      </c>
      <c r="E162" s="211"/>
      <c r="F162" s="185" t="s">
        <v>202</v>
      </c>
      <c r="G162" s="211"/>
      <c r="H162" s="211"/>
      <c r="I162" s="211"/>
      <c r="J162" s="211"/>
      <c r="K162" s="211"/>
      <c r="L162" s="211"/>
      <c r="M162" s="32"/>
      <c r="N162" s="186"/>
      <c r="O162" s="187"/>
      <c r="P162" s="60"/>
      <c r="Q162" s="60"/>
      <c r="R162" s="60"/>
      <c r="S162" s="60"/>
      <c r="T162" s="60"/>
      <c r="U162" s="60"/>
      <c r="V162" s="60"/>
      <c r="W162" s="60"/>
      <c r="X162" s="60"/>
      <c r="Y162" s="61"/>
      <c r="Z162" s="214"/>
      <c r="AA162" s="214"/>
      <c r="AP162" s="14" t="s">
        <v>106</v>
      </c>
      <c r="AQ162" s="14" t="s">
        <v>105</v>
      </c>
    </row>
    <row r="163" spans="1:61" s="12" customFormat="1" ht="22.7" customHeight="1" x14ac:dyDescent="0.2">
      <c r="B163" s="154"/>
      <c r="C163" s="155"/>
      <c r="D163" s="156" t="s">
        <v>62</v>
      </c>
      <c r="E163" s="168" t="s">
        <v>204</v>
      </c>
      <c r="F163" s="168" t="s">
        <v>205</v>
      </c>
      <c r="G163" s="155"/>
      <c r="H163" s="155"/>
      <c r="I163" s="155"/>
      <c r="J163" s="155"/>
      <c r="K163" s="169">
        <f>SUM(K164:L178)</f>
        <v>0</v>
      </c>
      <c r="L163" s="155"/>
      <c r="M163" s="32"/>
      <c r="N163" s="32"/>
      <c r="O163" s="161"/>
      <c r="P163" s="161"/>
      <c r="Q163" s="162">
        <f>SUM(Q164:Q178)</f>
        <v>0</v>
      </c>
      <c r="R163" s="162">
        <f>SUM(R164:R165)</f>
        <v>0</v>
      </c>
      <c r="S163" s="161"/>
      <c r="T163" s="163">
        <f>SUM(T164:T165)</f>
        <v>0</v>
      </c>
      <c r="U163" s="161"/>
      <c r="V163" s="163">
        <f>SUM(V164:V165)</f>
        <v>0</v>
      </c>
      <c r="W163" s="161"/>
      <c r="X163" s="163">
        <f>SUM(X164:X165)</f>
        <v>0</v>
      </c>
      <c r="Y163" s="32"/>
      <c r="AN163" s="165" t="s">
        <v>66</v>
      </c>
      <c r="AP163" s="166" t="s">
        <v>62</v>
      </c>
      <c r="AQ163" s="166" t="s">
        <v>66</v>
      </c>
      <c r="AU163" s="165" t="s">
        <v>100</v>
      </c>
      <c r="BG163" s="167">
        <f>SUM(BG164:BG179)</f>
        <v>0</v>
      </c>
    </row>
    <row r="164" spans="1:61" s="2" customFormat="1" ht="23.1" customHeight="1" x14ac:dyDescent="0.2">
      <c r="A164" s="214"/>
      <c r="B164" s="29"/>
      <c r="C164" s="188" t="s">
        <v>122</v>
      </c>
      <c r="D164" s="188" t="s">
        <v>102</v>
      </c>
      <c r="E164" s="189" t="s">
        <v>206</v>
      </c>
      <c r="F164" s="190" t="s">
        <v>207</v>
      </c>
      <c r="G164" s="191" t="s">
        <v>779</v>
      </c>
      <c r="H164" s="192">
        <v>5</v>
      </c>
      <c r="I164" s="192"/>
      <c r="J164" s="193"/>
      <c r="K164" s="192">
        <f>H164*I164</f>
        <v>0</v>
      </c>
      <c r="L164" s="193"/>
      <c r="M164" s="194"/>
      <c r="N164" s="195"/>
      <c r="O164" s="177" t="s">
        <v>28</v>
      </c>
      <c r="P164" s="178">
        <f>I164+J164</f>
        <v>0</v>
      </c>
      <c r="Q164" s="178">
        <f>ROUND(I164*H164,3)</f>
        <v>0</v>
      </c>
      <c r="R164" s="178">
        <f>ROUND(J164*H164,3)</f>
        <v>0</v>
      </c>
      <c r="S164" s="179">
        <v>0</v>
      </c>
      <c r="T164" s="179">
        <f>S164*H164</f>
        <v>0</v>
      </c>
      <c r="U164" s="179">
        <v>0</v>
      </c>
      <c r="V164" s="179">
        <f>U164*H164</f>
        <v>0</v>
      </c>
      <c r="W164" s="179">
        <v>0</v>
      </c>
      <c r="X164" s="179">
        <f>W164*H164</f>
        <v>0</v>
      </c>
      <c r="Y164" s="180"/>
      <c r="Z164" s="214"/>
      <c r="AA164" s="214"/>
      <c r="AN164" s="181" t="s">
        <v>104</v>
      </c>
      <c r="AP164" s="181" t="s">
        <v>102</v>
      </c>
      <c r="AQ164" s="181" t="s">
        <v>105</v>
      </c>
      <c r="AU164" s="14" t="s">
        <v>100</v>
      </c>
      <c r="BA164" s="182">
        <f>IF(O164="základná",K164,0)</f>
        <v>0</v>
      </c>
      <c r="BB164" s="182">
        <f>IF(O164="znížená",K164,0)</f>
        <v>0</v>
      </c>
      <c r="BC164" s="182">
        <f>IF(O164="zákl. prenesená",K164,0)</f>
        <v>0</v>
      </c>
      <c r="BD164" s="182">
        <f>IF(O164="zníž. prenesená",K164,0)</f>
        <v>0</v>
      </c>
      <c r="BE164" s="182">
        <f>IF(O164="nulová",K164,0)</f>
        <v>0</v>
      </c>
      <c r="BF164" s="14" t="s">
        <v>105</v>
      </c>
      <c r="BG164" s="183">
        <f>ROUND(P164*H164,3)</f>
        <v>0</v>
      </c>
      <c r="BH164" s="14" t="s">
        <v>104</v>
      </c>
      <c r="BI164" s="181" t="s">
        <v>208</v>
      </c>
    </row>
    <row r="165" spans="1:61" s="2" customFormat="1" x14ac:dyDescent="0.2">
      <c r="A165" s="214"/>
      <c r="B165" s="29"/>
      <c r="C165" s="211"/>
      <c r="D165" s="184" t="s">
        <v>106</v>
      </c>
      <c r="E165" s="211"/>
      <c r="F165" s="185" t="s">
        <v>207</v>
      </c>
      <c r="G165" s="211"/>
      <c r="H165" s="211"/>
      <c r="I165" s="211"/>
      <c r="J165" s="211"/>
      <c r="K165" s="211"/>
      <c r="L165" s="211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214"/>
      <c r="AA165" s="214"/>
      <c r="AP165" s="14" t="s">
        <v>106</v>
      </c>
      <c r="AQ165" s="14" t="s">
        <v>105</v>
      </c>
    </row>
    <row r="166" spans="1:61" s="2" customFormat="1" ht="23.1" customHeight="1" x14ac:dyDescent="0.2">
      <c r="A166" s="214"/>
      <c r="B166" s="29"/>
      <c r="C166" s="188" t="s">
        <v>125</v>
      </c>
      <c r="D166" s="188" t="s">
        <v>102</v>
      </c>
      <c r="E166" s="189" t="s">
        <v>209</v>
      </c>
      <c r="F166" s="190" t="s">
        <v>210</v>
      </c>
      <c r="G166" s="191" t="s">
        <v>103</v>
      </c>
      <c r="H166" s="192">
        <v>1</v>
      </c>
      <c r="I166" s="192"/>
      <c r="J166" s="193"/>
      <c r="K166" s="192">
        <f>H166*I166</f>
        <v>0</v>
      </c>
      <c r="L166" s="193"/>
      <c r="M166" s="194"/>
      <c r="N166" s="195"/>
      <c r="O166" s="177" t="s">
        <v>28</v>
      </c>
      <c r="P166" s="178">
        <f>I166+J166</f>
        <v>0</v>
      </c>
      <c r="Q166" s="178">
        <f>ROUND(I166*H166,3)</f>
        <v>0</v>
      </c>
      <c r="R166" s="178">
        <f>ROUND(J166*H166,3)</f>
        <v>0</v>
      </c>
      <c r="S166" s="179">
        <v>0</v>
      </c>
      <c r="T166" s="179">
        <f>S166*H166</f>
        <v>0</v>
      </c>
      <c r="U166" s="179">
        <v>0</v>
      </c>
      <c r="V166" s="179">
        <f>U166*H166</f>
        <v>0</v>
      </c>
      <c r="W166" s="179">
        <v>0</v>
      </c>
      <c r="X166" s="179">
        <f>W166*H166</f>
        <v>0</v>
      </c>
      <c r="Y166" s="180"/>
      <c r="Z166" s="214"/>
      <c r="AA166" s="214"/>
      <c r="AN166" s="181" t="s">
        <v>104</v>
      </c>
      <c r="AP166" s="181" t="s">
        <v>102</v>
      </c>
      <c r="AQ166" s="181" t="s">
        <v>105</v>
      </c>
      <c r="AU166" s="14" t="s">
        <v>100</v>
      </c>
      <c r="BA166" s="182">
        <f>IF(O166="základná",K166,0)</f>
        <v>0</v>
      </c>
      <c r="BB166" s="182">
        <f>IF(O166="znížená",K166,0)</f>
        <v>0</v>
      </c>
      <c r="BC166" s="182">
        <f>IF(O166="zákl. prenesená",K166,0)</f>
        <v>0</v>
      </c>
      <c r="BD166" s="182">
        <f>IF(O166="zníž. prenesená",K166,0)</f>
        <v>0</v>
      </c>
      <c r="BE166" s="182">
        <f>IF(O166="nulová",K166,0)</f>
        <v>0</v>
      </c>
      <c r="BF166" s="14" t="s">
        <v>105</v>
      </c>
      <c r="BG166" s="183">
        <f>ROUND(P166*H166,3)</f>
        <v>0</v>
      </c>
      <c r="BH166" s="14" t="s">
        <v>104</v>
      </c>
      <c r="BI166" s="181" t="s">
        <v>211</v>
      </c>
    </row>
    <row r="167" spans="1:61" s="2" customFormat="1" x14ac:dyDescent="0.2">
      <c r="A167" s="214"/>
      <c r="B167" s="29"/>
      <c r="C167" s="211"/>
      <c r="D167" s="184" t="s">
        <v>106</v>
      </c>
      <c r="E167" s="211"/>
      <c r="F167" s="185" t="s">
        <v>210</v>
      </c>
      <c r="G167" s="211"/>
      <c r="H167" s="211"/>
      <c r="I167" s="211"/>
      <c r="J167" s="211"/>
      <c r="K167" s="211"/>
      <c r="L167" s="211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214"/>
      <c r="AA167" s="214"/>
      <c r="AP167" s="14" t="s">
        <v>106</v>
      </c>
      <c r="AQ167" s="14" t="s">
        <v>105</v>
      </c>
    </row>
    <row r="168" spans="1:61" s="2" customFormat="1" ht="23.1" customHeight="1" x14ac:dyDescent="0.2">
      <c r="A168" s="214"/>
      <c r="B168" s="29"/>
      <c r="C168" s="188" t="s">
        <v>126</v>
      </c>
      <c r="D168" s="188" t="s">
        <v>102</v>
      </c>
      <c r="E168" s="189" t="s">
        <v>212</v>
      </c>
      <c r="F168" s="190" t="s">
        <v>213</v>
      </c>
      <c r="G168" s="191" t="s">
        <v>115</v>
      </c>
      <c r="H168" s="192">
        <v>0</v>
      </c>
      <c r="I168" s="192"/>
      <c r="J168" s="193"/>
      <c r="K168" s="192">
        <f>H168*I168</f>
        <v>0</v>
      </c>
      <c r="L168" s="193"/>
      <c r="M168" s="194"/>
      <c r="N168" s="195"/>
      <c r="O168" s="177" t="s">
        <v>28</v>
      </c>
      <c r="P168" s="178">
        <f>I168+J168</f>
        <v>0</v>
      </c>
      <c r="Q168" s="178">
        <f>ROUND(I168*H168,3)</f>
        <v>0</v>
      </c>
      <c r="R168" s="178">
        <f>ROUND(J168*H168,3)</f>
        <v>0</v>
      </c>
      <c r="S168" s="179">
        <v>0</v>
      </c>
      <c r="T168" s="179">
        <f>S168*H168</f>
        <v>0</v>
      </c>
      <c r="U168" s="179">
        <v>0</v>
      </c>
      <c r="V168" s="179">
        <f>U168*H168</f>
        <v>0</v>
      </c>
      <c r="W168" s="179">
        <v>0</v>
      </c>
      <c r="X168" s="179">
        <f>W168*H168</f>
        <v>0</v>
      </c>
      <c r="Y168" s="180"/>
      <c r="Z168" s="214"/>
      <c r="AA168" s="214"/>
      <c r="AN168" s="181" t="s">
        <v>104</v>
      </c>
      <c r="AP168" s="181" t="s">
        <v>102</v>
      </c>
      <c r="AQ168" s="181" t="s">
        <v>105</v>
      </c>
      <c r="AU168" s="14" t="s">
        <v>100</v>
      </c>
      <c r="BA168" s="182">
        <f>IF(O168="základná",K168,0)</f>
        <v>0</v>
      </c>
      <c r="BB168" s="182">
        <f>IF(O168="znížená",K168,0)</f>
        <v>0</v>
      </c>
      <c r="BC168" s="182">
        <f>IF(O168="zákl. prenesená",K168,0)</f>
        <v>0</v>
      </c>
      <c r="BD168" s="182">
        <f>IF(O168="zníž. prenesená",K168,0)</f>
        <v>0</v>
      </c>
      <c r="BE168" s="182">
        <f>IF(O168="nulová",K168,0)</f>
        <v>0</v>
      </c>
      <c r="BF168" s="14" t="s">
        <v>105</v>
      </c>
      <c r="BG168" s="183">
        <f>ROUND(P168*H168,3)</f>
        <v>0</v>
      </c>
      <c r="BH168" s="14" t="s">
        <v>104</v>
      </c>
      <c r="BI168" s="181" t="s">
        <v>214</v>
      </c>
    </row>
    <row r="169" spans="1:61" s="2" customFormat="1" x14ac:dyDescent="0.2">
      <c r="A169" s="214"/>
      <c r="B169" s="29"/>
      <c r="C169" s="211"/>
      <c r="D169" s="184" t="s">
        <v>106</v>
      </c>
      <c r="E169" s="211"/>
      <c r="F169" s="185" t="s">
        <v>213</v>
      </c>
      <c r="G169" s="211"/>
      <c r="H169" s="211"/>
      <c r="I169" s="211"/>
      <c r="J169" s="211"/>
      <c r="K169" s="211"/>
      <c r="L169" s="211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214"/>
      <c r="AA169" s="214"/>
      <c r="AP169" s="14" t="s">
        <v>106</v>
      </c>
      <c r="AQ169" s="14" t="s">
        <v>105</v>
      </c>
    </row>
    <row r="170" spans="1:61" s="2" customFormat="1" ht="23.1" customHeight="1" x14ac:dyDescent="0.2">
      <c r="A170" s="214"/>
      <c r="B170" s="29"/>
      <c r="C170" s="188" t="s">
        <v>127</v>
      </c>
      <c r="D170" s="188" t="s">
        <v>102</v>
      </c>
      <c r="E170" s="189" t="s">
        <v>215</v>
      </c>
      <c r="F170" s="190" t="s">
        <v>216</v>
      </c>
      <c r="G170" s="191" t="s">
        <v>115</v>
      </c>
      <c r="H170" s="192">
        <v>40</v>
      </c>
      <c r="I170" s="192"/>
      <c r="J170" s="193"/>
      <c r="K170" s="192">
        <f>H170*I170</f>
        <v>0</v>
      </c>
      <c r="L170" s="193"/>
      <c r="M170" s="194"/>
      <c r="N170" s="195"/>
      <c r="O170" s="177" t="s">
        <v>28</v>
      </c>
      <c r="P170" s="178">
        <f>I170+J170</f>
        <v>0</v>
      </c>
      <c r="Q170" s="178">
        <f>ROUND(I170*H170,3)</f>
        <v>0</v>
      </c>
      <c r="R170" s="178">
        <f>ROUND(J170*H170,3)</f>
        <v>0</v>
      </c>
      <c r="S170" s="179">
        <v>0</v>
      </c>
      <c r="T170" s="179">
        <f>S170*H170</f>
        <v>0</v>
      </c>
      <c r="U170" s="179">
        <v>0</v>
      </c>
      <c r="V170" s="179">
        <f>U170*H170</f>
        <v>0</v>
      </c>
      <c r="W170" s="179">
        <v>0</v>
      </c>
      <c r="X170" s="179">
        <f>W170*H170</f>
        <v>0</v>
      </c>
      <c r="Y170" s="180"/>
      <c r="Z170" s="214"/>
      <c r="AA170" s="214"/>
      <c r="AN170" s="181" t="s">
        <v>104</v>
      </c>
      <c r="AP170" s="181" t="s">
        <v>102</v>
      </c>
      <c r="AQ170" s="181" t="s">
        <v>105</v>
      </c>
      <c r="AU170" s="14" t="s">
        <v>100</v>
      </c>
      <c r="BA170" s="182">
        <f>IF(O170="základná",K170,0)</f>
        <v>0</v>
      </c>
      <c r="BB170" s="182">
        <f>IF(O170="znížená",K170,0)</f>
        <v>0</v>
      </c>
      <c r="BC170" s="182">
        <f>IF(O170="zákl. prenesená",K170,0)</f>
        <v>0</v>
      </c>
      <c r="BD170" s="182">
        <f>IF(O170="zníž. prenesená",K170,0)</f>
        <v>0</v>
      </c>
      <c r="BE170" s="182">
        <f>IF(O170="nulová",K170,0)</f>
        <v>0</v>
      </c>
      <c r="BF170" s="14" t="s">
        <v>105</v>
      </c>
      <c r="BG170" s="183">
        <f>ROUND(P170*H170,3)</f>
        <v>0</v>
      </c>
      <c r="BH170" s="14" t="s">
        <v>104</v>
      </c>
      <c r="BI170" s="181" t="s">
        <v>217</v>
      </c>
    </row>
    <row r="171" spans="1:61" s="2" customFormat="1" x14ac:dyDescent="0.2">
      <c r="A171" s="214"/>
      <c r="B171" s="29"/>
      <c r="C171" s="211"/>
      <c r="D171" s="184" t="s">
        <v>106</v>
      </c>
      <c r="E171" s="211"/>
      <c r="F171" s="185" t="s">
        <v>216</v>
      </c>
      <c r="G171" s="211"/>
      <c r="H171" s="211"/>
      <c r="I171" s="211"/>
      <c r="J171" s="211"/>
      <c r="K171" s="211"/>
      <c r="L171" s="211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214"/>
      <c r="AA171" s="214"/>
      <c r="AP171" s="14" t="s">
        <v>106</v>
      </c>
      <c r="AQ171" s="14" t="s">
        <v>105</v>
      </c>
    </row>
    <row r="172" spans="1:61" s="2" customFormat="1" ht="23.1" customHeight="1" x14ac:dyDescent="0.2">
      <c r="A172" s="214"/>
      <c r="B172" s="29"/>
      <c r="C172" s="188" t="s">
        <v>128</v>
      </c>
      <c r="D172" s="188" t="s">
        <v>102</v>
      </c>
      <c r="E172" s="189" t="s">
        <v>218</v>
      </c>
      <c r="F172" s="190" t="s">
        <v>219</v>
      </c>
      <c r="G172" s="191" t="s">
        <v>103</v>
      </c>
      <c r="H172" s="192">
        <v>10</v>
      </c>
      <c r="I172" s="192"/>
      <c r="J172" s="193"/>
      <c r="K172" s="192">
        <f>H172*I172</f>
        <v>0</v>
      </c>
      <c r="L172" s="193"/>
      <c r="M172" s="194"/>
      <c r="N172" s="195"/>
      <c r="O172" s="177" t="s">
        <v>28</v>
      </c>
      <c r="P172" s="178">
        <f>I172+J172</f>
        <v>0</v>
      </c>
      <c r="Q172" s="178">
        <f>ROUND(I172*H172,3)</f>
        <v>0</v>
      </c>
      <c r="R172" s="178">
        <f>ROUND(J172*H172,3)</f>
        <v>0</v>
      </c>
      <c r="S172" s="179">
        <v>0</v>
      </c>
      <c r="T172" s="179">
        <f>S172*H172</f>
        <v>0</v>
      </c>
      <c r="U172" s="179">
        <v>0</v>
      </c>
      <c r="V172" s="179">
        <f>U172*H172</f>
        <v>0</v>
      </c>
      <c r="W172" s="179">
        <v>0</v>
      </c>
      <c r="X172" s="179">
        <f>W172*H172</f>
        <v>0</v>
      </c>
      <c r="Y172" s="180"/>
      <c r="Z172" s="214"/>
      <c r="AA172" s="214"/>
      <c r="AN172" s="181" t="s">
        <v>104</v>
      </c>
      <c r="AP172" s="181" t="s">
        <v>102</v>
      </c>
      <c r="AQ172" s="181" t="s">
        <v>105</v>
      </c>
      <c r="AU172" s="14" t="s">
        <v>100</v>
      </c>
      <c r="BA172" s="182">
        <f>IF(O172="základná",K172,0)</f>
        <v>0</v>
      </c>
      <c r="BB172" s="182">
        <f>IF(O172="znížená",K172,0)</f>
        <v>0</v>
      </c>
      <c r="BC172" s="182">
        <f>IF(O172="zákl. prenesená",K172,0)</f>
        <v>0</v>
      </c>
      <c r="BD172" s="182">
        <f>IF(O172="zníž. prenesená",K172,0)</f>
        <v>0</v>
      </c>
      <c r="BE172" s="182">
        <f>IF(O172="nulová",K172,0)</f>
        <v>0</v>
      </c>
      <c r="BF172" s="14" t="s">
        <v>105</v>
      </c>
      <c r="BG172" s="183">
        <f>ROUND(P172*H172,3)</f>
        <v>0</v>
      </c>
      <c r="BH172" s="14" t="s">
        <v>104</v>
      </c>
      <c r="BI172" s="181" t="s">
        <v>220</v>
      </c>
    </row>
    <row r="173" spans="1:61" s="2" customFormat="1" x14ac:dyDescent="0.2">
      <c r="A173" s="214"/>
      <c r="B173" s="29"/>
      <c r="C173" s="211"/>
      <c r="D173" s="184" t="s">
        <v>106</v>
      </c>
      <c r="E173" s="211"/>
      <c r="F173" s="185" t="s">
        <v>219</v>
      </c>
      <c r="G173" s="211"/>
      <c r="H173" s="211"/>
      <c r="I173" s="211"/>
      <c r="J173" s="211"/>
      <c r="K173" s="211"/>
      <c r="L173" s="211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214"/>
      <c r="AA173" s="214"/>
      <c r="AP173" s="14" t="s">
        <v>106</v>
      </c>
      <c r="AQ173" s="14" t="s">
        <v>105</v>
      </c>
    </row>
    <row r="174" spans="1:61" s="2" customFormat="1" ht="23.1" customHeight="1" x14ac:dyDescent="0.2">
      <c r="A174" s="214"/>
      <c r="B174" s="29"/>
      <c r="C174" s="188" t="s">
        <v>129</v>
      </c>
      <c r="D174" s="188" t="s">
        <v>102</v>
      </c>
      <c r="E174" s="189" t="s">
        <v>221</v>
      </c>
      <c r="F174" s="190" t="s">
        <v>222</v>
      </c>
      <c r="G174" s="191" t="s">
        <v>780</v>
      </c>
      <c r="H174" s="192">
        <v>1</v>
      </c>
      <c r="I174" s="192"/>
      <c r="J174" s="193"/>
      <c r="K174" s="192">
        <f>H174*I174</f>
        <v>0</v>
      </c>
      <c r="L174" s="193"/>
      <c r="M174" s="194"/>
      <c r="N174" s="195"/>
      <c r="O174" s="177" t="s">
        <v>28</v>
      </c>
      <c r="P174" s="178">
        <f>I174+J174</f>
        <v>0</v>
      </c>
      <c r="Q174" s="178">
        <f>ROUND(I174*H174,3)</f>
        <v>0</v>
      </c>
      <c r="R174" s="178">
        <f>ROUND(J174*H174,3)</f>
        <v>0</v>
      </c>
      <c r="S174" s="179">
        <v>0</v>
      </c>
      <c r="T174" s="179">
        <f>S174*H174</f>
        <v>0</v>
      </c>
      <c r="U174" s="179">
        <v>0</v>
      </c>
      <c r="V174" s="179">
        <f>U174*H174</f>
        <v>0</v>
      </c>
      <c r="W174" s="179">
        <v>0</v>
      </c>
      <c r="X174" s="179">
        <f>W174*H174</f>
        <v>0</v>
      </c>
      <c r="Y174" s="180"/>
      <c r="Z174" s="214"/>
      <c r="AA174" s="214"/>
      <c r="AN174" s="181" t="s">
        <v>104</v>
      </c>
      <c r="AP174" s="181" t="s">
        <v>102</v>
      </c>
      <c r="AQ174" s="181" t="s">
        <v>105</v>
      </c>
      <c r="AU174" s="14" t="s">
        <v>100</v>
      </c>
      <c r="BA174" s="182">
        <f>IF(O174="základná",K174,0)</f>
        <v>0</v>
      </c>
      <c r="BB174" s="182">
        <f>IF(O174="znížená",K174,0)</f>
        <v>0</v>
      </c>
      <c r="BC174" s="182">
        <f>IF(O174="zákl. prenesená",K174,0)</f>
        <v>0</v>
      </c>
      <c r="BD174" s="182">
        <f>IF(O174="zníž. prenesená",K174,0)</f>
        <v>0</v>
      </c>
      <c r="BE174" s="182">
        <f>IF(O174="nulová",K174,0)</f>
        <v>0</v>
      </c>
      <c r="BF174" s="14" t="s">
        <v>105</v>
      </c>
      <c r="BG174" s="183">
        <f>ROUND(P174*H174,3)</f>
        <v>0</v>
      </c>
      <c r="BH174" s="14" t="s">
        <v>104</v>
      </c>
      <c r="BI174" s="181" t="s">
        <v>223</v>
      </c>
    </row>
    <row r="175" spans="1:61" s="2" customFormat="1" x14ac:dyDescent="0.2">
      <c r="A175" s="214"/>
      <c r="B175" s="29"/>
      <c r="C175" s="211"/>
      <c r="D175" s="184" t="s">
        <v>106</v>
      </c>
      <c r="E175" s="211"/>
      <c r="F175" s="185" t="s">
        <v>222</v>
      </c>
      <c r="G175" s="211"/>
      <c r="H175" s="211"/>
      <c r="I175" s="211"/>
      <c r="J175" s="211"/>
      <c r="K175" s="211"/>
      <c r="L175" s="211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214"/>
      <c r="AA175" s="214"/>
      <c r="AP175" s="14" t="s">
        <v>106</v>
      </c>
      <c r="AQ175" s="14" t="s">
        <v>105</v>
      </c>
    </row>
    <row r="176" spans="1:61" s="2" customFormat="1" ht="23.1" customHeight="1" x14ac:dyDescent="0.2">
      <c r="A176" s="214"/>
      <c r="B176" s="29"/>
      <c r="C176" s="188" t="s">
        <v>130</v>
      </c>
      <c r="D176" s="188" t="s">
        <v>102</v>
      </c>
      <c r="E176" s="189" t="s">
        <v>224</v>
      </c>
      <c r="F176" s="190" t="s">
        <v>225</v>
      </c>
      <c r="G176" s="191" t="s">
        <v>780</v>
      </c>
      <c r="H176" s="192">
        <v>1</v>
      </c>
      <c r="I176" s="192"/>
      <c r="J176" s="193"/>
      <c r="K176" s="192">
        <f>H176*I176</f>
        <v>0</v>
      </c>
      <c r="L176" s="193"/>
      <c r="M176" s="194"/>
      <c r="N176" s="195"/>
      <c r="O176" s="177" t="s">
        <v>28</v>
      </c>
      <c r="P176" s="178">
        <f>I176+J176</f>
        <v>0</v>
      </c>
      <c r="Q176" s="178">
        <f>ROUND(I176*H176,3)</f>
        <v>0</v>
      </c>
      <c r="R176" s="178">
        <f>ROUND(J176*H176,3)</f>
        <v>0</v>
      </c>
      <c r="S176" s="179">
        <v>0</v>
      </c>
      <c r="T176" s="179">
        <f>S176*H176</f>
        <v>0</v>
      </c>
      <c r="U176" s="179">
        <v>0</v>
      </c>
      <c r="V176" s="179">
        <f>U176*H176</f>
        <v>0</v>
      </c>
      <c r="W176" s="179">
        <v>0</v>
      </c>
      <c r="X176" s="179">
        <f>W176*H176</f>
        <v>0</v>
      </c>
      <c r="Y176" s="180"/>
      <c r="Z176" s="214"/>
      <c r="AA176" s="214"/>
      <c r="AN176" s="181" t="s">
        <v>104</v>
      </c>
      <c r="AP176" s="181" t="s">
        <v>102</v>
      </c>
      <c r="AQ176" s="181" t="s">
        <v>105</v>
      </c>
      <c r="AU176" s="14" t="s">
        <v>100</v>
      </c>
      <c r="BA176" s="182">
        <f>IF(O176="základná",K176,0)</f>
        <v>0</v>
      </c>
      <c r="BB176" s="182">
        <f>IF(O176="znížená",K176,0)</f>
        <v>0</v>
      </c>
      <c r="BC176" s="182">
        <f>IF(O176="zákl. prenesená",K176,0)</f>
        <v>0</v>
      </c>
      <c r="BD176" s="182">
        <f>IF(O176="zníž. prenesená",K176,0)</f>
        <v>0</v>
      </c>
      <c r="BE176" s="182">
        <f>IF(O176="nulová",K176,0)</f>
        <v>0</v>
      </c>
      <c r="BF176" s="14" t="s">
        <v>105</v>
      </c>
      <c r="BG176" s="183">
        <f>ROUND(P176*H176,3)</f>
        <v>0</v>
      </c>
      <c r="BH176" s="14" t="s">
        <v>104</v>
      </c>
      <c r="BI176" s="181" t="s">
        <v>226</v>
      </c>
    </row>
    <row r="177" spans="1:61" s="2" customFormat="1" x14ac:dyDescent="0.2">
      <c r="A177" s="214"/>
      <c r="B177" s="29"/>
      <c r="C177" s="211"/>
      <c r="D177" s="184" t="s">
        <v>106</v>
      </c>
      <c r="E177" s="211"/>
      <c r="F177" s="185" t="s">
        <v>225</v>
      </c>
      <c r="G177" s="211"/>
      <c r="H177" s="211"/>
      <c r="I177" s="211"/>
      <c r="J177" s="211"/>
      <c r="K177" s="211"/>
      <c r="L177" s="211"/>
      <c r="M177" s="32"/>
      <c r="N177" s="186"/>
      <c r="O177" s="187"/>
      <c r="P177" s="60"/>
      <c r="Q177" s="60"/>
      <c r="R177" s="60"/>
      <c r="S177" s="60"/>
      <c r="T177" s="60"/>
      <c r="U177" s="60"/>
      <c r="V177" s="60"/>
      <c r="W177" s="60"/>
      <c r="X177" s="60"/>
      <c r="Y177" s="61"/>
      <c r="Z177" s="214"/>
      <c r="AA177" s="214"/>
      <c r="AP177" s="14" t="s">
        <v>106</v>
      </c>
      <c r="AQ177" s="14" t="s">
        <v>105</v>
      </c>
    </row>
    <row r="178" spans="1:61" s="2" customFormat="1" ht="23.1" customHeight="1" x14ac:dyDescent="0.2">
      <c r="A178" s="214"/>
      <c r="B178" s="29"/>
      <c r="C178" s="188" t="s">
        <v>131</v>
      </c>
      <c r="D178" s="188" t="s">
        <v>102</v>
      </c>
      <c r="E178" s="189" t="s">
        <v>227</v>
      </c>
      <c r="F178" s="190" t="s">
        <v>228</v>
      </c>
      <c r="G178" s="191" t="s">
        <v>115</v>
      </c>
      <c r="H178" s="192">
        <v>4</v>
      </c>
      <c r="I178" s="192"/>
      <c r="J178" s="193"/>
      <c r="K178" s="192">
        <f>H178*I178</f>
        <v>0</v>
      </c>
      <c r="L178" s="193"/>
      <c r="M178" s="194"/>
      <c r="N178" s="195" t="s">
        <v>1</v>
      </c>
      <c r="O178" s="177" t="s">
        <v>28</v>
      </c>
      <c r="P178" s="178">
        <f>I178+J178</f>
        <v>0</v>
      </c>
      <c r="Q178" s="178">
        <f>ROUND(I178*H178,3)</f>
        <v>0</v>
      </c>
      <c r="R178" s="178">
        <f>ROUND(J178*H178,3)</f>
        <v>0</v>
      </c>
      <c r="S178" s="179">
        <v>0</v>
      </c>
      <c r="T178" s="179">
        <f>S178*H178</f>
        <v>0</v>
      </c>
      <c r="U178" s="179">
        <v>0</v>
      </c>
      <c r="V178" s="179">
        <f>U178*H178</f>
        <v>0</v>
      </c>
      <c r="W178" s="179">
        <v>0</v>
      </c>
      <c r="X178" s="179">
        <f>W178*H178</f>
        <v>0</v>
      </c>
      <c r="Y178" s="180" t="s">
        <v>1</v>
      </c>
      <c r="Z178" s="214"/>
      <c r="AA178" s="214"/>
      <c r="AN178" s="181" t="s">
        <v>104</v>
      </c>
      <c r="AP178" s="181" t="s">
        <v>102</v>
      </c>
      <c r="AQ178" s="181" t="s">
        <v>105</v>
      </c>
      <c r="AU178" s="14" t="s">
        <v>100</v>
      </c>
      <c r="BA178" s="182">
        <f>IF(O178="základná",K178,0)</f>
        <v>0</v>
      </c>
      <c r="BB178" s="182">
        <f>IF(O178="znížená",K178,0)</f>
        <v>0</v>
      </c>
      <c r="BC178" s="182">
        <f>IF(O178="zákl. prenesená",K178,0)</f>
        <v>0</v>
      </c>
      <c r="BD178" s="182">
        <f>IF(O178="zníž. prenesená",K178,0)</f>
        <v>0</v>
      </c>
      <c r="BE178" s="182">
        <f>IF(O178="nulová",K178,0)</f>
        <v>0</v>
      </c>
      <c r="BF178" s="14" t="s">
        <v>105</v>
      </c>
      <c r="BG178" s="183">
        <f>ROUND(P178*H178,3)</f>
        <v>0</v>
      </c>
      <c r="BH178" s="14" t="s">
        <v>104</v>
      </c>
      <c r="BI178" s="181" t="s">
        <v>229</v>
      </c>
    </row>
    <row r="179" spans="1:61" s="2" customFormat="1" x14ac:dyDescent="0.2">
      <c r="A179" s="214"/>
      <c r="B179" s="29"/>
      <c r="C179" s="211"/>
      <c r="D179" s="184" t="s">
        <v>106</v>
      </c>
      <c r="E179" s="211"/>
      <c r="F179" s="185" t="s">
        <v>228</v>
      </c>
      <c r="G179" s="211"/>
      <c r="H179" s="211"/>
      <c r="I179" s="211"/>
      <c r="J179" s="211"/>
      <c r="K179" s="211"/>
      <c r="L179" s="211"/>
      <c r="M179" s="32"/>
      <c r="N179" s="186"/>
      <c r="O179" s="187"/>
      <c r="P179" s="60"/>
      <c r="Q179" s="60"/>
      <c r="R179" s="60"/>
      <c r="S179" s="60"/>
      <c r="T179" s="60"/>
      <c r="U179" s="60"/>
      <c r="V179" s="60"/>
      <c r="W179" s="60"/>
      <c r="X179" s="60"/>
      <c r="Y179" s="61"/>
      <c r="Z179" s="214"/>
      <c r="AA179" s="214"/>
      <c r="AP179" s="14" t="s">
        <v>106</v>
      </c>
      <c r="AQ179" s="14" t="s">
        <v>105</v>
      </c>
    </row>
    <row r="180" spans="1:61" s="12" customFormat="1" ht="22.7" customHeight="1" x14ac:dyDescent="0.2">
      <c r="B180" s="154"/>
      <c r="C180" s="155"/>
      <c r="D180" s="156" t="s">
        <v>62</v>
      </c>
      <c r="E180" s="168" t="s">
        <v>230</v>
      </c>
      <c r="F180" s="168" t="s">
        <v>231</v>
      </c>
      <c r="G180" s="155"/>
      <c r="H180" s="155"/>
      <c r="I180" s="155"/>
      <c r="J180" s="155"/>
      <c r="K180" s="169">
        <f>SUM(K181:K195)</f>
        <v>0</v>
      </c>
      <c r="L180" s="155"/>
      <c r="M180" s="159"/>
      <c r="N180" s="160"/>
      <c r="O180" s="161"/>
      <c r="P180" s="161"/>
      <c r="Q180" s="162">
        <f>SUM(Q181:Q196)</f>
        <v>0</v>
      </c>
      <c r="R180" s="162">
        <f>SUM(R181:R196)</f>
        <v>0</v>
      </c>
      <c r="S180" s="161"/>
      <c r="T180" s="163">
        <f>SUM(T181:T196)</f>
        <v>0</v>
      </c>
      <c r="U180" s="161"/>
      <c r="V180" s="163">
        <f>SUM(V181:V196)</f>
        <v>0</v>
      </c>
      <c r="W180" s="161"/>
      <c r="X180" s="163">
        <f>SUM(X181:X196)</f>
        <v>0</v>
      </c>
      <c r="Y180" s="164"/>
      <c r="AN180" s="165" t="s">
        <v>66</v>
      </c>
      <c r="AP180" s="166" t="s">
        <v>62</v>
      </c>
      <c r="AQ180" s="166" t="s">
        <v>66</v>
      </c>
      <c r="AU180" s="165" t="s">
        <v>100</v>
      </c>
      <c r="BG180" s="167">
        <f>SUM(BG181:BG196)</f>
        <v>0</v>
      </c>
    </row>
    <row r="181" spans="1:61" s="2" customFormat="1" ht="27.95" customHeight="1" x14ac:dyDescent="0.2">
      <c r="A181" s="214"/>
      <c r="B181" s="29"/>
      <c r="C181" s="170" t="s">
        <v>132</v>
      </c>
      <c r="D181" s="170" t="s">
        <v>102</v>
      </c>
      <c r="E181" s="171" t="s">
        <v>232</v>
      </c>
      <c r="F181" s="172" t="s">
        <v>233</v>
      </c>
      <c r="G181" s="173" t="s">
        <v>103</v>
      </c>
      <c r="H181" s="174">
        <v>1</v>
      </c>
      <c r="I181" s="174"/>
      <c r="J181" s="174"/>
      <c r="K181" s="174">
        <f>H181*J181</f>
        <v>0</v>
      </c>
      <c r="L181" s="175"/>
      <c r="M181" s="32"/>
      <c r="N181" s="176" t="s">
        <v>1</v>
      </c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180" t="s">
        <v>1</v>
      </c>
      <c r="Z181" s="214"/>
      <c r="AA181" s="214"/>
      <c r="AN181" s="181" t="s">
        <v>104</v>
      </c>
      <c r="AP181" s="181" t="s">
        <v>102</v>
      </c>
      <c r="AQ181" s="181" t="s">
        <v>105</v>
      </c>
      <c r="AU181" s="14" t="s">
        <v>100</v>
      </c>
      <c r="BA181" s="182">
        <f>IF(O181="základná",K181,0)</f>
        <v>0</v>
      </c>
      <c r="BB181" s="182">
        <f>IF(O181="znížená",K181,0)</f>
        <v>0</v>
      </c>
      <c r="BC181" s="182">
        <f>IF(O181="zákl. prenesená",K181,0)</f>
        <v>0</v>
      </c>
      <c r="BD181" s="182">
        <f>IF(O181="zníž. prenesená",K181,0)</f>
        <v>0</v>
      </c>
      <c r="BE181" s="182">
        <f>IF(O181="nulová",K181,0)</f>
        <v>0</v>
      </c>
      <c r="BF181" s="14" t="s">
        <v>105</v>
      </c>
      <c r="BG181" s="183">
        <f>ROUND(P181*H181,3)</f>
        <v>0</v>
      </c>
      <c r="BH181" s="14" t="s">
        <v>104</v>
      </c>
      <c r="BI181" s="181" t="s">
        <v>234</v>
      </c>
    </row>
    <row r="182" spans="1:61" s="2" customFormat="1" x14ac:dyDescent="0.2">
      <c r="A182" s="214"/>
      <c r="B182" s="29"/>
      <c r="C182" s="211"/>
      <c r="D182" s="184" t="s">
        <v>106</v>
      </c>
      <c r="E182" s="211"/>
      <c r="F182" s="185" t="s">
        <v>233</v>
      </c>
      <c r="G182" s="211"/>
      <c r="H182" s="211"/>
      <c r="I182" s="211"/>
      <c r="J182" s="211"/>
      <c r="K182" s="211"/>
      <c r="L182" s="211"/>
      <c r="M182" s="32"/>
      <c r="N182" s="186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61"/>
      <c r="Z182" s="214"/>
      <c r="AA182" s="214"/>
      <c r="AP182" s="14" t="s">
        <v>106</v>
      </c>
      <c r="AQ182" s="14" t="s">
        <v>105</v>
      </c>
    </row>
    <row r="183" spans="1:61" s="2" customFormat="1" ht="16.5" customHeight="1" x14ac:dyDescent="0.2">
      <c r="A183" s="214"/>
      <c r="B183" s="29"/>
      <c r="C183" s="170" t="s">
        <v>133</v>
      </c>
      <c r="D183" s="170" t="s">
        <v>102</v>
      </c>
      <c r="E183" s="171" t="s">
        <v>235</v>
      </c>
      <c r="F183" s="172" t="s">
        <v>236</v>
      </c>
      <c r="G183" s="173" t="s">
        <v>103</v>
      </c>
      <c r="H183" s="174">
        <v>1</v>
      </c>
      <c r="I183" s="174"/>
      <c r="J183" s="174"/>
      <c r="K183" s="174">
        <f>H183*J183</f>
        <v>0</v>
      </c>
      <c r="L183" s="175"/>
      <c r="M183" s="32"/>
      <c r="N183" s="176" t="s">
        <v>1</v>
      </c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180" t="s">
        <v>1</v>
      </c>
      <c r="Z183" s="214"/>
      <c r="AA183" s="214"/>
      <c r="AN183" s="181" t="s">
        <v>104</v>
      </c>
      <c r="AP183" s="181" t="s">
        <v>102</v>
      </c>
      <c r="AQ183" s="181" t="s">
        <v>105</v>
      </c>
      <c r="AU183" s="14" t="s">
        <v>100</v>
      </c>
      <c r="BA183" s="182">
        <f>IF(O183="základná",K183,0)</f>
        <v>0</v>
      </c>
      <c r="BB183" s="182">
        <f>IF(O183="znížená",K183,0)</f>
        <v>0</v>
      </c>
      <c r="BC183" s="182">
        <f>IF(O183="zákl. prenesená",K183,0)</f>
        <v>0</v>
      </c>
      <c r="BD183" s="182">
        <f>IF(O183="zníž. prenesená",K183,0)</f>
        <v>0</v>
      </c>
      <c r="BE183" s="182">
        <f>IF(O183="nulová",K183,0)</f>
        <v>0</v>
      </c>
      <c r="BF183" s="14" t="s">
        <v>105</v>
      </c>
      <c r="BG183" s="183">
        <f>ROUND(P183*H183,3)</f>
        <v>0</v>
      </c>
      <c r="BH183" s="14" t="s">
        <v>104</v>
      </c>
      <c r="BI183" s="181" t="s">
        <v>237</v>
      </c>
    </row>
    <row r="184" spans="1:61" s="2" customFormat="1" x14ac:dyDescent="0.2">
      <c r="A184" s="214"/>
      <c r="B184" s="29"/>
      <c r="C184" s="211"/>
      <c r="D184" s="184" t="s">
        <v>106</v>
      </c>
      <c r="E184" s="211"/>
      <c r="F184" s="185" t="s">
        <v>236</v>
      </c>
      <c r="G184" s="211"/>
      <c r="H184" s="211"/>
      <c r="I184" s="211"/>
      <c r="J184" s="211"/>
      <c r="K184" s="211"/>
      <c r="L184" s="211"/>
      <c r="M184" s="32"/>
      <c r="N184" s="186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61"/>
      <c r="Z184" s="214"/>
      <c r="AA184" s="214"/>
      <c r="AP184" s="14" t="s">
        <v>106</v>
      </c>
      <c r="AQ184" s="14" t="s">
        <v>105</v>
      </c>
    </row>
    <row r="185" spans="1:61" s="2" customFormat="1" ht="29.1" customHeight="1" x14ac:dyDescent="0.2">
      <c r="A185" s="214"/>
      <c r="B185" s="29"/>
      <c r="C185" s="170" t="s">
        <v>134</v>
      </c>
      <c r="D185" s="170" t="s">
        <v>102</v>
      </c>
      <c r="E185" s="171" t="s">
        <v>238</v>
      </c>
      <c r="F185" s="172" t="s">
        <v>239</v>
      </c>
      <c r="G185" s="173" t="s">
        <v>240</v>
      </c>
      <c r="H185" s="174">
        <v>1</v>
      </c>
      <c r="I185" s="174"/>
      <c r="J185" s="174"/>
      <c r="K185" s="174">
        <f>H185*J185</f>
        <v>0</v>
      </c>
      <c r="L185" s="175"/>
      <c r="M185" s="32"/>
      <c r="N185" s="176" t="s">
        <v>1</v>
      </c>
      <c r="O185" s="177" t="s">
        <v>28</v>
      </c>
      <c r="P185" s="178">
        <f>I185+J185</f>
        <v>0</v>
      </c>
      <c r="Q185" s="178">
        <f>ROUND(I185*H185,3)</f>
        <v>0</v>
      </c>
      <c r="R185" s="178">
        <f>ROUND(J185*H185,3)</f>
        <v>0</v>
      </c>
      <c r="S185" s="179">
        <v>0</v>
      </c>
      <c r="T185" s="179">
        <f>S185*H185</f>
        <v>0</v>
      </c>
      <c r="U185" s="179">
        <v>0</v>
      </c>
      <c r="V185" s="179">
        <f>U185*H185</f>
        <v>0</v>
      </c>
      <c r="W185" s="179">
        <v>0</v>
      </c>
      <c r="X185" s="179">
        <f>W185*H185</f>
        <v>0</v>
      </c>
      <c r="Y185" s="180" t="s">
        <v>1</v>
      </c>
      <c r="Z185" s="214"/>
      <c r="AA185" s="214"/>
      <c r="AN185" s="181" t="s">
        <v>104</v>
      </c>
      <c r="AP185" s="181" t="s">
        <v>102</v>
      </c>
      <c r="AQ185" s="181" t="s">
        <v>105</v>
      </c>
      <c r="AU185" s="14" t="s">
        <v>100</v>
      </c>
      <c r="BA185" s="182">
        <f>IF(O185="základná",K185,0)</f>
        <v>0</v>
      </c>
      <c r="BB185" s="182">
        <f>IF(O185="znížená",K185,0)</f>
        <v>0</v>
      </c>
      <c r="BC185" s="182">
        <f>IF(O185="zákl. prenesená",K185,0)</f>
        <v>0</v>
      </c>
      <c r="BD185" s="182">
        <f>IF(O185="zníž. prenesená",K185,0)</f>
        <v>0</v>
      </c>
      <c r="BE185" s="182">
        <f>IF(O185="nulová",K185,0)</f>
        <v>0</v>
      </c>
      <c r="BF185" s="14" t="s">
        <v>105</v>
      </c>
      <c r="BG185" s="183">
        <f>ROUND(P185*H185,3)</f>
        <v>0</v>
      </c>
      <c r="BH185" s="14" t="s">
        <v>104</v>
      </c>
      <c r="BI185" s="181" t="s">
        <v>241</v>
      </c>
    </row>
    <row r="186" spans="1:61" s="2" customFormat="1" x14ac:dyDescent="0.2">
      <c r="A186" s="214"/>
      <c r="B186" s="29"/>
      <c r="C186" s="211"/>
      <c r="D186" s="184" t="s">
        <v>106</v>
      </c>
      <c r="E186" s="211"/>
      <c r="F186" s="185" t="s">
        <v>239</v>
      </c>
      <c r="G186" s="211"/>
      <c r="H186" s="211"/>
      <c r="I186" s="211"/>
      <c r="J186" s="211"/>
      <c r="K186" s="211"/>
      <c r="L186" s="211"/>
      <c r="M186" s="32"/>
      <c r="N186" s="186"/>
      <c r="O186" s="187"/>
      <c r="P186" s="60"/>
      <c r="Q186" s="60"/>
      <c r="R186" s="60"/>
      <c r="S186" s="60"/>
      <c r="T186" s="60"/>
      <c r="U186" s="60"/>
      <c r="V186" s="60"/>
      <c r="W186" s="60"/>
      <c r="X186" s="60"/>
      <c r="Y186" s="61"/>
      <c r="Z186" s="214"/>
      <c r="AA186" s="214"/>
      <c r="AP186" s="14" t="s">
        <v>106</v>
      </c>
      <c r="AQ186" s="14" t="s">
        <v>105</v>
      </c>
    </row>
    <row r="187" spans="1:61" s="2" customFormat="1" ht="16.5" customHeight="1" x14ac:dyDescent="0.2">
      <c r="A187" s="214"/>
      <c r="B187" s="29"/>
      <c r="C187" s="170" t="s">
        <v>135</v>
      </c>
      <c r="D187" s="170" t="s">
        <v>102</v>
      </c>
      <c r="E187" s="171" t="s">
        <v>242</v>
      </c>
      <c r="F187" s="172" t="s">
        <v>243</v>
      </c>
      <c r="G187" s="173" t="s">
        <v>103</v>
      </c>
      <c r="H187" s="174">
        <v>1</v>
      </c>
      <c r="I187" s="174"/>
      <c r="J187" s="174"/>
      <c r="K187" s="174">
        <f>H187*J187</f>
        <v>0</v>
      </c>
      <c r="L187" s="175"/>
      <c r="M187" s="32"/>
      <c r="N187" s="176" t="s">
        <v>1</v>
      </c>
      <c r="O187" s="177" t="s">
        <v>28</v>
      </c>
      <c r="P187" s="178">
        <f>I187+J187</f>
        <v>0</v>
      </c>
      <c r="Q187" s="178">
        <f>ROUND(I187*H187,3)</f>
        <v>0</v>
      </c>
      <c r="R187" s="178">
        <f>ROUND(J187*H187,3)</f>
        <v>0</v>
      </c>
      <c r="S187" s="179">
        <v>0</v>
      </c>
      <c r="T187" s="179">
        <f>S187*H187</f>
        <v>0</v>
      </c>
      <c r="U187" s="179">
        <v>0</v>
      </c>
      <c r="V187" s="179">
        <f>U187*H187</f>
        <v>0</v>
      </c>
      <c r="W187" s="179">
        <v>0</v>
      </c>
      <c r="X187" s="179">
        <f>W187*H187</f>
        <v>0</v>
      </c>
      <c r="Y187" s="180" t="s">
        <v>1</v>
      </c>
      <c r="Z187" s="214"/>
      <c r="AA187" s="214"/>
      <c r="AN187" s="181" t="s">
        <v>104</v>
      </c>
      <c r="AP187" s="181" t="s">
        <v>102</v>
      </c>
      <c r="AQ187" s="181" t="s">
        <v>105</v>
      </c>
      <c r="AU187" s="14" t="s">
        <v>100</v>
      </c>
      <c r="BA187" s="182">
        <f>IF(O187="základná",K187,0)</f>
        <v>0</v>
      </c>
      <c r="BB187" s="182">
        <f>IF(O187="znížená",K187,0)</f>
        <v>0</v>
      </c>
      <c r="BC187" s="182">
        <f>IF(O187="zákl. prenesená",K187,0)</f>
        <v>0</v>
      </c>
      <c r="BD187" s="182">
        <f>IF(O187="zníž. prenesená",K187,0)</f>
        <v>0</v>
      </c>
      <c r="BE187" s="182">
        <f>IF(O187="nulová",K187,0)</f>
        <v>0</v>
      </c>
      <c r="BF187" s="14" t="s">
        <v>105</v>
      </c>
      <c r="BG187" s="183">
        <f>ROUND(P187*H187,3)</f>
        <v>0</v>
      </c>
      <c r="BH187" s="14" t="s">
        <v>104</v>
      </c>
      <c r="BI187" s="181" t="s">
        <v>244</v>
      </c>
    </row>
    <row r="188" spans="1:61" s="2" customFormat="1" x14ac:dyDescent="0.2">
      <c r="A188" s="214"/>
      <c r="B188" s="29"/>
      <c r="C188" s="211"/>
      <c r="D188" s="184" t="s">
        <v>106</v>
      </c>
      <c r="E188" s="211"/>
      <c r="F188" s="185" t="s">
        <v>243</v>
      </c>
      <c r="G188" s="211"/>
      <c r="H188" s="211"/>
      <c r="I188" s="211"/>
      <c r="J188" s="211"/>
      <c r="K188" s="211"/>
      <c r="L188" s="211"/>
      <c r="M188" s="32"/>
      <c r="N188" s="186"/>
      <c r="O188" s="187"/>
      <c r="P188" s="60"/>
      <c r="Q188" s="60"/>
      <c r="R188" s="60"/>
      <c r="S188" s="60"/>
      <c r="T188" s="60"/>
      <c r="U188" s="60"/>
      <c r="V188" s="60"/>
      <c r="W188" s="60"/>
      <c r="X188" s="60"/>
      <c r="Y188" s="61"/>
      <c r="Z188" s="214"/>
      <c r="AA188" s="214"/>
      <c r="AP188" s="14" t="s">
        <v>106</v>
      </c>
      <c r="AQ188" s="14" t="s">
        <v>105</v>
      </c>
    </row>
    <row r="189" spans="1:61" s="2" customFormat="1" ht="16.5" customHeight="1" x14ac:dyDescent="0.2">
      <c r="A189" s="214"/>
      <c r="B189" s="29"/>
      <c r="C189" s="170" t="s">
        <v>137</v>
      </c>
      <c r="D189" s="170" t="s">
        <v>102</v>
      </c>
      <c r="E189" s="171" t="s">
        <v>245</v>
      </c>
      <c r="F189" s="172" t="s">
        <v>213</v>
      </c>
      <c r="G189" s="173" t="s">
        <v>115</v>
      </c>
      <c r="H189" s="174">
        <v>0</v>
      </c>
      <c r="I189" s="174"/>
      <c r="J189" s="174"/>
      <c r="K189" s="174">
        <f>H189*J189</f>
        <v>0</v>
      </c>
      <c r="L189" s="175"/>
      <c r="M189" s="32"/>
      <c r="N189" s="176" t="s">
        <v>1</v>
      </c>
      <c r="O189" s="177" t="s">
        <v>28</v>
      </c>
      <c r="P189" s="178">
        <f>I189+J189</f>
        <v>0</v>
      </c>
      <c r="Q189" s="178">
        <f>ROUND(I189*H189,3)</f>
        <v>0</v>
      </c>
      <c r="R189" s="178">
        <f>ROUND(J189*H189,3)</f>
        <v>0</v>
      </c>
      <c r="S189" s="179">
        <v>0</v>
      </c>
      <c r="T189" s="179">
        <f>S189*H189</f>
        <v>0</v>
      </c>
      <c r="U189" s="179">
        <v>0</v>
      </c>
      <c r="V189" s="179">
        <f>U189*H189</f>
        <v>0</v>
      </c>
      <c r="W189" s="179">
        <v>0</v>
      </c>
      <c r="X189" s="179">
        <f>W189*H189</f>
        <v>0</v>
      </c>
      <c r="Y189" s="180" t="s">
        <v>1</v>
      </c>
      <c r="Z189" s="214"/>
      <c r="AA189" s="214"/>
      <c r="AN189" s="181" t="s">
        <v>104</v>
      </c>
      <c r="AP189" s="181" t="s">
        <v>102</v>
      </c>
      <c r="AQ189" s="181" t="s">
        <v>105</v>
      </c>
      <c r="AU189" s="14" t="s">
        <v>100</v>
      </c>
      <c r="BA189" s="182">
        <f>IF(O189="základná",K189,0)</f>
        <v>0</v>
      </c>
      <c r="BB189" s="182">
        <f>IF(O189="znížená",K189,0)</f>
        <v>0</v>
      </c>
      <c r="BC189" s="182">
        <f>IF(O189="zákl. prenesená",K189,0)</f>
        <v>0</v>
      </c>
      <c r="BD189" s="182">
        <f>IF(O189="zníž. prenesená",K189,0)</f>
        <v>0</v>
      </c>
      <c r="BE189" s="182">
        <f>IF(O189="nulová",K189,0)</f>
        <v>0</v>
      </c>
      <c r="BF189" s="14" t="s">
        <v>105</v>
      </c>
      <c r="BG189" s="183">
        <f>ROUND(P189*H189,3)</f>
        <v>0</v>
      </c>
      <c r="BH189" s="14" t="s">
        <v>104</v>
      </c>
      <c r="BI189" s="181" t="s">
        <v>246</v>
      </c>
    </row>
    <row r="190" spans="1:61" s="2" customFormat="1" ht="12" x14ac:dyDescent="0.2">
      <c r="A190" s="214"/>
      <c r="B190" s="29"/>
      <c r="C190" s="211"/>
      <c r="D190" s="184" t="s">
        <v>106</v>
      </c>
      <c r="E190" s="211"/>
      <c r="F190" s="185" t="s">
        <v>213</v>
      </c>
      <c r="G190" s="211"/>
      <c r="H190" s="211"/>
      <c r="I190" s="211"/>
      <c r="J190" s="174"/>
      <c r="K190" s="211"/>
      <c r="L190" s="211"/>
      <c r="M190" s="32"/>
      <c r="N190" s="186"/>
      <c r="O190" s="187"/>
      <c r="P190" s="60"/>
      <c r="Q190" s="60"/>
      <c r="R190" s="60"/>
      <c r="S190" s="60"/>
      <c r="T190" s="60"/>
      <c r="U190" s="60"/>
      <c r="V190" s="60"/>
      <c r="W190" s="60"/>
      <c r="X190" s="60"/>
      <c r="Y190" s="61"/>
      <c r="Z190" s="214"/>
      <c r="AA190" s="214"/>
      <c r="AP190" s="14" t="s">
        <v>106</v>
      </c>
      <c r="AQ190" s="14" t="s">
        <v>105</v>
      </c>
    </row>
    <row r="191" spans="1:61" s="2" customFormat="1" ht="16.5" customHeight="1" x14ac:dyDescent="0.2">
      <c r="A191" s="214"/>
      <c r="B191" s="29"/>
      <c r="C191" s="170" t="s">
        <v>138</v>
      </c>
      <c r="D191" s="170" t="s">
        <v>102</v>
      </c>
      <c r="E191" s="171" t="s">
        <v>247</v>
      </c>
      <c r="F191" s="172" t="s">
        <v>216</v>
      </c>
      <c r="G191" s="173" t="s">
        <v>115</v>
      </c>
      <c r="H191" s="174">
        <v>40</v>
      </c>
      <c r="I191" s="174"/>
      <c r="J191" s="174"/>
      <c r="K191" s="174">
        <f>H191*J191</f>
        <v>0</v>
      </c>
      <c r="L191" s="175"/>
      <c r="M191" s="32"/>
      <c r="N191" s="176" t="s">
        <v>1</v>
      </c>
      <c r="O191" s="177" t="s">
        <v>28</v>
      </c>
      <c r="P191" s="178">
        <f>I191+J191</f>
        <v>0</v>
      </c>
      <c r="Q191" s="178">
        <f>ROUND(I191*H191,3)</f>
        <v>0</v>
      </c>
      <c r="R191" s="178">
        <f>ROUND(J191*H191,3)</f>
        <v>0</v>
      </c>
      <c r="S191" s="179">
        <v>0</v>
      </c>
      <c r="T191" s="179">
        <f>S191*H191</f>
        <v>0</v>
      </c>
      <c r="U191" s="179">
        <v>0</v>
      </c>
      <c r="V191" s="179">
        <f>U191*H191</f>
        <v>0</v>
      </c>
      <c r="W191" s="179">
        <v>0</v>
      </c>
      <c r="X191" s="179">
        <f>W191*H191</f>
        <v>0</v>
      </c>
      <c r="Y191" s="180" t="s">
        <v>1</v>
      </c>
      <c r="Z191" s="214"/>
      <c r="AA191" s="214"/>
      <c r="AN191" s="181" t="s">
        <v>104</v>
      </c>
      <c r="AP191" s="181" t="s">
        <v>102</v>
      </c>
      <c r="AQ191" s="181" t="s">
        <v>105</v>
      </c>
      <c r="AU191" s="14" t="s">
        <v>100</v>
      </c>
      <c r="BA191" s="182">
        <f>IF(O191="základná",K191,0)</f>
        <v>0</v>
      </c>
      <c r="BB191" s="182">
        <f>IF(O191="znížená",K191,0)</f>
        <v>0</v>
      </c>
      <c r="BC191" s="182">
        <f>IF(O191="zákl. prenesená",K191,0)</f>
        <v>0</v>
      </c>
      <c r="BD191" s="182">
        <f>IF(O191="zníž. prenesená",K191,0)</f>
        <v>0</v>
      </c>
      <c r="BE191" s="182">
        <f>IF(O191="nulová",K191,0)</f>
        <v>0</v>
      </c>
      <c r="BF191" s="14" t="s">
        <v>105</v>
      </c>
      <c r="BG191" s="183">
        <f>ROUND(P191*H191,3)</f>
        <v>0</v>
      </c>
      <c r="BH191" s="14" t="s">
        <v>104</v>
      </c>
      <c r="BI191" s="181" t="s">
        <v>248</v>
      </c>
    </row>
    <row r="192" spans="1:61" s="2" customFormat="1" ht="12" x14ac:dyDescent="0.2">
      <c r="A192" s="214"/>
      <c r="B192" s="29"/>
      <c r="C192" s="211"/>
      <c r="D192" s="184" t="s">
        <v>106</v>
      </c>
      <c r="E192" s="211"/>
      <c r="F192" s="185" t="s">
        <v>216</v>
      </c>
      <c r="G192" s="211"/>
      <c r="H192" s="211"/>
      <c r="I192" s="211"/>
      <c r="J192" s="174"/>
      <c r="K192" s="211"/>
      <c r="L192" s="211"/>
      <c r="M192" s="32"/>
      <c r="N192" s="186"/>
      <c r="O192" s="187"/>
      <c r="P192" s="60"/>
      <c r="Q192" s="60"/>
      <c r="R192" s="60"/>
      <c r="S192" s="60"/>
      <c r="T192" s="60"/>
      <c r="U192" s="60"/>
      <c r="V192" s="60"/>
      <c r="W192" s="60"/>
      <c r="X192" s="60"/>
      <c r="Y192" s="61"/>
      <c r="Z192" s="214"/>
      <c r="AA192" s="214"/>
      <c r="AP192" s="14" t="s">
        <v>106</v>
      </c>
      <c r="AQ192" s="14" t="s">
        <v>105</v>
      </c>
    </row>
    <row r="193" spans="1:61" s="2" customFormat="1" ht="16.5" customHeight="1" x14ac:dyDescent="0.2">
      <c r="A193" s="214"/>
      <c r="B193" s="29"/>
      <c r="C193" s="170" t="s">
        <v>139</v>
      </c>
      <c r="D193" s="170" t="s">
        <v>102</v>
      </c>
      <c r="E193" s="171" t="s">
        <v>249</v>
      </c>
      <c r="F193" s="172" t="s">
        <v>219</v>
      </c>
      <c r="G193" s="173" t="s">
        <v>103</v>
      </c>
      <c r="H193" s="174">
        <v>10</v>
      </c>
      <c r="I193" s="174"/>
      <c r="J193" s="174"/>
      <c r="K193" s="174">
        <f>H193*J193</f>
        <v>0</v>
      </c>
      <c r="L193" s="175"/>
      <c r="M193" s="32"/>
      <c r="N193" s="176" t="s">
        <v>1</v>
      </c>
      <c r="O193" s="177" t="s">
        <v>28</v>
      </c>
      <c r="P193" s="178">
        <f>I193+J193</f>
        <v>0</v>
      </c>
      <c r="Q193" s="178">
        <f>ROUND(I193*H193,3)</f>
        <v>0</v>
      </c>
      <c r="R193" s="178">
        <f>ROUND(J193*H193,3)</f>
        <v>0</v>
      </c>
      <c r="S193" s="179">
        <v>0</v>
      </c>
      <c r="T193" s="179">
        <f>S193*H193</f>
        <v>0</v>
      </c>
      <c r="U193" s="179">
        <v>0</v>
      </c>
      <c r="V193" s="179">
        <f>U193*H193</f>
        <v>0</v>
      </c>
      <c r="W193" s="179">
        <v>0</v>
      </c>
      <c r="X193" s="179">
        <f>W193*H193</f>
        <v>0</v>
      </c>
      <c r="Y193" s="180" t="s">
        <v>1</v>
      </c>
      <c r="Z193" s="214"/>
      <c r="AA193" s="214"/>
      <c r="AN193" s="181" t="s">
        <v>104</v>
      </c>
      <c r="AP193" s="181" t="s">
        <v>102</v>
      </c>
      <c r="AQ193" s="181" t="s">
        <v>105</v>
      </c>
      <c r="AU193" s="14" t="s">
        <v>100</v>
      </c>
      <c r="BA193" s="182">
        <f>IF(O193="základná",K193,0)</f>
        <v>0</v>
      </c>
      <c r="BB193" s="182">
        <f>IF(O193="znížená",K193,0)</f>
        <v>0</v>
      </c>
      <c r="BC193" s="182">
        <f>IF(O193="zákl. prenesená",K193,0)</f>
        <v>0</v>
      </c>
      <c r="BD193" s="182">
        <f>IF(O193="zníž. prenesená",K193,0)</f>
        <v>0</v>
      </c>
      <c r="BE193" s="182">
        <f>IF(O193="nulová",K193,0)</f>
        <v>0</v>
      </c>
      <c r="BF193" s="14" t="s">
        <v>105</v>
      </c>
      <c r="BG193" s="183">
        <f>ROUND(P193*H193,3)</f>
        <v>0</v>
      </c>
      <c r="BH193" s="14" t="s">
        <v>104</v>
      </c>
      <c r="BI193" s="181" t="s">
        <v>250</v>
      </c>
    </row>
    <row r="194" spans="1:61" s="2" customFormat="1" x14ac:dyDescent="0.2">
      <c r="A194" s="214"/>
      <c r="B194" s="29"/>
      <c r="C194" s="211"/>
      <c r="D194" s="184" t="s">
        <v>106</v>
      </c>
      <c r="E194" s="211"/>
      <c r="F194" s="185" t="s">
        <v>219</v>
      </c>
      <c r="G194" s="211"/>
      <c r="H194" s="211"/>
      <c r="I194" s="211"/>
      <c r="J194" s="211"/>
      <c r="K194" s="211"/>
      <c r="L194" s="211"/>
      <c r="M194" s="32"/>
      <c r="N194" s="186"/>
      <c r="O194" s="187"/>
      <c r="P194" s="60"/>
      <c r="Q194" s="60"/>
      <c r="R194" s="60"/>
      <c r="S194" s="60"/>
      <c r="T194" s="60"/>
      <c r="U194" s="60"/>
      <c r="V194" s="60"/>
      <c r="W194" s="60"/>
      <c r="X194" s="60"/>
      <c r="Y194" s="61"/>
      <c r="Z194" s="214"/>
      <c r="AA194" s="214"/>
      <c r="AP194" s="14" t="s">
        <v>106</v>
      </c>
      <c r="AQ194" s="14" t="s">
        <v>105</v>
      </c>
    </row>
    <row r="195" spans="1:61" s="2" customFormat="1" ht="16.5" customHeight="1" x14ac:dyDescent="0.2">
      <c r="A195" s="214"/>
      <c r="B195" s="29"/>
      <c r="C195" s="170" t="s">
        <v>140</v>
      </c>
      <c r="D195" s="170" t="s">
        <v>102</v>
      </c>
      <c r="E195" s="171" t="s">
        <v>251</v>
      </c>
      <c r="F195" s="172" t="s">
        <v>228</v>
      </c>
      <c r="G195" s="173" t="s">
        <v>103</v>
      </c>
      <c r="H195" s="174">
        <v>4</v>
      </c>
      <c r="I195" s="174"/>
      <c r="J195" s="174"/>
      <c r="K195" s="174">
        <f>H195*J195</f>
        <v>0</v>
      </c>
      <c r="L195" s="175"/>
      <c r="M195" s="32"/>
      <c r="N195" s="176" t="s">
        <v>1</v>
      </c>
      <c r="O195" s="177" t="s">
        <v>28</v>
      </c>
      <c r="P195" s="178">
        <f>I195+J195</f>
        <v>0</v>
      </c>
      <c r="Q195" s="178">
        <f>ROUND(I195*H195,3)</f>
        <v>0</v>
      </c>
      <c r="R195" s="178">
        <f>ROUND(J195*H195,3)</f>
        <v>0</v>
      </c>
      <c r="S195" s="179">
        <v>0</v>
      </c>
      <c r="T195" s="179">
        <f>S195*H195</f>
        <v>0</v>
      </c>
      <c r="U195" s="179">
        <v>0</v>
      </c>
      <c r="V195" s="179">
        <f>U195*H195</f>
        <v>0</v>
      </c>
      <c r="W195" s="179">
        <v>0</v>
      </c>
      <c r="X195" s="179">
        <f>W195*H195</f>
        <v>0</v>
      </c>
      <c r="Y195" s="180" t="s">
        <v>1</v>
      </c>
      <c r="Z195" s="214"/>
      <c r="AA195" s="214"/>
      <c r="AN195" s="181" t="s">
        <v>104</v>
      </c>
      <c r="AP195" s="181" t="s">
        <v>102</v>
      </c>
      <c r="AQ195" s="181" t="s">
        <v>105</v>
      </c>
      <c r="AU195" s="14" t="s">
        <v>100</v>
      </c>
      <c r="BA195" s="182">
        <f>IF(O195="základná",K195,0)</f>
        <v>0</v>
      </c>
      <c r="BB195" s="182">
        <f>IF(O195="znížená",K195,0)</f>
        <v>0</v>
      </c>
      <c r="BC195" s="182">
        <f>IF(O195="zákl. prenesená",K195,0)</f>
        <v>0</v>
      </c>
      <c r="BD195" s="182">
        <f>IF(O195="zníž. prenesená",K195,0)</f>
        <v>0</v>
      </c>
      <c r="BE195" s="182">
        <f>IF(O195="nulová",K195,0)</f>
        <v>0</v>
      </c>
      <c r="BF195" s="14" t="s">
        <v>105</v>
      </c>
      <c r="BG195" s="183">
        <f>ROUND(P195*H195,3)</f>
        <v>0</v>
      </c>
      <c r="BH195" s="14" t="s">
        <v>104</v>
      </c>
      <c r="BI195" s="181" t="s">
        <v>252</v>
      </c>
    </row>
    <row r="196" spans="1:61" s="2" customFormat="1" x14ac:dyDescent="0.2">
      <c r="A196" s="214"/>
      <c r="B196" s="29"/>
      <c r="C196" s="211"/>
      <c r="D196" s="184" t="s">
        <v>106</v>
      </c>
      <c r="E196" s="211"/>
      <c r="F196" s="185" t="s">
        <v>228</v>
      </c>
      <c r="G196" s="211"/>
      <c r="H196" s="211"/>
      <c r="I196" s="211"/>
      <c r="J196" s="211"/>
      <c r="K196" s="211"/>
      <c r="L196" s="211"/>
      <c r="M196" s="32"/>
      <c r="N196" s="186"/>
      <c r="O196" s="187"/>
      <c r="P196" s="60"/>
      <c r="Q196" s="60"/>
      <c r="R196" s="60"/>
      <c r="S196" s="60"/>
      <c r="T196" s="60"/>
      <c r="U196" s="60"/>
      <c r="V196" s="60"/>
      <c r="W196" s="60"/>
      <c r="X196" s="60"/>
      <c r="Y196" s="61"/>
      <c r="Z196" s="214"/>
      <c r="AA196" s="214"/>
      <c r="AP196" s="14" t="s">
        <v>106</v>
      </c>
      <c r="AQ196" s="14" t="s">
        <v>105</v>
      </c>
    </row>
    <row r="197" spans="1:61" s="12" customFormat="1" ht="26.1" customHeight="1" x14ac:dyDescent="0.2">
      <c r="B197" s="154"/>
      <c r="C197" s="155"/>
      <c r="D197" s="156" t="s">
        <v>62</v>
      </c>
      <c r="E197" s="157" t="s">
        <v>98</v>
      </c>
      <c r="F197" s="157" t="s">
        <v>99</v>
      </c>
      <c r="G197" s="155"/>
      <c r="H197" s="155"/>
      <c r="I197" s="155"/>
      <c r="J197" s="155"/>
      <c r="K197" s="158">
        <f>K198</f>
        <v>0</v>
      </c>
      <c r="L197" s="155"/>
      <c r="M197" s="159"/>
      <c r="N197" s="160"/>
      <c r="O197" s="161"/>
      <c r="P197" s="161"/>
      <c r="Q197" s="162"/>
      <c r="R197" s="162"/>
      <c r="S197" s="161"/>
      <c r="T197" s="163"/>
      <c r="U197" s="161"/>
      <c r="V197" s="163"/>
      <c r="W197" s="161"/>
      <c r="X197" s="163"/>
      <c r="Y197" s="164"/>
      <c r="AN197" s="165" t="s">
        <v>66</v>
      </c>
      <c r="AP197" s="166" t="s">
        <v>62</v>
      </c>
      <c r="AQ197" s="166" t="s">
        <v>63</v>
      </c>
      <c r="AU197" s="165" t="s">
        <v>100</v>
      </c>
      <c r="BG197" s="167" t="e">
        <f>BG198+#REF!</f>
        <v>#REF!</v>
      </c>
    </row>
    <row r="198" spans="1:61" s="12" customFormat="1" ht="22.7" customHeight="1" x14ac:dyDescent="0.2">
      <c r="B198" s="154"/>
      <c r="C198" s="155"/>
      <c r="D198" s="156" t="s">
        <v>62</v>
      </c>
      <c r="E198" s="168" t="s">
        <v>254</v>
      </c>
      <c r="F198" s="168" t="s">
        <v>255</v>
      </c>
      <c r="G198" s="155"/>
      <c r="H198" s="155"/>
      <c r="I198" s="155"/>
      <c r="J198" s="155"/>
      <c r="K198" s="169">
        <f>SUM(K199:K205)</f>
        <v>0</v>
      </c>
      <c r="L198" s="155"/>
      <c r="M198" s="159"/>
      <c r="N198" s="160"/>
      <c r="O198" s="161"/>
      <c r="P198" s="161"/>
      <c r="Q198" s="162">
        <f>SUM(Q199:Q206)</f>
        <v>0</v>
      </c>
      <c r="R198" s="162">
        <f>SUM(R199:R206)</f>
        <v>0</v>
      </c>
      <c r="S198" s="161"/>
      <c r="T198" s="163">
        <f>SUM(T199:T206)</f>
        <v>0</v>
      </c>
      <c r="U198" s="161"/>
      <c r="V198" s="163">
        <f>SUM(V199:V206)</f>
        <v>0</v>
      </c>
      <c r="W198" s="161"/>
      <c r="X198" s="163">
        <f>SUM(X199:X206)</f>
        <v>0</v>
      </c>
      <c r="Y198" s="164"/>
      <c r="AN198" s="165" t="s">
        <v>66</v>
      </c>
      <c r="AP198" s="166" t="s">
        <v>62</v>
      </c>
      <c r="AQ198" s="166" t="s">
        <v>66</v>
      </c>
      <c r="AU198" s="165" t="s">
        <v>100</v>
      </c>
      <c r="BG198" s="167">
        <f>SUM(BG199:BG206)</f>
        <v>0</v>
      </c>
    </row>
    <row r="199" spans="1:61" s="2" customFormat="1" ht="24" customHeight="1" x14ac:dyDescent="0.2">
      <c r="A199" s="221"/>
      <c r="B199" s="29"/>
      <c r="C199" s="170" t="s">
        <v>256</v>
      </c>
      <c r="D199" s="170" t="s">
        <v>102</v>
      </c>
      <c r="E199" s="171" t="s">
        <v>257</v>
      </c>
      <c r="F199" s="172" t="s">
        <v>874</v>
      </c>
      <c r="G199" s="173" t="s">
        <v>103</v>
      </c>
      <c r="H199" s="174">
        <v>1</v>
      </c>
      <c r="I199" s="174"/>
      <c r="J199" s="174"/>
      <c r="K199" s="174">
        <f>H199*J199</f>
        <v>0</v>
      </c>
      <c r="L199" s="175"/>
      <c r="M199" s="32"/>
      <c r="N199" s="176" t="s">
        <v>1</v>
      </c>
      <c r="O199" s="177" t="s">
        <v>28</v>
      </c>
      <c r="P199" s="178">
        <f>I199+J199</f>
        <v>0</v>
      </c>
      <c r="Q199" s="178">
        <f>ROUND(I199*H199,3)</f>
        <v>0</v>
      </c>
      <c r="R199" s="178">
        <f>ROUND(J199*H199,3)</f>
        <v>0</v>
      </c>
      <c r="S199" s="179">
        <v>0</v>
      </c>
      <c r="T199" s="179">
        <f>S199*H199</f>
        <v>0</v>
      </c>
      <c r="U199" s="179">
        <v>0</v>
      </c>
      <c r="V199" s="179">
        <f>U199*H199</f>
        <v>0</v>
      </c>
      <c r="W199" s="179">
        <v>0</v>
      </c>
      <c r="X199" s="179">
        <f>W199*H199</f>
        <v>0</v>
      </c>
      <c r="Y199" s="180" t="s">
        <v>1</v>
      </c>
      <c r="Z199" s="221"/>
      <c r="AA199" s="221"/>
      <c r="AN199" s="181" t="s">
        <v>104</v>
      </c>
      <c r="AP199" s="181" t="s">
        <v>102</v>
      </c>
      <c r="AQ199" s="181" t="s">
        <v>105</v>
      </c>
      <c r="AU199" s="14" t="s">
        <v>100</v>
      </c>
      <c r="BA199" s="182">
        <f>IF(O199="základná",K199,0)</f>
        <v>0</v>
      </c>
      <c r="BB199" s="182">
        <f>IF(O199="znížená",K199,0)</f>
        <v>0</v>
      </c>
      <c r="BC199" s="182">
        <f>IF(O199="zákl. prenesená",K199,0)</f>
        <v>0</v>
      </c>
      <c r="BD199" s="182">
        <f>IF(O199="zníž. prenesená",K199,0)</f>
        <v>0</v>
      </c>
      <c r="BE199" s="182">
        <f>IF(O199="nulová",K199,0)</f>
        <v>0</v>
      </c>
      <c r="BF199" s="14" t="s">
        <v>105</v>
      </c>
      <c r="BG199" s="183">
        <f>ROUND(P199*H199,3)</f>
        <v>0</v>
      </c>
      <c r="BH199" s="14" t="s">
        <v>104</v>
      </c>
      <c r="BI199" s="181" t="s">
        <v>259</v>
      </c>
    </row>
    <row r="200" spans="1:61" s="2" customFormat="1" ht="19.5" x14ac:dyDescent="0.2">
      <c r="A200" s="214"/>
      <c r="B200" s="29"/>
      <c r="C200" s="211"/>
      <c r="D200" s="184" t="s">
        <v>106</v>
      </c>
      <c r="E200" s="211"/>
      <c r="F200" s="185" t="s">
        <v>258</v>
      </c>
      <c r="G200" s="211"/>
      <c r="H200" s="211"/>
      <c r="I200" s="211"/>
      <c r="J200" s="211"/>
      <c r="K200" s="211"/>
      <c r="L200" s="211"/>
      <c r="M200" s="32"/>
      <c r="N200" s="186"/>
      <c r="O200" s="187"/>
      <c r="P200" s="60"/>
      <c r="Q200" s="60"/>
      <c r="R200" s="60"/>
      <c r="S200" s="60"/>
      <c r="T200" s="60"/>
      <c r="U200" s="60"/>
      <c r="V200" s="60"/>
      <c r="W200" s="60"/>
      <c r="X200" s="60"/>
      <c r="Y200" s="61"/>
      <c r="Z200" s="214"/>
      <c r="AA200" s="214"/>
      <c r="AP200" s="14" t="s">
        <v>106</v>
      </c>
      <c r="AQ200" s="14" t="s">
        <v>105</v>
      </c>
    </row>
    <row r="201" spans="1:61" s="2" customFormat="1" ht="24" customHeight="1" x14ac:dyDescent="0.2">
      <c r="A201" s="214"/>
      <c r="B201" s="29"/>
      <c r="C201" s="170" t="s">
        <v>260</v>
      </c>
      <c r="D201" s="170" t="s">
        <v>102</v>
      </c>
      <c r="E201" s="171" t="s">
        <v>261</v>
      </c>
      <c r="F201" s="172" t="s">
        <v>262</v>
      </c>
      <c r="G201" s="173" t="s">
        <v>103</v>
      </c>
      <c r="H201" s="174">
        <v>11</v>
      </c>
      <c r="I201" s="174"/>
      <c r="J201" s="174"/>
      <c r="K201" s="174">
        <f>H201*J201</f>
        <v>0</v>
      </c>
      <c r="L201" s="175"/>
      <c r="M201" s="32"/>
      <c r="N201" s="176" t="s">
        <v>1</v>
      </c>
      <c r="O201" s="177" t="s">
        <v>28</v>
      </c>
      <c r="P201" s="178">
        <f>I201+J201</f>
        <v>0</v>
      </c>
      <c r="Q201" s="178">
        <f>ROUND(I201*H201,3)</f>
        <v>0</v>
      </c>
      <c r="R201" s="178">
        <f>ROUND(J201*H201,3)</f>
        <v>0</v>
      </c>
      <c r="S201" s="179">
        <v>0</v>
      </c>
      <c r="T201" s="179">
        <f>S201*H201</f>
        <v>0</v>
      </c>
      <c r="U201" s="179">
        <v>0</v>
      </c>
      <c r="V201" s="179">
        <f>U201*H201</f>
        <v>0</v>
      </c>
      <c r="W201" s="179">
        <v>0</v>
      </c>
      <c r="X201" s="179">
        <f>W201*H201</f>
        <v>0</v>
      </c>
      <c r="Y201" s="180" t="s">
        <v>1</v>
      </c>
      <c r="Z201" s="214"/>
      <c r="AA201" s="214"/>
      <c r="AN201" s="181" t="s">
        <v>104</v>
      </c>
      <c r="AP201" s="181" t="s">
        <v>102</v>
      </c>
      <c r="AQ201" s="181" t="s">
        <v>105</v>
      </c>
      <c r="AU201" s="14" t="s">
        <v>100</v>
      </c>
      <c r="BA201" s="182">
        <f>IF(O201="základná",K201,0)</f>
        <v>0</v>
      </c>
      <c r="BB201" s="182">
        <f>IF(O201="znížená",K201,0)</f>
        <v>0</v>
      </c>
      <c r="BC201" s="182">
        <f>IF(O201="zákl. prenesená",K201,0)</f>
        <v>0</v>
      </c>
      <c r="BD201" s="182">
        <f>IF(O201="zníž. prenesená",K201,0)</f>
        <v>0</v>
      </c>
      <c r="BE201" s="182">
        <f>IF(O201="nulová",K201,0)</f>
        <v>0</v>
      </c>
      <c r="BF201" s="14" t="s">
        <v>105</v>
      </c>
      <c r="BG201" s="183">
        <f>ROUND(P201*H201,3)</f>
        <v>0</v>
      </c>
      <c r="BH201" s="14" t="s">
        <v>104</v>
      </c>
      <c r="BI201" s="181" t="s">
        <v>263</v>
      </c>
    </row>
    <row r="202" spans="1:61" s="2" customFormat="1" ht="19.5" x14ac:dyDescent="0.2">
      <c r="A202" s="214"/>
      <c r="B202" s="29"/>
      <c r="C202" s="211"/>
      <c r="D202" s="184" t="s">
        <v>106</v>
      </c>
      <c r="E202" s="211"/>
      <c r="F202" s="185" t="s">
        <v>262</v>
      </c>
      <c r="G202" s="211"/>
      <c r="H202" s="211"/>
      <c r="I202" s="211"/>
      <c r="J202" s="211"/>
      <c r="K202" s="211"/>
      <c r="L202" s="211"/>
      <c r="M202" s="32"/>
      <c r="N202" s="186"/>
      <c r="O202" s="187"/>
      <c r="P202" s="60"/>
      <c r="Q202" s="60"/>
      <c r="R202" s="60"/>
      <c r="S202" s="60"/>
      <c r="T202" s="60"/>
      <c r="U202" s="60"/>
      <c r="V202" s="60"/>
      <c r="W202" s="60"/>
      <c r="X202" s="60"/>
      <c r="Y202" s="61"/>
      <c r="Z202" s="214"/>
      <c r="AA202" s="214"/>
      <c r="AP202" s="14" t="s">
        <v>106</v>
      </c>
      <c r="AQ202" s="14" t="s">
        <v>105</v>
      </c>
    </row>
    <row r="203" spans="1:61" s="2" customFormat="1" ht="24" customHeight="1" x14ac:dyDescent="0.2">
      <c r="A203" s="214"/>
      <c r="B203" s="29"/>
      <c r="C203" s="170" t="s">
        <v>264</v>
      </c>
      <c r="D203" s="170" t="s">
        <v>102</v>
      </c>
      <c r="E203" s="171" t="s">
        <v>265</v>
      </c>
      <c r="F203" s="172" t="s">
        <v>266</v>
      </c>
      <c r="G203" s="173" t="s">
        <v>115</v>
      </c>
      <c r="H203" s="174">
        <v>100</v>
      </c>
      <c r="I203" s="174"/>
      <c r="J203" s="174"/>
      <c r="K203" s="174">
        <f>H203*J203</f>
        <v>0</v>
      </c>
      <c r="L203" s="175"/>
      <c r="M203" s="32"/>
      <c r="N203" s="176" t="s">
        <v>1</v>
      </c>
      <c r="O203" s="177" t="s">
        <v>28</v>
      </c>
      <c r="P203" s="178">
        <f>I203+J203</f>
        <v>0</v>
      </c>
      <c r="Q203" s="178">
        <f>ROUND(I203*H203,3)</f>
        <v>0</v>
      </c>
      <c r="R203" s="178">
        <f>ROUND(J203*H203,3)</f>
        <v>0</v>
      </c>
      <c r="S203" s="179">
        <v>0</v>
      </c>
      <c r="T203" s="179">
        <f>S203*H203</f>
        <v>0</v>
      </c>
      <c r="U203" s="179">
        <v>0</v>
      </c>
      <c r="V203" s="179">
        <f>U203*H203</f>
        <v>0</v>
      </c>
      <c r="W203" s="179">
        <v>0</v>
      </c>
      <c r="X203" s="179">
        <f>W203*H203</f>
        <v>0</v>
      </c>
      <c r="Y203" s="180" t="s">
        <v>1</v>
      </c>
      <c r="Z203" s="214"/>
      <c r="AA203" s="214"/>
      <c r="AN203" s="181" t="s">
        <v>104</v>
      </c>
      <c r="AP203" s="181" t="s">
        <v>102</v>
      </c>
      <c r="AQ203" s="181" t="s">
        <v>105</v>
      </c>
      <c r="AU203" s="14" t="s">
        <v>100</v>
      </c>
      <c r="BA203" s="182">
        <f>IF(O203="základná",K203,0)</f>
        <v>0</v>
      </c>
      <c r="BB203" s="182">
        <f>IF(O203="znížená",K203,0)</f>
        <v>0</v>
      </c>
      <c r="BC203" s="182">
        <f>IF(O203="zákl. prenesená",K203,0)</f>
        <v>0</v>
      </c>
      <c r="BD203" s="182">
        <f>IF(O203="zníž. prenesená",K203,0)</f>
        <v>0</v>
      </c>
      <c r="BE203" s="182">
        <f>IF(O203="nulová",K203,0)</f>
        <v>0</v>
      </c>
      <c r="BF203" s="14" t="s">
        <v>105</v>
      </c>
      <c r="BG203" s="183">
        <f>ROUND(P203*H203,3)</f>
        <v>0</v>
      </c>
      <c r="BH203" s="14" t="s">
        <v>104</v>
      </c>
      <c r="BI203" s="181" t="s">
        <v>267</v>
      </c>
    </row>
    <row r="204" spans="1:61" s="2" customFormat="1" ht="19.5" x14ac:dyDescent="0.2">
      <c r="A204" s="214"/>
      <c r="B204" s="29"/>
      <c r="C204" s="211"/>
      <c r="D204" s="184" t="s">
        <v>106</v>
      </c>
      <c r="E204" s="211"/>
      <c r="F204" s="185" t="s">
        <v>266</v>
      </c>
      <c r="G204" s="211"/>
      <c r="H204" s="211"/>
      <c r="I204" s="211"/>
      <c r="J204" s="211"/>
      <c r="K204" s="211"/>
      <c r="L204" s="211"/>
      <c r="M204" s="32"/>
      <c r="N204" s="186"/>
      <c r="O204" s="187"/>
      <c r="P204" s="60"/>
      <c r="Q204" s="60"/>
      <c r="R204" s="60"/>
      <c r="S204" s="60"/>
      <c r="T204" s="60"/>
      <c r="U204" s="60"/>
      <c r="V204" s="60"/>
      <c r="W204" s="60"/>
      <c r="X204" s="60"/>
      <c r="Y204" s="61"/>
      <c r="Z204" s="214"/>
      <c r="AA204" s="214"/>
      <c r="AP204" s="14" t="s">
        <v>106</v>
      </c>
      <c r="AQ204" s="14" t="s">
        <v>105</v>
      </c>
    </row>
    <row r="205" spans="1:61" s="2" customFormat="1" ht="36" customHeight="1" x14ac:dyDescent="0.2">
      <c r="A205" s="214"/>
      <c r="B205" s="29"/>
      <c r="C205" s="170" t="s">
        <v>268</v>
      </c>
      <c r="D205" s="170" t="s">
        <v>102</v>
      </c>
      <c r="E205" s="171" t="s">
        <v>269</v>
      </c>
      <c r="F205" s="172" t="s">
        <v>270</v>
      </c>
      <c r="G205" s="173" t="s">
        <v>115</v>
      </c>
      <c r="H205" s="174">
        <v>50</v>
      </c>
      <c r="I205" s="174"/>
      <c r="J205" s="174"/>
      <c r="K205" s="174">
        <f>H205*J205</f>
        <v>0</v>
      </c>
      <c r="L205" s="175"/>
      <c r="M205" s="32"/>
      <c r="N205" s="176" t="s">
        <v>1</v>
      </c>
      <c r="O205" s="177" t="s">
        <v>28</v>
      </c>
      <c r="P205" s="178">
        <f>I205+J205</f>
        <v>0</v>
      </c>
      <c r="Q205" s="178">
        <f>ROUND(I205*H205,3)</f>
        <v>0</v>
      </c>
      <c r="R205" s="178">
        <f>ROUND(J205*H205,3)</f>
        <v>0</v>
      </c>
      <c r="S205" s="179">
        <v>0</v>
      </c>
      <c r="T205" s="179">
        <f>S205*H205</f>
        <v>0</v>
      </c>
      <c r="U205" s="179">
        <v>0</v>
      </c>
      <c r="V205" s="179">
        <f>U205*H205</f>
        <v>0</v>
      </c>
      <c r="W205" s="179">
        <v>0</v>
      </c>
      <c r="X205" s="179">
        <f>W205*H205</f>
        <v>0</v>
      </c>
      <c r="Y205" s="180" t="s">
        <v>1</v>
      </c>
      <c r="Z205" s="214"/>
      <c r="AA205" s="214"/>
      <c r="AN205" s="181" t="s">
        <v>104</v>
      </c>
      <c r="AP205" s="181" t="s">
        <v>102</v>
      </c>
      <c r="AQ205" s="181" t="s">
        <v>105</v>
      </c>
      <c r="AU205" s="14" t="s">
        <v>100</v>
      </c>
      <c r="BA205" s="182">
        <f>IF(O205="základná",K205,0)</f>
        <v>0</v>
      </c>
      <c r="BB205" s="182">
        <f>IF(O205="znížená",K205,0)</f>
        <v>0</v>
      </c>
      <c r="BC205" s="182">
        <f>IF(O205="zákl. prenesená",K205,0)</f>
        <v>0</v>
      </c>
      <c r="BD205" s="182">
        <f>IF(O205="zníž. prenesená",K205,0)</f>
        <v>0</v>
      </c>
      <c r="BE205" s="182">
        <f>IF(O205="nulová",K205,0)</f>
        <v>0</v>
      </c>
      <c r="BF205" s="14" t="s">
        <v>105</v>
      </c>
      <c r="BG205" s="183">
        <f>ROUND(P205*H205,3)</f>
        <v>0</v>
      </c>
      <c r="BH205" s="14" t="s">
        <v>104</v>
      </c>
      <c r="BI205" s="181" t="s">
        <v>271</v>
      </c>
    </row>
    <row r="206" spans="1:61" s="2" customFormat="1" ht="19.5" x14ac:dyDescent="0.2">
      <c r="A206" s="214"/>
      <c r="B206" s="29"/>
      <c r="C206" s="211"/>
      <c r="D206" s="184" t="s">
        <v>106</v>
      </c>
      <c r="E206" s="211"/>
      <c r="F206" s="185" t="s">
        <v>270</v>
      </c>
      <c r="G206" s="211"/>
      <c r="H206" s="211"/>
      <c r="I206" s="211"/>
      <c r="J206" s="211"/>
      <c r="K206" s="211"/>
      <c r="L206" s="211"/>
      <c r="M206" s="32"/>
      <c r="N206" s="186"/>
      <c r="O206" s="187"/>
      <c r="P206" s="60"/>
      <c r="Q206" s="60"/>
      <c r="R206" s="60"/>
      <c r="S206" s="60"/>
      <c r="T206" s="60"/>
      <c r="U206" s="60"/>
      <c r="V206" s="60"/>
      <c r="W206" s="60"/>
      <c r="X206" s="60"/>
      <c r="Y206" s="61"/>
      <c r="Z206" s="214"/>
      <c r="AA206" s="214"/>
      <c r="AP206" s="14" t="s">
        <v>106</v>
      </c>
      <c r="AQ206" s="14" t="s">
        <v>105</v>
      </c>
    </row>
    <row r="207" spans="1:61" s="12" customFormat="1" ht="26.1" customHeight="1" x14ac:dyDescent="0.2">
      <c r="B207" s="154"/>
      <c r="C207" s="155"/>
      <c r="D207" s="156" t="s">
        <v>62</v>
      </c>
      <c r="E207" s="157" t="s">
        <v>116</v>
      </c>
      <c r="F207" s="157" t="s">
        <v>123</v>
      </c>
      <c r="G207" s="155"/>
      <c r="H207" s="155"/>
      <c r="I207" s="155"/>
      <c r="J207" s="155"/>
      <c r="K207" s="158">
        <f>K208+K233+K267+K286+K313+K361+K370</f>
        <v>0</v>
      </c>
      <c r="L207" s="155"/>
      <c r="M207" s="159"/>
      <c r="N207" s="160"/>
      <c r="O207" s="161"/>
      <c r="P207" s="161"/>
      <c r="Q207" s="162"/>
      <c r="R207" s="162"/>
      <c r="S207" s="161"/>
      <c r="T207" s="163"/>
      <c r="U207" s="161"/>
      <c r="V207" s="163"/>
      <c r="W207" s="161"/>
      <c r="X207" s="163"/>
      <c r="Y207" s="164"/>
      <c r="AN207" s="165" t="s">
        <v>101</v>
      </c>
      <c r="AP207" s="166" t="s">
        <v>62</v>
      </c>
      <c r="AQ207" s="166" t="s">
        <v>63</v>
      </c>
      <c r="AU207" s="165" t="s">
        <v>100</v>
      </c>
      <c r="BG207" s="167" t="e">
        <f>BG208+#REF!+BG233+#REF!+BG267+#REF!+BG286+#REF!+BG313+BG361+#REF!+BG370+#REF!</f>
        <v>#REF!</v>
      </c>
    </row>
    <row r="208" spans="1:61" s="12" customFormat="1" ht="22.7" customHeight="1" x14ac:dyDescent="0.2">
      <c r="B208" s="154"/>
      <c r="C208" s="155"/>
      <c r="D208" s="156" t="s">
        <v>62</v>
      </c>
      <c r="E208" s="168" t="s">
        <v>272</v>
      </c>
      <c r="F208" s="168" t="s">
        <v>273</v>
      </c>
      <c r="G208" s="155"/>
      <c r="H208" s="155"/>
      <c r="I208" s="155"/>
      <c r="J208" s="155"/>
      <c r="K208" s="169">
        <f>SUM(K209:K231)</f>
        <v>0</v>
      </c>
      <c r="L208" s="155"/>
      <c r="M208" s="159"/>
      <c r="N208" s="160"/>
      <c r="O208" s="161"/>
      <c r="P208" s="161"/>
      <c r="Q208" s="162">
        <f>SUM(Q209:Q232)</f>
        <v>0</v>
      </c>
      <c r="R208" s="162">
        <f>SUM(R209:R232)</f>
        <v>0</v>
      </c>
      <c r="S208" s="161"/>
      <c r="T208" s="163">
        <f>SUM(T209:T232)</f>
        <v>0</v>
      </c>
      <c r="U208" s="161"/>
      <c r="V208" s="163">
        <f>SUM(V209:V232)</f>
        <v>0</v>
      </c>
      <c r="W208" s="161"/>
      <c r="X208" s="163">
        <f>SUM(X209:X232)</f>
        <v>0</v>
      </c>
      <c r="Y208" s="164"/>
      <c r="AN208" s="165" t="s">
        <v>66</v>
      </c>
      <c r="AP208" s="166" t="s">
        <v>62</v>
      </c>
      <c r="AQ208" s="166" t="s">
        <v>66</v>
      </c>
      <c r="AU208" s="165" t="s">
        <v>100</v>
      </c>
      <c r="BG208" s="167">
        <f>SUM(BG209:BG232)</f>
        <v>0</v>
      </c>
    </row>
    <row r="209" spans="1:61" s="2" customFormat="1" ht="16.5" customHeight="1" x14ac:dyDescent="0.2">
      <c r="A209" s="214"/>
      <c r="B209" s="29"/>
      <c r="C209" s="170" t="s">
        <v>274</v>
      </c>
      <c r="D209" s="170" t="s">
        <v>102</v>
      </c>
      <c r="E209" s="171" t="s">
        <v>275</v>
      </c>
      <c r="F209" s="172" t="s">
        <v>276</v>
      </c>
      <c r="G209" s="173" t="s">
        <v>115</v>
      </c>
      <c r="H209" s="174">
        <v>20</v>
      </c>
      <c r="I209" s="174"/>
      <c r="J209" s="174"/>
      <c r="K209" s="174">
        <f>H209*J209</f>
        <v>0</v>
      </c>
      <c r="L209" s="175"/>
      <c r="M209" s="32"/>
      <c r="N209" s="176"/>
      <c r="O209" s="177" t="s">
        <v>28</v>
      </c>
      <c r="P209" s="178">
        <f>I209+J209</f>
        <v>0</v>
      </c>
      <c r="Q209" s="178">
        <f>ROUND(I209*H209,3)</f>
        <v>0</v>
      </c>
      <c r="R209" s="178">
        <f>ROUND(J209*H209,3)</f>
        <v>0</v>
      </c>
      <c r="S209" s="179">
        <v>0</v>
      </c>
      <c r="T209" s="179">
        <f>S209*H209</f>
        <v>0</v>
      </c>
      <c r="U209" s="179">
        <v>0</v>
      </c>
      <c r="V209" s="179">
        <f>U209*H209</f>
        <v>0</v>
      </c>
      <c r="W209" s="179">
        <v>0</v>
      </c>
      <c r="X209" s="179">
        <f>W209*H209</f>
        <v>0</v>
      </c>
      <c r="Y209" s="180"/>
      <c r="Z209" s="214"/>
      <c r="AA209" s="214"/>
      <c r="AN209" s="181" t="s">
        <v>104</v>
      </c>
      <c r="AP209" s="181" t="s">
        <v>102</v>
      </c>
      <c r="AQ209" s="181" t="s">
        <v>105</v>
      </c>
      <c r="AU209" s="14" t="s">
        <v>100</v>
      </c>
      <c r="BA209" s="182">
        <f>IF(O209="základná",K209,0)</f>
        <v>0</v>
      </c>
      <c r="BB209" s="182">
        <f>IF(O209="znížená",K209,0)</f>
        <v>0</v>
      </c>
      <c r="BC209" s="182">
        <f>IF(O209="zákl. prenesená",K209,0)</f>
        <v>0</v>
      </c>
      <c r="BD209" s="182">
        <f>IF(O209="zníž. prenesená",K209,0)</f>
        <v>0</v>
      </c>
      <c r="BE209" s="182">
        <f>IF(O209="nulová",K209,0)</f>
        <v>0</v>
      </c>
      <c r="BF209" s="14" t="s">
        <v>105</v>
      </c>
      <c r="BG209" s="183">
        <f>ROUND(P209*H209,3)</f>
        <v>0</v>
      </c>
      <c r="BH209" s="14" t="s">
        <v>104</v>
      </c>
      <c r="BI209" s="181" t="s">
        <v>277</v>
      </c>
    </row>
    <row r="210" spans="1:61" s="2" customFormat="1" x14ac:dyDescent="0.2">
      <c r="A210" s="214"/>
      <c r="B210" s="29"/>
      <c r="C210" s="211"/>
      <c r="D210" s="184" t="s">
        <v>106</v>
      </c>
      <c r="E210" s="211"/>
      <c r="F210" s="185" t="s">
        <v>276</v>
      </c>
      <c r="G210" s="211"/>
      <c r="H210" s="211"/>
      <c r="I210" s="211"/>
      <c r="J210" s="211"/>
      <c r="K210" s="211"/>
      <c r="L210" s="211"/>
      <c r="M210" s="32"/>
      <c r="N210" s="186"/>
      <c r="O210" s="187"/>
      <c r="P210" s="60"/>
      <c r="Q210" s="60"/>
      <c r="R210" s="60"/>
      <c r="S210" s="60"/>
      <c r="T210" s="60"/>
      <c r="U210" s="60"/>
      <c r="V210" s="60"/>
      <c r="W210" s="60"/>
      <c r="X210" s="60"/>
      <c r="Y210" s="61"/>
      <c r="Z210" s="214"/>
      <c r="AA210" s="214"/>
      <c r="AP210" s="14" t="s">
        <v>106</v>
      </c>
      <c r="AQ210" s="14" t="s">
        <v>105</v>
      </c>
    </row>
    <row r="211" spans="1:61" s="2" customFormat="1" ht="36" customHeight="1" x14ac:dyDescent="0.2">
      <c r="A211" s="214"/>
      <c r="B211" s="29"/>
      <c r="C211" s="188" t="s">
        <v>278</v>
      </c>
      <c r="D211" s="188" t="s">
        <v>116</v>
      </c>
      <c r="E211" s="189" t="s">
        <v>279</v>
      </c>
      <c r="F211" s="190" t="s">
        <v>280</v>
      </c>
      <c r="G211" s="191" t="s">
        <v>136</v>
      </c>
      <c r="H211" s="192">
        <v>20</v>
      </c>
      <c r="I211" s="192"/>
      <c r="J211" s="193"/>
      <c r="K211" s="192">
        <f>H211*I211</f>
        <v>0</v>
      </c>
      <c r="L211" s="193"/>
      <c r="M211" s="194"/>
      <c r="N211" s="195"/>
      <c r="O211" s="177" t="s">
        <v>28</v>
      </c>
      <c r="P211" s="178">
        <f>I211+J211</f>
        <v>0</v>
      </c>
      <c r="Q211" s="178">
        <f>ROUND(I211*H211,3)</f>
        <v>0</v>
      </c>
      <c r="R211" s="178">
        <f>ROUND(J211*H211,3)</f>
        <v>0</v>
      </c>
      <c r="S211" s="179">
        <v>0</v>
      </c>
      <c r="T211" s="179">
        <f>S211*H211</f>
        <v>0</v>
      </c>
      <c r="U211" s="179">
        <v>0</v>
      </c>
      <c r="V211" s="179">
        <f>U211*H211</f>
        <v>0</v>
      </c>
      <c r="W211" s="179">
        <v>0</v>
      </c>
      <c r="X211" s="179">
        <f>W211*H211</f>
        <v>0</v>
      </c>
      <c r="Y211" s="180"/>
      <c r="Z211" s="214"/>
      <c r="AA211" s="214"/>
      <c r="AN211" s="181" t="s">
        <v>108</v>
      </c>
      <c r="AP211" s="181" t="s">
        <v>116</v>
      </c>
      <c r="AQ211" s="181" t="s">
        <v>105</v>
      </c>
      <c r="AU211" s="14" t="s">
        <v>100</v>
      </c>
      <c r="BA211" s="182">
        <f>IF(O211="základná",K211,0)</f>
        <v>0</v>
      </c>
      <c r="BB211" s="182">
        <f>IF(O211="znížená",K211,0)</f>
        <v>0</v>
      </c>
      <c r="BC211" s="182">
        <f>IF(O211="zákl. prenesená",K211,0)</f>
        <v>0</v>
      </c>
      <c r="BD211" s="182">
        <f>IF(O211="zníž. prenesená",K211,0)</f>
        <v>0</v>
      </c>
      <c r="BE211" s="182">
        <f>IF(O211="nulová",K211,0)</f>
        <v>0</v>
      </c>
      <c r="BF211" s="14" t="s">
        <v>105</v>
      </c>
      <c r="BG211" s="183">
        <f>ROUND(P211*H211,3)</f>
        <v>0</v>
      </c>
      <c r="BH211" s="14" t="s">
        <v>104</v>
      </c>
      <c r="BI211" s="181" t="s">
        <v>281</v>
      </c>
    </row>
    <row r="212" spans="1:61" s="2" customFormat="1" ht="19.5" x14ac:dyDescent="0.2">
      <c r="A212" s="214"/>
      <c r="B212" s="29"/>
      <c r="C212" s="211"/>
      <c r="D212" s="184" t="s">
        <v>106</v>
      </c>
      <c r="E212" s="211"/>
      <c r="F212" s="185" t="s">
        <v>280</v>
      </c>
      <c r="G212" s="211"/>
      <c r="H212" s="211"/>
      <c r="I212" s="211"/>
      <c r="J212" s="211"/>
      <c r="K212" s="211"/>
      <c r="L212" s="211"/>
      <c r="M212" s="32"/>
      <c r="N212" s="186"/>
      <c r="O212" s="187"/>
      <c r="P212" s="60"/>
      <c r="Q212" s="60"/>
      <c r="R212" s="60"/>
      <c r="S212" s="60"/>
      <c r="T212" s="60"/>
      <c r="U212" s="60"/>
      <c r="V212" s="60"/>
      <c r="W212" s="60"/>
      <c r="X212" s="60"/>
      <c r="Y212" s="61"/>
      <c r="Z212" s="214"/>
      <c r="AA212" s="214"/>
      <c r="AP212" s="14" t="s">
        <v>106</v>
      </c>
      <c r="AQ212" s="14" t="s">
        <v>105</v>
      </c>
    </row>
    <row r="213" spans="1:61" s="2" customFormat="1" ht="24" customHeight="1" x14ac:dyDescent="0.2">
      <c r="A213" s="214"/>
      <c r="B213" s="29"/>
      <c r="C213" s="170" t="s">
        <v>305</v>
      </c>
      <c r="D213" s="170" t="s">
        <v>102</v>
      </c>
      <c r="E213" s="171" t="s">
        <v>306</v>
      </c>
      <c r="F213" s="172" t="s">
        <v>307</v>
      </c>
      <c r="G213" s="173" t="s">
        <v>103</v>
      </c>
      <c r="H213" s="174">
        <v>50</v>
      </c>
      <c r="I213" s="174"/>
      <c r="J213" s="174"/>
      <c r="K213" s="174">
        <f>H213*J213</f>
        <v>0</v>
      </c>
      <c r="L213" s="175"/>
      <c r="M213" s="32"/>
      <c r="N213" s="176"/>
      <c r="O213" s="177" t="s">
        <v>28</v>
      </c>
      <c r="P213" s="178">
        <f>I213+J213</f>
        <v>0</v>
      </c>
      <c r="Q213" s="178">
        <f>ROUND(I213*H213,3)</f>
        <v>0</v>
      </c>
      <c r="R213" s="178">
        <f>ROUND(J213*H213,3)</f>
        <v>0</v>
      </c>
      <c r="S213" s="179">
        <v>0</v>
      </c>
      <c r="T213" s="179">
        <f>S213*H213</f>
        <v>0</v>
      </c>
      <c r="U213" s="179">
        <v>0</v>
      </c>
      <c r="V213" s="179">
        <f>U213*H213</f>
        <v>0</v>
      </c>
      <c r="W213" s="179">
        <v>0</v>
      </c>
      <c r="X213" s="179">
        <f>W213*H213</f>
        <v>0</v>
      </c>
      <c r="Y213" s="180"/>
      <c r="Z213" s="214"/>
      <c r="AA213" s="214"/>
      <c r="AN213" s="181" t="s">
        <v>104</v>
      </c>
      <c r="AP213" s="181" t="s">
        <v>102</v>
      </c>
      <c r="AQ213" s="181" t="s">
        <v>105</v>
      </c>
      <c r="AU213" s="14" t="s">
        <v>100</v>
      </c>
      <c r="BA213" s="182">
        <f>IF(O213="základná",K213,0)</f>
        <v>0</v>
      </c>
      <c r="BB213" s="182">
        <f>IF(O213="znížená",K213,0)</f>
        <v>0</v>
      </c>
      <c r="BC213" s="182">
        <f>IF(O213="zákl. prenesená",K213,0)</f>
        <v>0</v>
      </c>
      <c r="BD213" s="182">
        <f>IF(O213="zníž. prenesená",K213,0)</f>
        <v>0</v>
      </c>
      <c r="BE213" s="182">
        <f>IF(O213="nulová",K213,0)</f>
        <v>0</v>
      </c>
      <c r="BF213" s="14" t="s">
        <v>105</v>
      </c>
      <c r="BG213" s="183">
        <f>ROUND(P213*H213,3)</f>
        <v>0</v>
      </c>
      <c r="BH213" s="14" t="s">
        <v>104</v>
      </c>
      <c r="BI213" s="181" t="s">
        <v>308</v>
      </c>
    </row>
    <row r="214" spans="1:61" s="2" customFormat="1" ht="19.5" x14ac:dyDescent="0.2">
      <c r="A214" s="214"/>
      <c r="B214" s="29"/>
      <c r="C214" s="211"/>
      <c r="D214" s="184" t="s">
        <v>106</v>
      </c>
      <c r="E214" s="211"/>
      <c r="F214" s="185" t="s">
        <v>307</v>
      </c>
      <c r="G214" s="211"/>
      <c r="H214" s="211"/>
      <c r="I214" s="211"/>
      <c r="J214" s="211"/>
      <c r="K214" s="211"/>
      <c r="L214" s="211"/>
      <c r="M214" s="32"/>
      <c r="N214" s="186"/>
      <c r="O214" s="187"/>
      <c r="P214" s="60"/>
      <c r="Q214" s="60"/>
      <c r="R214" s="60"/>
      <c r="S214" s="60"/>
      <c r="T214" s="60"/>
      <c r="U214" s="60"/>
      <c r="V214" s="60"/>
      <c r="W214" s="60"/>
      <c r="X214" s="60"/>
      <c r="Y214" s="61"/>
      <c r="Z214" s="214"/>
      <c r="AA214" s="214"/>
      <c r="AP214" s="14" t="s">
        <v>106</v>
      </c>
      <c r="AQ214" s="14" t="s">
        <v>105</v>
      </c>
    </row>
    <row r="215" spans="1:61" s="2" customFormat="1" ht="16.5" customHeight="1" x14ac:dyDescent="0.2">
      <c r="A215" s="214"/>
      <c r="B215" s="29"/>
      <c r="C215" s="188" t="s">
        <v>309</v>
      </c>
      <c r="D215" s="188" t="s">
        <v>116</v>
      </c>
      <c r="E215" s="189" t="s">
        <v>310</v>
      </c>
      <c r="F215" s="190" t="s">
        <v>311</v>
      </c>
      <c r="G215" s="191" t="s">
        <v>103</v>
      </c>
      <c r="H215" s="192">
        <v>50</v>
      </c>
      <c r="I215" s="192"/>
      <c r="J215" s="193"/>
      <c r="K215" s="192">
        <f>H215*I215</f>
        <v>0</v>
      </c>
      <c r="L215" s="193"/>
      <c r="M215" s="32"/>
      <c r="N215" s="195"/>
      <c r="O215" s="177" t="s">
        <v>28</v>
      </c>
      <c r="P215" s="178">
        <f>I215+J215</f>
        <v>0</v>
      </c>
      <c r="Q215" s="178">
        <f>ROUND(I215*H215,3)</f>
        <v>0</v>
      </c>
      <c r="R215" s="178">
        <f>ROUND(J215*H215,3)</f>
        <v>0</v>
      </c>
      <c r="S215" s="179">
        <v>0</v>
      </c>
      <c r="T215" s="179">
        <f>S215*H215</f>
        <v>0</v>
      </c>
      <c r="U215" s="179">
        <v>0</v>
      </c>
      <c r="V215" s="179">
        <f>U215*H215</f>
        <v>0</v>
      </c>
      <c r="W215" s="179">
        <v>0</v>
      </c>
      <c r="X215" s="179">
        <f>W215*H215</f>
        <v>0</v>
      </c>
      <c r="Y215" s="180"/>
      <c r="Z215" s="214"/>
      <c r="AA215" s="214"/>
      <c r="AN215" s="181" t="s">
        <v>108</v>
      </c>
      <c r="AP215" s="181" t="s">
        <v>116</v>
      </c>
      <c r="AQ215" s="181" t="s">
        <v>105</v>
      </c>
      <c r="AU215" s="14" t="s">
        <v>100</v>
      </c>
      <c r="BA215" s="182">
        <f>IF(O215="základná",K215,0)</f>
        <v>0</v>
      </c>
      <c r="BB215" s="182">
        <f>IF(O215="znížená",K215,0)</f>
        <v>0</v>
      </c>
      <c r="BC215" s="182">
        <f>IF(O215="zákl. prenesená",K215,0)</f>
        <v>0</v>
      </c>
      <c r="BD215" s="182">
        <f>IF(O215="zníž. prenesená",K215,0)</f>
        <v>0</v>
      </c>
      <c r="BE215" s="182">
        <f>IF(O215="nulová",K215,0)</f>
        <v>0</v>
      </c>
      <c r="BF215" s="14" t="s">
        <v>105</v>
      </c>
      <c r="BG215" s="183">
        <f>ROUND(P215*H215,3)</f>
        <v>0</v>
      </c>
      <c r="BH215" s="14" t="s">
        <v>104</v>
      </c>
      <c r="BI215" s="181" t="s">
        <v>312</v>
      </c>
    </row>
    <row r="216" spans="1:61" s="2" customFormat="1" x14ac:dyDescent="0.2">
      <c r="A216" s="214"/>
      <c r="B216" s="29"/>
      <c r="C216" s="211"/>
      <c r="D216" s="184" t="s">
        <v>106</v>
      </c>
      <c r="E216" s="211"/>
      <c r="F216" s="185" t="s">
        <v>311</v>
      </c>
      <c r="G216" s="211"/>
      <c r="H216" s="211"/>
      <c r="I216" s="211"/>
      <c r="J216" s="211"/>
      <c r="K216" s="211"/>
      <c r="L216" s="211"/>
      <c r="M216" s="32"/>
      <c r="N216" s="186"/>
      <c r="O216" s="187"/>
      <c r="P216" s="60"/>
      <c r="Q216" s="60"/>
      <c r="R216" s="60"/>
      <c r="S216" s="60"/>
      <c r="T216" s="60"/>
      <c r="U216" s="60"/>
      <c r="V216" s="60"/>
      <c r="W216" s="60"/>
      <c r="X216" s="60"/>
      <c r="Y216" s="61"/>
      <c r="Z216" s="214"/>
      <c r="AA216" s="214"/>
      <c r="AP216" s="14" t="s">
        <v>106</v>
      </c>
      <c r="AQ216" s="14" t="s">
        <v>105</v>
      </c>
    </row>
    <row r="217" spans="1:61" s="2" customFormat="1" ht="24" customHeight="1" x14ac:dyDescent="0.2">
      <c r="A217" s="214"/>
      <c r="B217" s="29"/>
      <c r="C217" s="170" t="s">
        <v>282</v>
      </c>
      <c r="D217" s="170" t="s">
        <v>102</v>
      </c>
      <c r="E217" s="171" t="s">
        <v>283</v>
      </c>
      <c r="F217" s="172" t="s">
        <v>284</v>
      </c>
      <c r="G217" s="173" t="s">
        <v>115</v>
      </c>
      <c r="H217" s="174">
        <v>60</v>
      </c>
      <c r="I217" s="174"/>
      <c r="J217" s="174"/>
      <c r="K217" s="174">
        <f>H217*J217</f>
        <v>0</v>
      </c>
      <c r="L217" s="175"/>
      <c r="M217" s="32"/>
      <c r="N217" s="176"/>
      <c r="O217" s="177" t="s">
        <v>28</v>
      </c>
      <c r="P217" s="178">
        <f>I217+J217</f>
        <v>0</v>
      </c>
      <c r="Q217" s="178">
        <f>ROUND(I217*H217,3)</f>
        <v>0</v>
      </c>
      <c r="R217" s="178">
        <f>ROUND(J217*H217,3)</f>
        <v>0</v>
      </c>
      <c r="S217" s="179">
        <v>0</v>
      </c>
      <c r="T217" s="179">
        <f>S217*H217</f>
        <v>0</v>
      </c>
      <c r="U217" s="179">
        <v>0</v>
      </c>
      <c r="V217" s="179">
        <f>U217*H217</f>
        <v>0</v>
      </c>
      <c r="W217" s="179">
        <v>0</v>
      </c>
      <c r="X217" s="179">
        <f>W217*H217</f>
        <v>0</v>
      </c>
      <c r="Y217" s="180"/>
      <c r="Z217" s="214"/>
      <c r="AA217" s="214"/>
      <c r="AN217" s="181" t="s">
        <v>104</v>
      </c>
      <c r="AP217" s="181" t="s">
        <v>102</v>
      </c>
      <c r="AQ217" s="181" t="s">
        <v>105</v>
      </c>
      <c r="AU217" s="14" t="s">
        <v>100</v>
      </c>
      <c r="BA217" s="182">
        <f>IF(O217="základná",K217,0)</f>
        <v>0</v>
      </c>
      <c r="BB217" s="182">
        <f>IF(O217="znížená",K217,0)</f>
        <v>0</v>
      </c>
      <c r="BC217" s="182">
        <f>IF(O217="zákl. prenesená",K217,0)</f>
        <v>0</v>
      </c>
      <c r="BD217" s="182">
        <f>IF(O217="zníž. prenesená",K217,0)</f>
        <v>0</v>
      </c>
      <c r="BE217" s="182">
        <f>IF(O217="nulová",K217,0)</f>
        <v>0</v>
      </c>
      <c r="BF217" s="14" t="s">
        <v>105</v>
      </c>
      <c r="BG217" s="183">
        <f>ROUND(P217*H217,3)</f>
        <v>0</v>
      </c>
      <c r="BH217" s="14" t="s">
        <v>104</v>
      </c>
      <c r="BI217" s="181" t="s">
        <v>285</v>
      </c>
    </row>
    <row r="218" spans="1:61" s="2" customFormat="1" ht="19.5" x14ac:dyDescent="0.2">
      <c r="A218" s="214"/>
      <c r="B218" s="29"/>
      <c r="C218" s="211"/>
      <c r="D218" s="184" t="s">
        <v>106</v>
      </c>
      <c r="E218" s="211"/>
      <c r="F218" s="185" t="s">
        <v>284</v>
      </c>
      <c r="G218" s="211"/>
      <c r="H218" s="211"/>
      <c r="I218" s="211"/>
      <c r="J218" s="211"/>
      <c r="K218" s="211"/>
      <c r="L218" s="211"/>
      <c r="M218" s="32"/>
      <c r="N218" s="186"/>
      <c r="O218" s="187"/>
      <c r="P218" s="60"/>
      <c r="Q218" s="60"/>
      <c r="R218" s="60"/>
      <c r="S218" s="60"/>
      <c r="T218" s="60"/>
      <c r="U218" s="60"/>
      <c r="V218" s="60"/>
      <c r="W218" s="60"/>
      <c r="X218" s="60"/>
      <c r="Y218" s="61"/>
      <c r="Z218" s="214"/>
      <c r="AA218" s="214"/>
      <c r="AP218" s="14" t="s">
        <v>106</v>
      </c>
      <c r="AQ218" s="14" t="s">
        <v>105</v>
      </c>
    </row>
    <row r="219" spans="1:61" s="2" customFormat="1" ht="32.1" customHeight="1" x14ac:dyDescent="0.2">
      <c r="A219" s="214"/>
      <c r="B219" s="29"/>
      <c r="C219" s="188" t="s">
        <v>286</v>
      </c>
      <c r="D219" s="188" t="s">
        <v>116</v>
      </c>
      <c r="E219" s="189" t="s">
        <v>287</v>
      </c>
      <c r="F219" s="190" t="s">
        <v>903</v>
      </c>
      <c r="G219" s="191" t="s">
        <v>136</v>
      </c>
      <c r="H219" s="192">
        <v>60</v>
      </c>
      <c r="I219" s="192"/>
      <c r="J219" s="193"/>
      <c r="K219" s="192">
        <f>H219*I219</f>
        <v>0</v>
      </c>
      <c r="L219" s="193"/>
      <c r="M219" s="194"/>
      <c r="N219" s="195"/>
      <c r="O219" s="177" t="s">
        <v>28</v>
      </c>
      <c r="P219" s="178">
        <f>I219+J219</f>
        <v>0</v>
      </c>
      <c r="Q219" s="178">
        <f>ROUND(I219*H219,3)</f>
        <v>0</v>
      </c>
      <c r="R219" s="178">
        <f>ROUND(J219*H219,3)</f>
        <v>0</v>
      </c>
      <c r="S219" s="179">
        <v>0</v>
      </c>
      <c r="T219" s="179">
        <f>S219*H219</f>
        <v>0</v>
      </c>
      <c r="U219" s="179">
        <v>0</v>
      </c>
      <c r="V219" s="179">
        <f>U219*H219</f>
        <v>0</v>
      </c>
      <c r="W219" s="179">
        <v>0</v>
      </c>
      <c r="X219" s="179">
        <f>W219*H219</f>
        <v>0</v>
      </c>
      <c r="Y219" s="180"/>
      <c r="Z219" s="214"/>
      <c r="AA219" s="214"/>
      <c r="AN219" s="181" t="s">
        <v>108</v>
      </c>
      <c r="AP219" s="181" t="s">
        <v>116</v>
      </c>
      <c r="AQ219" s="181" t="s">
        <v>105</v>
      </c>
      <c r="AU219" s="14" t="s">
        <v>100</v>
      </c>
      <c r="BA219" s="182">
        <f>IF(O219="základná",K219,0)</f>
        <v>0</v>
      </c>
      <c r="BB219" s="182">
        <f>IF(O219="znížená",K219,0)</f>
        <v>0</v>
      </c>
      <c r="BC219" s="182">
        <f>IF(O219="zákl. prenesená",K219,0)</f>
        <v>0</v>
      </c>
      <c r="BD219" s="182">
        <f>IF(O219="zníž. prenesená",K219,0)</f>
        <v>0</v>
      </c>
      <c r="BE219" s="182">
        <f>IF(O219="nulová",K219,0)</f>
        <v>0</v>
      </c>
      <c r="BF219" s="14" t="s">
        <v>105</v>
      </c>
      <c r="BG219" s="183">
        <f>ROUND(P219*H219,3)</f>
        <v>0</v>
      </c>
      <c r="BH219" s="14" t="s">
        <v>104</v>
      </c>
      <c r="BI219" s="181" t="s">
        <v>289</v>
      </c>
    </row>
    <row r="220" spans="1:61" s="2" customFormat="1" ht="19.5" x14ac:dyDescent="0.2">
      <c r="A220" s="214"/>
      <c r="B220" s="29"/>
      <c r="C220" s="211"/>
      <c r="D220" s="184" t="s">
        <v>106</v>
      </c>
      <c r="E220" s="211"/>
      <c r="F220" s="185" t="s">
        <v>288</v>
      </c>
      <c r="G220" s="211"/>
      <c r="H220" s="211"/>
      <c r="I220" s="211"/>
      <c r="J220" s="211"/>
      <c r="K220" s="211"/>
      <c r="L220" s="211"/>
      <c r="M220" s="32"/>
      <c r="N220" s="186"/>
      <c r="O220" s="187"/>
      <c r="P220" s="60"/>
      <c r="Q220" s="60"/>
      <c r="R220" s="60"/>
      <c r="S220" s="60"/>
      <c r="T220" s="60"/>
      <c r="U220" s="60"/>
      <c r="V220" s="60"/>
      <c r="W220" s="60"/>
      <c r="X220" s="60"/>
      <c r="Y220" s="61"/>
      <c r="Z220" s="214"/>
      <c r="AA220" s="214"/>
      <c r="AP220" s="14" t="s">
        <v>106</v>
      </c>
      <c r="AQ220" s="14" t="s">
        <v>105</v>
      </c>
    </row>
    <row r="221" spans="1:61" s="2" customFormat="1" ht="24" customHeight="1" x14ac:dyDescent="0.2">
      <c r="A221" s="214"/>
      <c r="B221" s="29"/>
      <c r="C221" s="170" t="s">
        <v>290</v>
      </c>
      <c r="D221" s="170" t="s">
        <v>102</v>
      </c>
      <c r="E221" s="171" t="s">
        <v>291</v>
      </c>
      <c r="F221" s="172" t="s">
        <v>781</v>
      </c>
      <c r="G221" s="173" t="s">
        <v>115</v>
      </c>
      <c r="H221" s="174">
        <v>70</v>
      </c>
      <c r="I221" s="174"/>
      <c r="J221" s="174"/>
      <c r="K221" s="174">
        <f>H221*J221</f>
        <v>0</v>
      </c>
      <c r="L221" s="175"/>
      <c r="M221" s="32"/>
      <c r="N221" s="176"/>
      <c r="O221" s="177" t="s">
        <v>28</v>
      </c>
      <c r="P221" s="178">
        <f>I221+J221</f>
        <v>0</v>
      </c>
      <c r="Q221" s="178">
        <f>ROUND(I221*H221,3)</f>
        <v>0</v>
      </c>
      <c r="R221" s="178">
        <f>ROUND(J221*H221,3)</f>
        <v>0</v>
      </c>
      <c r="S221" s="179">
        <v>0</v>
      </c>
      <c r="T221" s="179">
        <f>S221*H221</f>
        <v>0</v>
      </c>
      <c r="U221" s="179">
        <v>0</v>
      </c>
      <c r="V221" s="179">
        <f>U221*H221</f>
        <v>0</v>
      </c>
      <c r="W221" s="179">
        <v>0</v>
      </c>
      <c r="X221" s="179">
        <f>W221*H221</f>
        <v>0</v>
      </c>
      <c r="Y221" s="180"/>
      <c r="Z221" s="214"/>
      <c r="AA221" s="214"/>
      <c r="AN221" s="181" t="s">
        <v>104</v>
      </c>
      <c r="AP221" s="181" t="s">
        <v>102</v>
      </c>
      <c r="AQ221" s="181" t="s">
        <v>105</v>
      </c>
      <c r="AU221" s="14" t="s">
        <v>100</v>
      </c>
      <c r="BA221" s="182">
        <f>IF(O221="základná",K221,0)</f>
        <v>0</v>
      </c>
      <c r="BB221" s="182">
        <f>IF(O221="znížená",K221,0)</f>
        <v>0</v>
      </c>
      <c r="BC221" s="182">
        <f>IF(O221="zákl. prenesená",K221,0)</f>
        <v>0</v>
      </c>
      <c r="BD221" s="182">
        <f>IF(O221="zníž. prenesená",K221,0)</f>
        <v>0</v>
      </c>
      <c r="BE221" s="182">
        <f>IF(O221="nulová",K221,0)</f>
        <v>0</v>
      </c>
      <c r="BF221" s="14" t="s">
        <v>105</v>
      </c>
      <c r="BG221" s="183">
        <f>ROUND(P221*H221,3)</f>
        <v>0</v>
      </c>
      <c r="BH221" s="14" t="s">
        <v>104</v>
      </c>
      <c r="BI221" s="181" t="s">
        <v>292</v>
      </c>
    </row>
    <row r="222" spans="1:61" s="2" customFormat="1" ht="19.5" x14ac:dyDescent="0.2">
      <c r="A222" s="214"/>
      <c r="B222" s="29"/>
      <c r="C222" s="211"/>
      <c r="D222" s="184" t="s">
        <v>106</v>
      </c>
      <c r="E222" s="211"/>
      <c r="F222" s="185" t="s">
        <v>284</v>
      </c>
      <c r="G222" s="211"/>
      <c r="H222" s="211"/>
      <c r="I222" s="211"/>
      <c r="J222" s="211"/>
      <c r="K222" s="211"/>
      <c r="L222" s="211"/>
      <c r="M222" s="32"/>
      <c r="N222" s="186"/>
      <c r="O222" s="187"/>
      <c r="P222" s="60"/>
      <c r="Q222" s="60"/>
      <c r="R222" s="60"/>
      <c r="S222" s="60"/>
      <c r="T222" s="60"/>
      <c r="U222" s="60"/>
      <c r="V222" s="60"/>
      <c r="W222" s="60"/>
      <c r="X222" s="60"/>
      <c r="Y222" s="61"/>
      <c r="Z222" s="214"/>
      <c r="AA222" s="214"/>
      <c r="AP222" s="14" t="s">
        <v>106</v>
      </c>
      <c r="AQ222" s="14" t="s">
        <v>105</v>
      </c>
    </row>
    <row r="223" spans="1:61" s="2" customFormat="1" ht="33" customHeight="1" x14ac:dyDescent="0.2">
      <c r="A223" s="214"/>
      <c r="B223" s="29"/>
      <c r="C223" s="188" t="s">
        <v>293</v>
      </c>
      <c r="D223" s="188" t="s">
        <v>116</v>
      </c>
      <c r="E223" s="189" t="s">
        <v>294</v>
      </c>
      <c r="F223" s="190" t="s">
        <v>904</v>
      </c>
      <c r="G223" s="191" t="s">
        <v>115</v>
      </c>
      <c r="H223" s="192">
        <v>70</v>
      </c>
      <c r="I223" s="192"/>
      <c r="J223" s="193"/>
      <c r="K223" s="192">
        <f>H223*I223</f>
        <v>0</v>
      </c>
      <c r="L223" s="193"/>
      <c r="M223" s="194"/>
      <c r="N223" s="195"/>
      <c r="O223" s="177" t="s">
        <v>28</v>
      </c>
      <c r="P223" s="178">
        <f>I223+J223</f>
        <v>0</v>
      </c>
      <c r="Q223" s="178">
        <f>ROUND(I223*H223,3)</f>
        <v>0</v>
      </c>
      <c r="R223" s="178">
        <f>ROUND(J223*H223,3)</f>
        <v>0</v>
      </c>
      <c r="S223" s="179">
        <v>0</v>
      </c>
      <c r="T223" s="179">
        <f>S223*H223</f>
        <v>0</v>
      </c>
      <c r="U223" s="179">
        <v>0</v>
      </c>
      <c r="V223" s="179">
        <f>U223*H223</f>
        <v>0</v>
      </c>
      <c r="W223" s="179">
        <v>0</v>
      </c>
      <c r="X223" s="179">
        <f>W223*H223</f>
        <v>0</v>
      </c>
      <c r="Y223" s="180"/>
      <c r="Z223" s="214"/>
      <c r="AA223" s="214"/>
      <c r="AN223" s="181" t="s">
        <v>108</v>
      </c>
      <c r="AP223" s="181" t="s">
        <v>116</v>
      </c>
      <c r="AQ223" s="181" t="s">
        <v>105</v>
      </c>
      <c r="AU223" s="14" t="s">
        <v>100</v>
      </c>
      <c r="BA223" s="182">
        <f>IF(O223="základná",K223,0)</f>
        <v>0</v>
      </c>
      <c r="BB223" s="182">
        <f>IF(O223="znížená",K223,0)</f>
        <v>0</v>
      </c>
      <c r="BC223" s="182">
        <f>IF(O223="zákl. prenesená",K223,0)</f>
        <v>0</v>
      </c>
      <c r="BD223" s="182">
        <f>IF(O223="zníž. prenesená",K223,0)</f>
        <v>0</v>
      </c>
      <c r="BE223" s="182">
        <f>IF(O223="nulová",K223,0)</f>
        <v>0</v>
      </c>
      <c r="BF223" s="14" t="s">
        <v>105</v>
      </c>
      <c r="BG223" s="183">
        <f>ROUND(P223*H223,3)</f>
        <v>0</v>
      </c>
      <c r="BH223" s="14" t="s">
        <v>104</v>
      </c>
      <c r="BI223" s="181" t="s">
        <v>296</v>
      </c>
    </row>
    <row r="224" spans="1:61" s="2" customFormat="1" ht="19.5" x14ac:dyDescent="0.2">
      <c r="A224" s="214"/>
      <c r="B224" s="29"/>
      <c r="C224" s="211"/>
      <c r="D224" s="184" t="s">
        <v>106</v>
      </c>
      <c r="E224" s="211"/>
      <c r="F224" s="185" t="s">
        <v>295</v>
      </c>
      <c r="G224" s="211"/>
      <c r="H224" s="211"/>
      <c r="I224" s="211"/>
      <c r="J224" s="211"/>
      <c r="K224" s="211"/>
      <c r="L224" s="211"/>
      <c r="M224" s="32"/>
      <c r="N224" s="186"/>
      <c r="O224" s="187"/>
      <c r="P224" s="60"/>
      <c r="Q224" s="60"/>
      <c r="R224" s="60"/>
      <c r="S224" s="60"/>
      <c r="T224" s="60"/>
      <c r="U224" s="60"/>
      <c r="V224" s="60"/>
      <c r="W224" s="60"/>
      <c r="X224" s="60"/>
      <c r="Y224" s="61"/>
      <c r="Z224" s="214"/>
      <c r="AA224" s="214"/>
      <c r="AP224" s="14" t="s">
        <v>106</v>
      </c>
      <c r="AQ224" s="14" t="s">
        <v>105</v>
      </c>
    </row>
    <row r="225" spans="1:61" s="2" customFormat="1" ht="16.5" customHeight="1" x14ac:dyDescent="0.2">
      <c r="A225" s="214"/>
      <c r="B225" s="29"/>
      <c r="C225" s="170" t="s">
        <v>357</v>
      </c>
      <c r="D225" s="170" t="s">
        <v>102</v>
      </c>
      <c r="E225" s="171" t="s">
        <v>358</v>
      </c>
      <c r="F225" s="172" t="s">
        <v>359</v>
      </c>
      <c r="G225" s="173" t="s">
        <v>103</v>
      </c>
      <c r="H225" s="174">
        <v>20</v>
      </c>
      <c r="I225" s="174"/>
      <c r="J225" s="174"/>
      <c r="K225" s="174">
        <f>H225*J225</f>
        <v>0</v>
      </c>
      <c r="L225" s="175"/>
      <c r="M225" s="32"/>
      <c r="N225" s="176" t="s">
        <v>1</v>
      </c>
      <c r="O225" s="177" t="s">
        <v>28</v>
      </c>
      <c r="P225" s="178">
        <f>I225+J225</f>
        <v>0</v>
      </c>
      <c r="Q225" s="178">
        <f>ROUND(I225*H225,3)</f>
        <v>0</v>
      </c>
      <c r="R225" s="178">
        <f>ROUND(J225*H225,3)</f>
        <v>0</v>
      </c>
      <c r="S225" s="179">
        <v>0</v>
      </c>
      <c r="T225" s="179">
        <f>S225*H225</f>
        <v>0</v>
      </c>
      <c r="U225" s="179">
        <v>0</v>
      </c>
      <c r="V225" s="179">
        <f>U225*H225</f>
        <v>0</v>
      </c>
      <c r="W225" s="179">
        <v>0</v>
      </c>
      <c r="X225" s="179">
        <f>W225*H225</f>
        <v>0</v>
      </c>
      <c r="Y225" s="180" t="s">
        <v>1</v>
      </c>
      <c r="Z225" s="214"/>
      <c r="AA225" s="214"/>
      <c r="AN225" s="181" t="s">
        <v>104</v>
      </c>
      <c r="AP225" s="181" t="s">
        <v>102</v>
      </c>
      <c r="AQ225" s="181" t="s">
        <v>105</v>
      </c>
      <c r="AU225" s="14" t="s">
        <v>100</v>
      </c>
      <c r="BA225" s="182">
        <f>IF(O225="základná",K225,0)</f>
        <v>0</v>
      </c>
      <c r="BB225" s="182">
        <f>IF(O225="znížená",K225,0)</f>
        <v>0</v>
      </c>
      <c r="BC225" s="182">
        <f>IF(O225="zákl. prenesená",K225,0)</f>
        <v>0</v>
      </c>
      <c r="BD225" s="182">
        <f>IF(O225="zníž. prenesená",K225,0)</f>
        <v>0</v>
      </c>
      <c r="BE225" s="182">
        <f>IF(O225="nulová",K225,0)</f>
        <v>0</v>
      </c>
      <c r="BF225" s="14" t="s">
        <v>105</v>
      </c>
      <c r="BG225" s="183">
        <f>ROUND(P225*H225,3)</f>
        <v>0</v>
      </c>
      <c r="BH225" s="14" t="s">
        <v>104</v>
      </c>
      <c r="BI225" s="181" t="s">
        <v>360</v>
      </c>
    </row>
    <row r="226" spans="1:61" s="2" customFormat="1" x14ac:dyDescent="0.2">
      <c r="A226" s="214"/>
      <c r="B226" s="29"/>
      <c r="C226" s="211"/>
      <c r="D226" s="184" t="s">
        <v>106</v>
      </c>
      <c r="E226" s="211"/>
      <c r="F226" s="185" t="s">
        <v>359</v>
      </c>
      <c r="G226" s="211"/>
      <c r="H226" s="211"/>
      <c r="I226" s="211"/>
      <c r="J226" s="211"/>
      <c r="K226" s="211"/>
      <c r="L226" s="211"/>
      <c r="M226" s="32"/>
      <c r="N226" s="186"/>
      <c r="O226" s="187"/>
      <c r="P226" s="60"/>
      <c r="Q226" s="60"/>
      <c r="R226" s="60"/>
      <c r="S226" s="60"/>
      <c r="T226" s="60"/>
      <c r="U226" s="60"/>
      <c r="V226" s="60"/>
      <c r="W226" s="60"/>
      <c r="X226" s="60"/>
      <c r="Y226" s="61"/>
      <c r="Z226" s="214"/>
      <c r="AA226" s="214"/>
      <c r="AP226" s="14" t="s">
        <v>106</v>
      </c>
      <c r="AQ226" s="14" t="s">
        <v>105</v>
      </c>
    </row>
    <row r="227" spans="1:61" s="2" customFormat="1" ht="16.5" customHeight="1" x14ac:dyDescent="0.2">
      <c r="A227" s="214"/>
      <c r="B227" s="29"/>
      <c r="C227" s="188" t="s">
        <v>361</v>
      </c>
      <c r="D227" s="188" t="s">
        <v>116</v>
      </c>
      <c r="E227" s="189" t="s">
        <v>362</v>
      </c>
      <c r="F227" s="190" t="s">
        <v>363</v>
      </c>
      <c r="G227" s="191" t="s">
        <v>103</v>
      </c>
      <c r="H227" s="192">
        <v>20</v>
      </c>
      <c r="I227" s="192"/>
      <c r="J227" s="193"/>
      <c r="K227" s="192">
        <f>H227*I227</f>
        <v>0</v>
      </c>
      <c r="L227" s="193"/>
      <c r="M227" s="194"/>
      <c r="N227" s="195" t="s">
        <v>1</v>
      </c>
      <c r="O227" s="177" t="s">
        <v>28</v>
      </c>
      <c r="P227" s="178">
        <f>I227+J227</f>
        <v>0</v>
      </c>
      <c r="Q227" s="178">
        <f>ROUND(I227*H227,3)</f>
        <v>0</v>
      </c>
      <c r="R227" s="178">
        <f>ROUND(J227*H227,3)</f>
        <v>0</v>
      </c>
      <c r="S227" s="179">
        <v>0</v>
      </c>
      <c r="T227" s="179">
        <f>S227*H227</f>
        <v>0</v>
      </c>
      <c r="U227" s="179">
        <v>0</v>
      </c>
      <c r="V227" s="179">
        <f>U227*H227</f>
        <v>0</v>
      </c>
      <c r="W227" s="179">
        <v>0</v>
      </c>
      <c r="X227" s="179">
        <f>W227*H227</f>
        <v>0</v>
      </c>
      <c r="Y227" s="180" t="s">
        <v>1</v>
      </c>
      <c r="Z227" s="214"/>
      <c r="AA227" s="214"/>
      <c r="AN227" s="181" t="s">
        <v>108</v>
      </c>
      <c r="AP227" s="181" t="s">
        <v>116</v>
      </c>
      <c r="AQ227" s="181" t="s">
        <v>105</v>
      </c>
      <c r="AU227" s="14" t="s">
        <v>100</v>
      </c>
      <c r="BA227" s="182">
        <f>IF(O227="základná",K227,0)</f>
        <v>0</v>
      </c>
      <c r="BB227" s="182">
        <f>IF(O227="znížená",K227,0)</f>
        <v>0</v>
      </c>
      <c r="BC227" s="182">
        <f>IF(O227="zákl. prenesená",K227,0)</f>
        <v>0</v>
      </c>
      <c r="BD227" s="182">
        <f>IF(O227="zníž. prenesená",K227,0)</f>
        <v>0</v>
      </c>
      <c r="BE227" s="182">
        <f>IF(O227="nulová",K227,0)</f>
        <v>0</v>
      </c>
      <c r="BF227" s="14" t="s">
        <v>105</v>
      </c>
      <c r="BG227" s="183">
        <f>ROUND(P227*H227,3)</f>
        <v>0</v>
      </c>
      <c r="BH227" s="14" t="s">
        <v>104</v>
      </c>
      <c r="BI227" s="181" t="s">
        <v>364</v>
      </c>
    </row>
    <row r="228" spans="1:61" s="2" customFormat="1" x14ac:dyDescent="0.2">
      <c r="A228" s="214"/>
      <c r="B228" s="29"/>
      <c r="C228" s="211"/>
      <c r="D228" s="184" t="s">
        <v>106</v>
      </c>
      <c r="E228" s="211"/>
      <c r="F228" s="185" t="s">
        <v>363</v>
      </c>
      <c r="G228" s="211"/>
      <c r="H228" s="211"/>
      <c r="I228" s="211"/>
      <c r="J228" s="211"/>
      <c r="K228" s="211"/>
      <c r="L228" s="211"/>
      <c r="M228" s="32"/>
      <c r="N228" s="186"/>
      <c r="O228" s="187"/>
      <c r="P228" s="60"/>
      <c r="Q228" s="60"/>
      <c r="R228" s="60"/>
      <c r="S228" s="60"/>
      <c r="T228" s="60"/>
      <c r="U228" s="60"/>
      <c r="V228" s="60"/>
      <c r="W228" s="60"/>
      <c r="X228" s="60"/>
      <c r="Y228" s="61"/>
      <c r="Z228" s="214"/>
      <c r="AA228" s="214"/>
      <c r="AP228" s="14" t="s">
        <v>106</v>
      </c>
      <c r="AQ228" s="14" t="s">
        <v>105</v>
      </c>
    </row>
    <row r="229" spans="1:61" s="2" customFormat="1" ht="16.5" customHeight="1" x14ac:dyDescent="0.2">
      <c r="A229" s="214"/>
      <c r="B229" s="29"/>
      <c r="C229" s="170" t="s">
        <v>297</v>
      </c>
      <c r="D229" s="170" t="s">
        <v>102</v>
      </c>
      <c r="E229" s="171" t="s">
        <v>298</v>
      </c>
      <c r="F229" s="172" t="s">
        <v>299</v>
      </c>
      <c r="G229" s="173" t="s">
        <v>103</v>
      </c>
      <c r="H229" s="174">
        <v>20</v>
      </c>
      <c r="I229" s="174"/>
      <c r="J229" s="174"/>
      <c r="K229" s="174">
        <f>H229*J229</f>
        <v>0</v>
      </c>
      <c r="L229" s="175"/>
      <c r="M229" s="32"/>
      <c r="N229" s="176"/>
      <c r="O229" s="177" t="s">
        <v>28</v>
      </c>
      <c r="P229" s="178">
        <f>I229+J229</f>
        <v>0</v>
      </c>
      <c r="Q229" s="178">
        <f>ROUND(I229*H229,3)</f>
        <v>0</v>
      </c>
      <c r="R229" s="178">
        <f>ROUND(J229*H229,3)</f>
        <v>0</v>
      </c>
      <c r="S229" s="179">
        <v>0</v>
      </c>
      <c r="T229" s="179">
        <f>S229*H229</f>
        <v>0</v>
      </c>
      <c r="U229" s="179">
        <v>0</v>
      </c>
      <c r="V229" s="179">
        <f>U229*H229</f>
        <v>0</v>
      </c>
      <c r="W229" s="179">
        <v>0</v>
      </c>
      <c r="X229" s="179">
        <f>W229*H229</f>
        <v>0</v>
      </c>
      <c r="Y229" s="180"/>
      <c r="Z229" s="214"/>
      <c r="AA229" s="214"/>
      <c r="AN229" s="181" t="s">
        <v>104</v>
      </c>
      <c r="AP229" s="181" t="s">
        <v>102</v>
      </c>
      <c r="AQ229" s="181" t="s">
        <v>105</v>
      </c>
      <c r="AU229" s="14" t="s">
        <v>100</v>
      </c>
      <c r="BA229" s="182">
        <f>IF(O229="základná",K229,0)</f>
        <v>0</v>
      </c>
      <c r="BB229" s="182">
        <f>IF(O229="znížená",K229,0)</f>
        <v>0</v>
      </c>
      <c r="BC229" s="182">
        <f>IF(O229="zákl. prenesená",K229,0)</f>
        <v>0</v>
      </c>
      <c r="BD229" s="182">
        <f>IF(O229="zníž. prenesená",K229,0)</f>
        <v>0</v>
      </c>
      <c r="BE229" s="182">
        <f>IF(O229="nulová",K229,0)</f>
        <v>0</v>
      </c>
      <c r="BF229" s="14" t="s">
        <v>105</v>
      </c>
      <c r="BG229" s="183">
        <f>ROUND(P229*H229,3)</f>
        <v>0</v>
      </c>
      <c r="BH229" s="14" t="s">
        <v>104</v>
      </c>
      <c r="BI229" s="181" t="s">
        <v>300</v>
      </c>
    </row>
    <row r="230" spans="1:61" s="2" customFormat="1" x14ac:dyDescent="0.2">
      <c r="A230" s="214"/>
      <c r="B230" s="29"/>
      <c r="C230" s="211"/>
      <c r="D230" s="184" t="s">
        <v>106</v>
      </c>
      <c r="E230" s="211"/>
      <c r="F230" s="185" t="s">
        <v>299</v>
      </c>
      <c r="G230" s="211"/>
      <c r="H230" s="211"/>
      <c r="I230" s="211"/>
      <c r="J230" s="211"/>
      <c r="K230" s="211"/>
      <c r="L230" s="211"/>
      <c r="M230" s="32"/>
      <c r="N230" s="186"/>
      <c r="O230" s="187"/>
      <c r="P230" s="60"/>
      <c r="Q230" s="60"/>
      <c r="R230" s="60"/>
      <c r="S230" s="60"/>
      <c r="T230" s="60"/>
      <c r="U230" s="60"/>
      <c r="V230" s="60"/>
      <c r="W230" s="60"/>
      <c r="X230" s="60"/>
      <c r="Y230" s="61"/>
      <c r="Z230" s="214"/>
      <c r="AA230" s="214"/>
      <c r="AP230" s="14" t="s">
        <v>106</v>
      </c>
      <c r="AQ230" s="14" t="s">
        <v>105</v>
      </c>
    </row>
    <row r="231" spans="1:61" s="2" customFormat="1" ht="24" customHeight="1" x14ac:dyDescent="0.2">
      <c r="A231" s="214"/>
      <c r="B231" s="29"/>
      <c r="C231" s="188" t="s">
        <v>301</v>
      </c>
      <c r="D231" s="188" t="s">
        <v>116</v>
      </c>
      <c r="E231" s="189" t="s">
        <v>302</v>
      </c>
      <c r="F231" s="190" t="s">
        <v>303</v>
      </c>
      <c r="G231" s="191" t="s">
        <v>115</v>
      </c>
      <c r="H231" s="192">
        <v>20</v>
      </c>
      <c r="I231" s="192"/>
      <c r="J231" s="193"/>
      <c r="K231" s="192">
        <f>H231*I231</f>
        <v>0</v>
      </c>
      <c r="L231" s="193"/>
      <c r="M231" s="194"/>
      <c r="N231" s="195"/>
      <c r="O231" s="177" t="s">
        <v>28</v>
      </c>
      <c r="P231" s="178">
        <f>I231+J231</f>
        <v>0</v>
      </c>
      <c r="Q231" s="178">
        <f>ROUND(I231*H231,3)</f>
        <v>0</v>
      </c>
      <c r="R231" s="178">
        <f>ROUND(J231*H231,3)</f>
        <v>0</v>
      </c>
      <c r="S231" s="179">
        <v>0</v>
      </c>
      <c r="T231" s="179">
        <f>S231*H231</f>
        <v>0</v>
      </c>
      <c r="U231" s="179">
        <v>0</v>
      </c>
      <c r="V231" s="179">
        <f>U231*H231</f>
        <v>0</v>
      </c>
      <c r="W231" s="179">
        <v>0</v>
      </c>
      <c r="X231" s="179">
        <f>W231*H231</f>
        <v>0</v>
      </c>
      <c r="Y231" s="180"/>
      <c r="Z231" s="214"/>
      <c r="AA231" s="214"/>
      <c r="AN231" s="181" t="s">
        <v>108</v>
      </c>
      <c r="AP231" s="181" t="s">
        <v>116</v>
      </c>
      <c r="AQ231" s="181" t="s">
        <v>105</v>
      </c>
      <c r="AU231" s="14" t="s">
        <v>100</v>
      </c>
      <c r="BA231" s="182">
        <f>IF(O231="základná",K231,0)</f>
        <v>0</v>
      </c>
      <c r="BB231" s="182">
        <f>IF(O231="znížená",K231,0)</f>
        <v>0</v>
      </c>
      <c r="BC231" s="182">
        <f>IF(O231="zákl. prenesená",K231,0)</f>
        <v>0</v>
      </c>
      <c r="BD231" s="182">
        <f>IF(O231="zníž. prenesená",K231,0)</f>
        <v>0</v>
      </c>
      <c r="BE231" s="182">
        <f>IF(O231="nulová",K231,0)</f>
        <v>0</v>
      </c>
      <c r="BF231" s="14" t="s">
        <v>105</v>
      </c>
      <c r="BG231" s="183">
        <f>ROUND(P231*H231,3)</f>
        <v>0</v>
      </c>
      <c r="BH231" s="14" t="s">
        <v>104</v>
      </c>
      <c r="BI231" s="181" t="s">
        <v>304</v>
      </c>
    </row>
    <row r="232" spans="1:61" s="2" customFormat="1" ht="19.5" x14ac:dyDescent="0.2">
      <c r="A232" s="214"/>
      <c r="B232" s="29"/>
      <c r="C232" s="211"/>
      <c r="D232" s="184" t="s">
        <v>106</v>
      </c>
      <c r="E232" s="211"/>
      <c r="F232" s="185" t="s">
        <v>303</v>
      </c>
      <c r="G232" s="211"/>
      <c r="H232" s="211"/>
      <c r="I232" s="211"/>
      <c r="J232" s="211"/>
      <c r="K232" s="211"/>
      <c r="L232" s="211"/>
      <c r="M232" s="32"/>
      <c r="N232" s="186"/>
      <c r="O232" s="187"/>
      <c r="P232" s="60"/>
      <c r="Q232" s="60"/>
      <c r="R232" s="60"/>
      <c r="S232" s="60"/>
      <c r="T232" s="60"/>
      <c r="U232" s="60"/>
      <c r="V232" s="60"/>
      <c r="W232" s="60"/>
      <c r="X232" s="60"/>
      <c r="Y232" s="61"/>
      <c r="Z232" s="214"/>
      <c r="AA232" s="214"/>
      <c r="AP232" s="14" t="s">
        <v>106</v>
      </c>
      <c r="AQ232" s="14" t="s">
        <v>105</v>
      </c>
    </row>
    <row r="233" spans="1:61" s="12" customFormat="1" ht="22.7" customHeight="1" x14ac:dyDescent="0.2">
      <c r="B233" s="154"/>
      <c r="C233" s="155"/>
      <c r="D233" s="156" t="s">
        <v>62</v>
      </c>
      <c r="E233" s="168" t="s">
        <v>313</v>
      </c>
      <c r="F233" s="168" t="s">
        <v>314</v>
      </c>
      <c r="G233" s="155"/>
      <c r="H233" s="155"/>
      <c r="I233" s="155"/>
      <c r="J233" s="155"/>
      <c r="K233" s="169">
        <f>SUM(K234:K264)</f>
        <v>0</v>
      </c>
      <c r="L233" s="155"/>
      <c r="M233" s="32"/>
      <c r="N233" s="160"/>
      <c r="O233" s="161"/>
      <c r="P233" s="161"/>
      <c r="Q233" s="162">
        <f>SUM(Q234:Q264)</f>
        <v>0</v>
      </c>
      <c r="R233" s="162">
        <f>SUM(R234:R264)</f>
        <v>0</v>
      </c>
      <c r="S233" s="161"/>
      <c r="T233" s="163">
        <f>SUM(T234:T257)</f>
        <v>0</v>
      </c>
      <c r="U233" s="161"/>
      <c r="V233" s="163">
        <f>SUM(V234:V257)</f>
        <v>0</v>
      </c>
      <c r="W233" s="161"/>
      <c r="X233" s="163">
        <f>SUM(X234:X257)</f>
        <v>0</v>
      </c>
      <c r="Y233" s="164"/>
      <c r="AN233" s="165" t="s">
        <v>66</v>
      </c>
      <c r="AP233" s="166" t="s">
        <v>62</v>
      </c>
      <c r="AQ233" s="166" t="s">
        <v>66</v>
      </c>
      <c r="AU233" s="165" t="s">
        <v>100</v>
      </c>
      <c r="BG233" s="167">
        <f>SUM(BG234:BG266)</f>
        <v>0</v>
      </c>
    </row>
    <row r="234" spans="1:61" s="2" customFormat="1" ht="24" customHeight="1" x14ac:dyDescent="0.2">
      <c r="A234" s="214"/>
      <c r="B234" s="29"/>
      <c r="C234" s="170" t="s">
        <v>315</v>
      </c>
      <c r="D234" s="170" t="s">
        <v>102</v>
      </c>
      <c r="E234" s="171" t="s">
        <v>316</v>
      </c>
      <c r="F234" s="172" t="s">
        <v>783</v>
      </c>
      <c r="G234" s="173" t="s">
        <v>115</v>
      </c>
      <c r="H234" s="174">
        <v>150</v>
      </c>
      <c r="I234" s="174"/>
      <c r="J234" s="174"/>
      <c r="K234" s="174">
        <f>H234*J234</f>
        <v>0</v>
      </c>
      <c r="L234" s="175"/>
      <c r="M234" s="32"/>
      <c r="N234" s="176"/>
      <c r="O234" s="177" t="s">
        <v>28</v>
      </c>
      <c r="P234" s="178">
        <f>I234+J234</f>
        <v>0</v>
      </c>
      <c r="Q234" s="178">
        <f>ROUND(I234*H234,3)</f>
        <v>0</v>
      </c>
      <c r="R234" s="178">
        <f>ROUND(J234*H234,3)</f>
        <v>0</v>
      </c>
      <c r="S234" s="179">
        <v>0</v>
      </c>
      <c r="T234" s="179">
        <f>S234*H234</f>
        <v>0</v>
      </c>
      <c r="U234" s="179">
        <v>0</v>
      </c>
      <c r="V234" s="179">
        <f>U234*H234</f>
        <v>0</v>
      </c>
      <c r="W234" s="179">
        <v>0</v>
      </c>
      <c r="X234" s="179">
        <f>W234*H234</f>
        <v>0</v>
      </c>
      <c r="Y234" s="180"/>
      <c r="Z234" s="214"/>
      <c r="AA234" s="214"/>
      <c r="AN234" s="181" t="s">
        <v>104</v>
      </c>
      <c r="AP234" s="181" t="s">
        <v>102</v>
      </c>
      <c r="AQ234" s="181" t="s">
        <v>105</v>
      </c>
      <c r="AU234" s="14" t="s">
        <v>100</v>
      </c>
      <c r="BA234" s="182">
        <f>IF(O234="základná",K234,0)</f>
        <v>0</v>
      </c>
      <c r="BB234" s="182">
        <f>IF(O234="znížená",K234,0)</f>
        <v>0</v>
      </c>
      <c r="BC234" s="182">
        <f>IF(O234="zákl. prenesená",K234,0)</f>
        <v>0</v>
      </c>
      <c r="BD234" s="182">
        <f>IF(O234="zníž. prenesená",K234,0)</f>
        <v>0</v>
      </c>
      <c r="BE234" s="182">
        <f>IF(O234="nulová",K234,0)</f>
        <v>0</v>
      </c>
      <c r="BF234" s="14" t="s">
        <v>105</v>
      </c>
      <c r="BG234" s="183">
        <f>ROUND(P234*H234,3)</f>
        <v>0</v>
      </c>
      <c r="BH234" s="14" t="s">
        <v>104</v>
      </c>
      <c r="BI234" s="181" t="s">
        <v>318</v>
      </c>
    </row>
    <row r="235" spans="1:61" s="2" customFormat="1" x14ac:dyDescent="0.2">
      <c r="A235" s="214"/>
      <c r="B235" s="29"/>
      <c r="C235" s="211"/>
      <c r="D235" s="184" t="s">
        <v>106</v>
      </c>
      <c r="E235" s="211"/>
      <c r="F235" s="185" t="s">
        <v>317</v>
      </c>
      <c r="G235" s="211"/>
      <c r="H235" s="211"/>
      <c r="I235" s="211"/>
      <c r="J235" s="211"/>
      <c r="K235" s="211"/>
      <c r="L235" s="211"/>
      <c r="M235" s="32"/>
      <c r="N235" s="186"/>
      <c r="O235" s="187"/>
      <c r="P235" s="60"/>
      <c r="Q235" s="60"/>
      <c r="R235" s="60"/>
      <c r="S235" s="60"/>
      <c r="T235" s="60"/>
      <c r="U235" s="60"/>
      <c r="V235" s="60"/>
      <c r="W235" s="60"/>
      <c r="X235" s="60"/>
      <c r="Y235" s="61"/>
      <c r="Z235" s="214"/>
      <c r="AA235" s="214"/>
      <c r="AP235" s="14" t="s">
        <v>106</v>
      </c>
      <c r="AQ235" s="14" t="s">
        <v>105</v>
      </c>
    </row>
    <row r="236" spans="1:61" s="2" customFormat="1" ht="16.5" customHeight="1" x14ac:dyDescent="0.2">
      <c r="A236" s="214"/>
      <c r="B236" s="29"/>
      <c r="C236" s="188" t="s">
        <v>319</v>
      </c>
      <c r="D236" s="188" t="s">
        <v>116</v>
      </c>
      <c r="E236" s="189" t="s">
        <v>320</v>
      </c>
      <c r="F236" s="190" t="s">
        <v>321</v>
      </c>
      <c r="G236" s="191" t="s">
        <v>115</v>
      </c>
      <c r="H236" s="192">
        <v>100</v>
      </c>
      <c r="I236" s="192"/>
      <c r="J236" s="193"/>
      <c r="K236" s="192">
        <f>H236*I236</f>
        <v>0</v>
      </c>
      <c r="L236" s="193"/>
      <c r="M236" s="194"/>
      <c r="N236" s="195"/>
      <c r="O236" s="177" t="s">
        <v>28</v>
      </c>
      <c r="P236" s="178">
        <f>I236+J236</f>
        <v>0</v>
      </c>
      <c r="Q236" s="178">
        <f>ROUND(I236*H236,3)</f>
        <v>0</v>
      </c>
      <c r="R236" s="178">
        <f>ROUND(J236*H236,3)</f>
        <v>0</v>
      </c>
      <c r="S236" s="179">
        <v>0</v>
      </c>
      <c r="T236" s="179">
        <f>S236*H236</f>
        <v>0</v>
      </c>
      <c r="U236" s="179">
        <v>0</v>
      </c>
      <c r="V236" s="179">
        <f>U236*H236</f>
        <v>0</v>
      </c>
      <c r="W236" s="179">
        <v>0</v>
      </c>
      <c r="X236" s="179">
        <f>W236*H236</f>
        <v>0</v>
      </c>
      <c r="Y236" s="180"/>
      <c r="Z236" s="214"/>
      <c r="AA236" s="214"/>
      <c r="AN236" s="181" t="s">
        <v>108</v>
      </c>
      <c r="AP236" s="181" t="s">
        <v>116</v>
      </c>
      <c r="AQ236" s="181" t="s">
        <v>105</v>
      </c>
      <c r="AU236" s="14" t="s">
        <v>100</v>
      </c>
      <c r="BA236" s="182">
        <f>IF(O236="základná",K236,0)</f>
        <v>0</v>
      </c>
      <c r="BB236" s="182">
        <f>IF(O236="znížená",K236,0)</f>
        <v>0</v>
      </c>
      <c r="BC236" s="182">
        <f>IF(O236="zákl. prenesená",K236,0)</f>
        <v>0</v>
      </c>
      <c r="BD236" s="182">
        <f>IF(O236="zníž. prenesená",K236,0)</f>
        <v>0</v>
      </c>
      <c r="BE236" s="182">
        <f>IF(O236="nulová",K236,0)</f>
        <v>0</v>
      </c>
      <c r="BF236" s="14" t="s">
        <v>105</v>
      </c>
      <c r="BG236" s="183">
        <f>ROUND(P236*H236,3)</f>
        <v>0</v>
      </c>
      <c r="BH236" s="14" t="s">
        <v>104</v>
      </c>
      <c r="BI236" s="181" t="s">
        <v>322</v>
      </c>
    </row>
    <row r="237" spans="1:61" s="2" customFormat="1" x14ac:dyDescent="0.2">
      <c r="A237" s="214"/>
      <c r="B237" s="29"/>
      <c r="C237" s="211"/>
      <c r="D237" s="184" t="s">
        <v>106</v>
      </c>
      <c r="E237" s="211"/>
      <c r="F237" s="185" t="s">
        <v>321</v>
      </c>
      <c r="G237" s="211"/>
      <c r="H237" s="211"/>
      <c r="I237" s="211"/>
      <c r="J237" s="211"/>
      <c r="K237" s="211"/>
      <c r="L237" s="211"/>
      <c r="M237" s="32"/>
      <c r="N237" s="186"/>
      <c r="O237" s="187"/>
      <c r="P237" s="60"/>
      <c r="Q237" s="60"/>
      <c r="R237" s="60"/>
      <c r="S237" s="60"/>
      <c r="T237" s="60"/>
      <c r="U237" s="60"/>
      <c r="V237" s="60"/>
      <c r="W237" s="60"/>
      <c r="X237" s="60"/>
      <c r="Y237" s="61"/>
      <c r="Z237" s="214"/>
      <c r="AA237" s="214"/>
      <c r="AP237" s="14" t="s">
        <v>106</v>
      </c>
      <c r="AQ237" s="14" t="s">
        <v>105</v>
      </c>
    </row>
    <row r="238" spans="1:61" s="2" customFormat="1" ht="16.5" customHeight="1" x14ac:dyDescent="0.2">
      <c r="A238" s="214"/>
      <c r="B238" s="29"/>
      <c r="C238" s="188" t="s">
        <v>334</v>
      </c>
      <c r="D238" s="188" t="s">
        <v>116</v>
      </c>
      <c r="E238" s="189" t="s">
        <v>335</v>
      </c>
      <c r="F238" s="190" t="s">
        <v>782</v>
      </c>
      <c r="G238" s="191" t="s">
        <v>115</v>
      </c>
      <c r="H238" s="192">
        <v>50</v>
      </c>
      <c r="I238" s="192"/>
      <c r="J238" s="193"/>
      <c r="K238" s="192">
        <f>H238*I238</f>
        <v>0</v>
      </c>
      <c r="L238" s="193"/>
      <c r="M238" s="194"/>
      <c r="N238" s="195" t="s">
        <v>1</v>
      </c>
      <c r="O238" s="177" t="s">
        <v>28</v>
      </c>
      <c r="P238" s="178">
        <f>I238+J238</f>
        <v>0</v>
      </c>
      <c r="Q238" s="178">
        <f>ROUND(I238*H238,3)</f>
        <v>0</v>
      </c>
      <c r="R238" s="178">
        <f>ROUND(J238*H238,3)</f>
        <v>0</v>
      </c>
      <c r="S238" s="179">
        <v>0</v>
      </c>
      <c r="T238" s="179">
        <f>S238*H238</f>
        <v>0</v>
      </c>
      <c r="U238" s="179">
        <v>0</v>
      </c>
      <c r="V238" s="179">
        <f>U238*H238</f>
        <v>0</v>
      </c>
      <c r="W238" s="179">
        <v>0</v>
      </c>
      <c r="X238" s="179">
        <f>W238*H238</f>
        <v>0</v>
      </c>
      <c r="Y238" s="180" t="s">
        <v>1</v>
      </c>
      <c r="Z238" s="214"/>
      <c r="AA238" s="214"/>
      <c r="AN238" s="181" t="s">
        <v>108</v>
      </c>
      <c r="AP238" s="181" t="s">
        <v>116</v>
      </c>
      <c r="AQ238" s="181" t="s">
        <v>105</v>
      </c>
      <c r="AU238" s="14" t="s">
        <v>100</v>
      </c>
      <c r="BA238" s="182">
        <f>IF(O238="základná",K238,0)</f>
        <v>0</v>
      </c>
      <c r="BB238" s="182">
        <f>IF(O238="znížená",K238,0)</f>
        <v>0</v>
      </c>
      <c r="BC238" s="182">
        <f>IF(O238="zákl. prenesená",K238,0)</f>
        <v>0</v>
      </c>
      <c r="BD238" s="182">
        <f>IF(O238="zníž. prenesená",K238,0)</f>
        <v>0</v>
      </c>
      <c r="BE238" s="182">
        <f>IF(O238="nulová",K238,0)</f>
        <v>0</v>
      </c>
      <c r="BF238" s="14" t="s">
        <v>105</v>
      </c>
      <c r="BG238" s="183">
        <f>ROUND(P238*H238,3)</f>
        <v>0</v>
      </c>
      <c r="BH238" s="14" t="s">
        <v>104</v>
      </c>
      <c r="BI238" s="181" t="s">
        <v>336</v>
      </c>
    </row>
    <row r="239" spans="1:61" s="2" customFormat="1" x14ac:dyDescent="0.2">
      <c r="A239" s="214"/>
      <c r="B239" s="29"/>
      <c r="C239" s="211"/>
      <c r="D239" s="184" t="s">
        <v>106</v>
      </c>
      <c r="E239" s="211"/>
      <c r="F239" s="185" t="s">
        <v>782</v>
      </c>
      <c r="G239" s="211"/>
      <c r="H239" s="211"/>
      <c r="I239" s="211"/>
      <c r="J239" s="211"/>
      <c r="K239" s="211"/>
      <c r="L239" s="211"/>
      <c r="M239" s="32"/>
      <c r="N239" s="186"/>
      <c r="O239" s="187"/>
      <c r="P239" s="60"/>
      <c r="Q239" s="60"/>
      <c r="R239" s="60"/>
      <c r="S239" s="60"/>
      <c r="T239" s="60"/>
      <c r="U239" s="60"/>
      <c r="V239" s="60"/>
      <c r="W239" s="60"/>
      <c r="X239" s="60"/>
      <c r="Y239" s="61"/>
      <c r="Z239" s="214"/>
      <c r="AA239" s="214"/>
      <c r="AP239" s="14" t="s">
        <v>106</v>
      </c>
      <c r="AQ239" s="14" t="s">
        <v>105</v>
      </c>
    </row>
    <row r="240" spans="1:61" s="2" customFormat="1" ht="16.5" customHeight="1" x14ac:dyDescent="0.2">
      <c r="A240" s="214"/>
      <c r="B240" s="29"/>
      <c r="C240" s="188" t="s">
        <v>323</v>
      </c>
      <c r="D240" s="188" t="s">
        <v>116</v>
      </c>
      <c r="E240" s="189" t="s">
        <v>324</v>
      </c>
      <c r="F240" s="190" t="s">
        <v>325</v>
      </c>
      <c r="G240" s="191" t="s">
        <v>103</v>
      </c>
      <c r="H240" s="192">
        <v>150</v>
      </c>
      <c r="I240" s="192"/>
      <c r="J240" s="193"/>
      <c r="K240" s="192">
        <f>H240*I240</f>
        <v>0</v>
      </c>
      <c r="L240" s="193"/>
      <c r="M240" s="194"/>
      <c r="N240" s="195"/>
      <c r="O240" s="177" t="s">
        <v>28</v>
      </c>
      <c r="P240" s="178">
        <f>I240+J240</f>
        <v>0</v>
      </c>
      <c r="Q240" s="178">
        <f>ROUND(I240*H240,3)</f>
        <v>0</v>
      </c>
      <c r="R240" s="178">
        <f>ROUND(J240*H240,3)</f>
        <v>0</v>
      </c>
      <c r="S240" s="179">
        <v>0</v>
      </c>
      <c r="T240" s="179">
        <f>S240*H240</f>
        <v>0</v>
      </c>
      <c r="U240" s="179">
        <v>0</v>
      </c>
      <c r="V240" s="179">
        <f>U240*H240</f>
        <v>0</v>
      </c>
      <c r="W240" s="179">
        <v>0</v>
      </c>
      <c r="X240" s="179">
        <f>W240*H240</f>
        <v>0</v>
      </c>
      <c r="Y240" s="180"/>
      <c r="Z240" s="214"/>
      <c r="AA240" s="214"/>
      <c r="AN240" s="181" t="s">
        <v>108</v>
      </c>
      <c r="AP240" s="181" t="s">
        <v>116</v>
      </c>
      <c r="AQ240" s="181" t="s">
        <v>105</v>
      </c>
      <c r="AU240" s="14" t="s">
        <v>100</v>
      </c>
      <c r="BA240" s="182">
        <f>IF(O240="základná",K240,0)</f>
        <v>0</v>
      </c>
      <c r="BB240" s="182">
        <f>IF(O240="znížená",K240,0)</f>
        <v>0</v>
      </c>
      <c r="BC240" s="182">
        <f>IF(O240="zákl. prenesená",K240,0)</f>
        <v>0</v>
      </c>
      <c r="BD240" s="182">
        <f>IF(O240="zníž. prenesená",K240,0)</f>
        <v>0</v>
      </c>
      <c r="BE240" s="182">
        <f>IF(O240="nulová",K240,0)</f>
        <v>0</v>
      </c>
      <c r="BF240" s="14" t="s">
        <v>105</v>
      </c>
      <c r="BG240" s="183">
        <f>ROUND(P240*H240,3)</f>
        <v>0</v>
      </c>
      <c r="BH240" s="14" t="s">
        <v>104</v>
      </c>
      <c r="BI240" s="181" t="s">
        <v>326</v>
      </c>
    </row>
    <row r="241" spans="1:61" s="2" customFormat="1" x14ac:dyDescent="0.2">
      <c r="A241" s="214"/>
      <c r="B241" s="29"/>
      <c r="C241" s="211"/>
      <c r="D241" s="184" t="s">
        <v>106</v>
      </c>
      <c r="E241" s="211"/>
      <c r="F241" s="185" t="s">
        <v>325</v>
      </c>
      <c r="G241" s="211"/>
      <c r="H241" s="211"/>
      <c r="I241" s="211"/>
      <c r="J241" s="211"/>
      <c r="K241" s="211"/>
      <c r="L241" s="211"/>
      <c r="M241" s="32"/>
      <c r="N241" s="186"/>
      <c r="O241" s="187"/>
      <c r="P241" s="60"/>
      <c r="Q241" s="60"/>
      <c r="R241" s="60"/>
      <c r="S241" s="60"/>
      <c r="T241" s="60"/>
      <c r="U241" s="60"/>
      <c r="V241" s="60"/>
      <c r="W241" s="60"/>
      <c r="X241" s="60"/>
      <c r="Y241" s="61"/>
      <c r="Z241" s="214"/>
      <c r="AA241" s="214"/>
      <c r="AP241" s="14" t="s">
        <v>106</v>
      </c>
      <c r="AQ241" s="14" t="s">
        <v>105</v>
      </c>
    </row>
    <row r="242" spans="1:61" s="2" customFormat="1" ht="16.5" customHeight="1" x14ac:dyDescent="0.2">
      <c r="A242" s="214"/>
      <c r="B242" s="29"/>
      <c r="C242" s="188" t="s">
        <v>327</v>
      </c>
      <c r="D242" s="188" t="s">
        <v>116</v>
      </c>
      <c r="E242" s="189" t="s">
        <v>328</v>
      </c>
      <c r="F242" s="190" t="s">
        <v>329</v>
      </c>
      <c r="G242" s="191" t="s">
        <v>103</v>
      </c>
      <c r="H242" s="192">
        <v>80</v>
      </c>
      <c r="I242" s="192"/>
      <c r="J242" s="193"/>
      <c r="K242" s="192">
        <f>H242*I242</f>
        <v>0</v>
      </c>
      <c r="L242" s="193"/>
      <c r="M242" s="194"/>
      <c r="N242" s="195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179">
        <f>U242*H242</f>
        <v>0</v>
      </c>
      <c r="W242" s="179">
        <v>0</v>
      </c>
      <c r="X242" s="179">
        <f>W242*H242</f>
        <v>0</v>
      </c>
      <c r="Y242" s="180"/>
      <c r="Z242" s="214"/>
      <c r="AA242" s="214"/>
      <c r="AN242" s="181" t="s">
        <v>108</v>
      </c>
      <c r="AP242" s="181" t="s">
        <v>116</v>
      </c>
      <c r="AQ242" s="181" t="s">
        <v>105</v>
      </c>
      <c r="AU242" s="14" t="s">
        <v>100</v>
      </c>
      <c r="BA242" s="182">
        <f>IF(O242="základná",K242,0)</f>
        <v>0</v>
      </c>
      <c r="BB242" s="182">
        <f>IF(O242="znížená",K242,0)</f>
        <v>0</v>
      </c>
      <c r="BC242" s="182">
        <f>IF(O242="zákl. prenesená",K242,0)</f>
        <v>0</v>
      </c>
      <c r="BD242" s="182">
        <f>IF(O242="zníž. prenesená",K242,0)</f>
        <v>0</v>
      </c>
      <c r="BE242" s="182">
        <f>IF(O242="nulová",K242,0)</f>
        <v>0</v>
      </c>
      <c r="BF242" s="14" t="s">
        <v>105</v>
      </c>
      <c r="BG242" s="183">
        <f>ROUND(P242*H242,3)</f>
        <v>0</v>
      </c>
      <c r="BH242" s="14" t="s">
        <v>104</v>
      </c>
      <c r="BI242" s="181" t="s">
        <v>330</v>
      </c>
    </row>
    <row r="243" spans="1:61" s="2" customFormat="1" x14ac:dyDescent="0.2">
      <c r="A243" s="214"/>
      <c r="B243" s="29"/>
      <c r="C243" s="211"/>
      <c r="D243" s="184" t="s">
        <v>106</v>
      </c>
      <c r="E243" s="211"/>
      <c r="F243" s="185" t="s">
        <v>329</v>
      </c>
      <c r="G243" s="211"/>
      <c r="H243" s="211"/>
      <c r="I243" s="211"/>
      <c r="J243" s="211"/>
      <c r="K243" s="211"/>
      <c r="L243" s="211"/>
      <c r="M243" s="32"/>
      <c r="N243" s="186"/>
      <c r="O243" s="187"/>
      <c r="P243" s="60"/>
      <c r="Q243" s="60"/>
      <c r="R243" s="60"/>
      <c r="S243" s="60"/>
      <c r="T243" s="60"/>
      <c r="U243" s="60"/>
      <c r="V243" s="60"/>
      <c r="W243" s="60"/>
      <c r="X243" s="60"/>
      <c r="Y243" s="61"/>
      <c r="Z243" s="214"/>
      <c r="AA243" s="214"/>
      <c r="AP243" s="14" t="s">
        <v>106</v>
      </c>
      <c r="AQ243" s="14" t="s">
        <v>105</v>
      </c>
    </row>
    <row r="244" spans="1:61" s="2" customFormat="1" ht="26.1" customHeight="1" x14ac:dyDescent="0.2">
      <c r="A244" s="214"/>
      <c r="B244" s="29"/>
      <c r="C244" s="170" t="s">
        <v>337</v>
      </c>
      <c r="D244" s="170" t="s">
        <v>102</v>
      </c>
      <c r="E244" s="171" t="s">
        <v>338</v>
      </c>
      <c r="F244" s="172" t="s">
        <v>339</v>
      </c>
      <c r="G244" s="173" t="s">
        <v>103</v>
      </c>
      <c r="H244" s="174">
        <v>60</v>
      </c>
      <c r="I244" s="174"/>
      <c r="J244" s="174"/>
      <c r="K244" s="174">
        <f>H244*J244</f>
        <v>0</v>
      </c>
      <c r="L244" s="175"/>
      <c r="M244" s="32"/>
      <c r="N244" s="176" t="s">
        <v>1</v>
      </c>
      <c r="O244" s="177" t="s">
        <v>28</v>
      </c>
      <c r="P244" s="178">
        <f>I244+J244</f>
        <v>0</v>
      </c>
      <c r="Q244" s="178">
        <f>ROUND(I244*H244,3)</f>
        <v>0</v>
      </c>
      <c r="R244" s="178">
        <f>ROUND(J244*H244,3)</f>
        <v>0</v>
      </c>
      <c r="S244" s="179">
        <v>0</v>
      </c>
      <c r="T244" s="179">
        <f>S244*H244</f>
        <v>0</v>
      </c>
      <c r="U244" s="179">
        <v>0</v>
      </c>
      <c r="V244" s="179">
        <f>U244*H244</f>
        <v>0</v>
      </c>
      <c r="W244" s="179">
        <v>0</v>
      </c>
      <c r="X244" s="179">
        <f>W244*H244</f>
        <v>0</v>
      </c>
      <c r="Y244" s="180" t="s">
        <v>1</v>
      </c>
      <c r="Z244" s="214"/>
      <c r="AA244" s="214"/>
      <c r="AN244" s="181" t="s">
        <v>104</v>
      </c>
      <c r="AP244" s="181" t="s">
        <v>102</v>
      </c>
      <c r="AQ244" s="181" t="s">
        <v>105</v>
      </c>
      <c r="AU244" s="14" t="s">
        <v>100</v>
      </c>
      <c r="BA244" s="182">
        <f>IF(O244="základná",K244,0)</f>
        <v>0</v>
      </c>
      <c r="BB244" s="182">
        <f>IF(O244="znížená",K244,0)</f>
        <v>0</v>
      </c>
      <c r="BC244" s="182">
        <f>IF(O244="zákl. prenesená",K244,0)</f>
        <v>0</v>
      </c>
      <c r="BD244" s="182">
        <f>IF(O244="zníž. prenesená",K244,0)</f>
        <v>0</v>
      </c>
      <c r="BE244" s="182">
        <f>IF(O244="nulová",K244,0)</f>
        <v>0</v>
      </c>
      <c r="BF244" s="14" t="s">
        <v>105</v>
      </c>
      <c r="BG244" s="183">
        <f>ROUND(P244*H244,3)</f>
        <v>0</v>
      </c>
      <c r="BH244" s="14" t="s">
        <v>104</v>
      </c>
      <c r="BI244" s="181" t="s">
        <v>340</v>
      </c>
    </row>
    <row r="245" spans="1:61" s="2" customFormat="1" x14ac:dyDescent="0.2">
      <c r="A245" s="214"/>
      <c r="B245" s="29"/>
      <c r="C245" s="211"/>
      <c r="D245" s="184" t="s">
        <v>106</v>
      </c>
      <c r="E245" s="211"/>
      <c r="F245" s="185" t="s">
        <v>339</v>
      </c>
      <c r="G245" s="211"/>
      <c r="H245" s="211"/>
      <c r="I245" s="211"/>
      <c r="J245" s="211"/>
      <c r="K245" s="211"/>
      <c r="L245" s="211"/>
      <c r="M245" s="32"/>
      <c r="N245" s="186"/>
      <c r="O245" s="187"/>
      <c r="P245" s="60"/>
      <c r="Q245" s="60"/>
      <c r="R245" s="60"/>
      <c r="S245" s="60"/>
      <c r="T245" s="60"/>
      <c r="U245" s="60"/>
      <c r="V245" s="60"/>
      <c r="W245" s="60"/>
      <c r="X245" s="60"/>
      <c r="Y245" s="61"/>
      <c r="Z245" s="214"/>
      <c r="AA245" s="214"/>
      <c r="AP245" s="14" t="s">
        <v>106</v>
      </c>
      <c r="AQ245" s="14" t="s">
        <v>105</v>
      </c>
    </row>
    <row r="246" spans="1:61" s="2" customFormat="1" ht="16.5" customHeight="1" x14ac:dyDescent="0.2">
      <c r="A246" s="214"/>
      <c r="B246" s="29"/>
      <c r="C246" s="188" t="s">
        <v>341</v>
      </c>
      <c r="D246" s="188" t="s">
        <v>116</v>
      </c>
      <c r="E246" s="189" t="s">
        <v>342</v>
      </c>
      <c r="F246" s="190" t="s">
        <v>343</v>
      </c>
      <c r="G246" s="191" t="s">
        <v>103</v>
      </c>
      <c r="H246" s="192">
        <v>60</v>
      </c>
      <c r="I246" s="192"/>
      <c r="J246" s="193"/>
      <c r="K246" s="192">
        <f>H246*I246</f>
        <v>0</v>
      </c>
      <c r="L246" s="193"/>
      <c r="M246" s="194"/>
      <c r="N246" s="195" t="s">
        <v>1</v>
      </c>
      <c r="O246" s="177" t="s">
        <v>28</v>
      </c>
      <c r="P246" s="178">
        <f>I246+J246</f>
        <v>0</v>
      </c>
      <c r="Q246" s="178">
        <f>ROUND(I246*H246,3)</f>
        <v>0</v>
      </c>
      <c r="R246" s="178">
        <f>ROUND(J246*H246,3)</f>
        <v>0</v>
      </c>
      <c r="S246" s="179">
        <v>0</v>
      </c>
      <c r="T246" s="179">
        <f>S246*H246</f>
        <v>0</v>
      </c>
      <c r="U246" s="179">
        <v>0</v>
      </c>
      <c r="V246" s="179">
        <f>U246*H246</f>
        <v>0</v>
      </c>
      <c r="W246" s="179">
        <v>0</v>
      </c>
      <c r="X246" s="179">
        <f>W246*H246</f>
        <v>0</v>
      </c>
      <c r="Y246" s="180" t="s">
        <v>1</v>
      </c>
      <c r="Z246" s="214"/>
      <c r="AA246" s="214"/>
      <c r="AN246" s="181" t="s">
        <v>108</v>
      </c>
      <c r="AP246" s="181" t="s">
        <v>116</v>
      </c>
      <c r="AQ246" s="181" t="s">
        <v>105</v>
      </c>
      <c r="AU246" s="14" t="s">
        <v>100</v>
      </c>
      <c r="BA246" s="182">
        <f>IF(O246="základná",K246,0)</f>
        <v>0</v>
      </c>
      <c r="BB246" s="182">
        <f>IF(O246="znížená",K246,0)</f>
        <v>0</v>
      </c>
      <c r="BC246" s="182">
        <f>IF(O246="zákl. prenesená",K246,0)</f>
        <v>0</v>
      </c>
      <c r="BD246" s="182">
        <f>IF(O246="zníž. prenesená",K246,0)</f>
        <v>0</v>
      </c>
      <c r="BE246" s="182">
        <f>IF(O246="nulová",K246,0)</f>
        <v>0</v>
      </c>
      <c r="BF246" s="14" t="s">
        <v>105</v>
      </c>
      <c r="BG246" s="183">
        <f>ROUND(P246*H246,3)</f>
        <v>0</v>
      </c>
      <c r="BH246" s="14" t="s">
        <v>104</v>
      </c>
      <c r="BI246" s="181" t="s">
        <v>344</v>
      </c>
    </row>
    <row r="247" spans="1:61" s="2" customFormat="1" x14ac:dyDescent="0.2">
      <c r="A247" s="214"/>
      <c r="B247" s="29"/>
      <c r="C247" s="211"/>
      <c r="D247" s="184" t="s">
        <v>106</v>
      </c>
      <c r="E247" s="211"/>
      <c r="F247" s="185" t="s">
        <v>343</v>
      </c>
      <c r="G247" s="211"/>
      <c r="H247" s="211"/>
      <c r="I247" s="211"/>
      <c r="J247" s="211"/>
      <c r="K247" s="211"/>
      <c r="L247" s="211"/>
      <c r="M247" s="32"/>
      <c r="N247" s="186"/>
      <c r="O247" s="187"/>
      <c r="P247" s="60"/>
      <c r="Q247" s="60"/>
      <c r="R247" s="60"/>
      <c r="S247" s="60"/>
      <c r="T247" s="60"/>
      <c r="U247" s="60"/>
      <c r="V247" s="60"/>
      <c r="W247" s="60"/>
      <c r="X247" s="60"/>
      <c r="Y247" s="61"/>
      <c r="Z247" s="214"/>
      <c r="AA247" s="214"/>
      <c r="AP247" s="14" t="s">
        <v>106</v>
      </c>
      <c r="AQ247" s="14" t="s">
        <v>105</v>
      </c>
    </row>
    <row r="248" spans="1:61" s="2" customFormat="1" ht="24" customHeight="1" x14ac:dyDescent="0.2">
      <c r="A248" s="214"/>
      <c r="B248" s="29"/>
      <c r="C248" s="170" t="s">
        <v>345</v>
      </c>
      <c r="D248" s="170" t="s">
        <v>102</v>
      </c>
      <c r="E248" s="171" t="s">
        <v>346</v>
      </c>
      <c r="F248" s="172" t="s">
        <v>347</v>
      </c>
      <c r="G248" s="173" t="s">
        <v>103</v>
      </c>
      <c r="H248" s="174">
        <v>30</v>
      </c>
      <c r="I248" s="174"/>
      <c r="J248" s="174"/>
      <c r="K248" s="174">
        <f>H248*J248</f>
        <v>0</v>
      </c>
      <c r="L248" s="175"/>
      <c r="M248" s="32"/>
      <c r="N248" s="176" t="s">
        <v>1</v>
      </c>
      <c r="O248" s="177" t="s">
        <v>28</v>
      </c>
      <c r="P248" s="178">
        <f>I248+J248</f>
        <v>0</v>
      </c>
      <c r="Q248" s="178">
        <f>ROUND(I248*H248,3)</f>
        <v>0</v>
      </c>
      <c r="R248" s="178">
        <f>ROUND(J248*H248,3)</f>
        <v>0</v>
      </c>
      <c r="S248" s="179">
        <v>0</v>
      </c>
      <c r="T248" s="179">
        <f>S248*H248</f>
        <v>0</v>
      </c>
      <c r="U248" s="179">
        <v>0</v>
      </c>
      <c r="V248" s="179">
        <f>U248*H248</f>
        <v>0</v>
      </c>
      <c r="W248" s="179">
        <v>0</v>
      </c>
      <c r="X248" s="179">
        <f>W248*H248</f>
        <v>0</v>
      </c>
      <c r="Y248" s="180" t="s">
        <v>1</v>
      </c>
      <c r="Z248" s="214"/>
      <c r="AA248" s="214"/>
      <c r="AN248" s="181" t="s">
        <v>104</v>
      </c>
      <c r="AP248" s="181" t="s">
        <v>102</v>
      </c>
      <c r="AQ248" s="181" t="s">
        <v>105</v>
      </c>
      <c r="AU248" s="14" t="s">
        <v>100</v>
      </c>
      <c r="BA248" s="182">
        <f>IF(O248="základná",K248,0)</f>
        <v>0</v>
      </c>
      <c r="BB248" s="182">
        <f>IF(O248="znížená",K248,0)</f>
        <v>0</v>
      </c>
      <c r="BC248" s="182">
        <f>IF(O248="zákl. prenesená",K248,0)</f>
        <v>0</v>
      </c>
      <c r="BD248" s="182">
        <f>IF(O248="zníž. prenesená",K248,0)</f>
        <v>0</v>
      </c>
      <c r="BE248" s="182">
        <f>IF(O248="nulová",K248,0)</f>
        <v>0</v>
      </c>
      <c r="BF248" s="14" t="s">
        <v>105</v>
      </c>
      <c r="BG248" s="183">
        <f>ROUND(P248*H248,3)</f>
        <v>0</v>
      </c>
      <c r="BH248" s="14" t="s">
        <v>104</v>
      </c>
      <c r="BI248" s="181" t="s">
        <v>348</v>
      </c>
    </row>
    <row r="249" spans="1:61" s="2" customFormat="1" ht="19.5" x14ac:dyDescent="0.2">
      <c r="A249" s="214"/>
      <c r="B249" s="29"/>
      <c r="C249" s="211"/>
      <c r="D249" s="184" t="s">
        <v>106</v>
      </c>
      <c r="E249" s="211"/>
      <c r="F249" s="185" t="s">
        <v>347</v>
      </c>
      <c r="G249" s="211"/>
      <c r="H249" s="211"/>
      <c r="I249" s="211"/>
      <c r="J249" s="211"/>
      <c r="K249" s="211"/>
      <c r="L249" s="211"/>
      <c r="M249" s="32"/>
      <c r="N249" s="186"/>
      <c r="O249" s="187"/>
      <c r="P249" s="60"/>
      <c r="Q249" s="60"/>
      <c r="R249" s="60"/>
      <c r="S249" s="60"/>
      <c r="T249" s="60"/>
      <c r="U249" s="60"/>
      <c r="V249" s="60"/>
      <c r="W249" s="60"/>
      <c r="X249" s="60"/>
      <c r="Y249" s="61"/>
      <c r="Z249" s="214"/>
      <c r="AA249" s="214"/>
      <c r="AP249" s="14" t="s">
        <v>106</v>
      </c>
      <c r="AQ249" s="14" t="s">
        <v>105</v>
      </c>
    </row>
    <row r="250" spans="1:61" s="2" customFormat="1" ht="16.5" customHeight="1" x14ac:dyDescent="0.2">
      <c r="A250" s="214"/>
      <c r="B250" s="29"/>
      <c r="C250" s="188" t="s">
        <v>349</v>
      </c>
      <c r="D250" s="188" t="s">
        <v>116</v>
      </c>
      <c r="E250" s="189" t="s">
        <v>350</v>
      </c>
      <c r="F250" s="190" t="s">
        <v>351</v>
      </c>
      <c r="G250" s="191" t="s">
        <v>103</v>
      </c>
      <c r="H250" s="192">
        <v>30</v>
      </c>
      <c r="I250" s="192"/>
      <c r="J250" s="193"/>
      <c r="K250" s="192">
        <f>H250*I250</f>
        <v>0</v>
      </c>
      <c r="L250" s="193"/>
      <c r="M250" s="194"/>
      <c r="N250" s="195" t="s">
        <v>1</v>
      </c>
      <c r="O250" s="177" t="s">
        <v>28</v>
      </c>
      <c r="P250" s="178">
        <f>I250+J250</f>
        <v>0</v>
      </c>
      <c r="Q250" s="178">
        <f>ROUND(I250*H250,3)</f>
        <v>0</v>
      </c>
      <c r="R250" s="178">
        <f>ROUND(J250*H250,3)</f>
        <v>0</v>
      </c>
      <c r="S250" s="179">
        <v>0</v>
      </c>
      <c r="T250" s="179">
        <f>S250*H250</f>
        <v>0</v>
      </c>
      <c r="U250" s="179">
        <v>0</v>
      </c>
      <c r="V250" s="179">
        <f>U250*H250</f>
        <v>0</v>
      </c>
      <c r="W250" s="179">
        <v>0</v>
      </c>
      <c r="X250" s="179">
        <f>W250*H250</f>
        <v>0</v>
      </c>
      <c r="Y250" s="180" t="s">
        <v>1</v>
      </c>
      <c r="Z250" s="214"/>
      <c r="AA250" s="214"/>
      <c r="AN250" s="181" t="s">
        <v>108</v>
      </c>
      <c r="AP250" s="181" t="s">
        <v>116</v>
      </c>
      <c r="AQ250" s="181" t="s">
        <v>105</v>
      </c>
      <c r="AU250" s="14" t="s">
        <v>100</v>
      </c>
      <c r="BA250" s="182">
        <f>IF(O250="základná",K250,0)</f>
        <v>0</v>
      </c>
      <c r="BB250" s="182">
        <f>IF(O250="znížená",K250,0)</f>
        <v>0</v>
      </c>
      <c r="BC250" s="182">
        <f>IF(O250="zákl. prenesená",K250,0)</f>
        <v>0</v>
      </c>
      <c r="BD250" s="182">
        <f>IF(O250="zníž. prenesená",K250,0)</f>
        <v>0</v>
      </c>
      <c r="BE250" s="182">
        <f>IF(O250="nulová",K250,0)</f>
        <v>0</v>
      </c>
      <c r="BF250" s="14" t="s">
        <v>105</v>
      </c>
      <c r="BG250" s="183">
        <f>ROUND(P250*H250,3)</f>
        <v>0</v>
      </c>
      <c r="BH250" s="14" t="s">
        <v>104</v>
      </c>
      <c r="BI250" s="181" t="s">
        <v>352</v>
      </c>
    </row>
    <row r="251" spans="1:61" s="2" customFormat="1" x14ac:dyDescent="0.2">
      <c r="A251" s="214"/>
      <c r="B251" s="29"/>
      <c r="C251" s="211"/>
      <c r="D251" s="184" t="s">
        <v>106</v>
      </c>
      <c r="E251" s="211"/>
      <c r="F251" s="185" t="s">
        <v>351</v>
      </c>
      <c r="G251" s="211"/>
      <c r="H251" s="211"/>
      <c r="I251" s="211"/>
      <c r="J251" s="211"/>
      <c r="K251" s="211"/>
      <c r="L251" s="211"/>
      <c r="M251" s="32"/>
      <c r="N251" s="186"/>
      <c r="O251" s="187"/>
      <c r="P251" s="60"/>
      <c r="Q251" s="60"/>
      <c r="R251" s="60"/>
      <c r="S251" s="60"/>
      <c r="T251" s="60"/>
      <c r="U251" s="60"/>
      <c r="V251" s="60"/>
      <c r="W251" s="60"/>
      <c r="X251" s="60"/>
      <c r="Y251" s="61"/>
      <c r="Z251" s="214"/>
      <c r="AA251" s="214"/>
      <c r="AP251" s="14" t="s">
        <v>106</v>
      </c>
      <c r="AQ251" s="14" t="s">
        <v>105</v>
      </c>
    </row>
    <row r="252" spans="1:61" s="2" customFormat="1" ht="16.5" customHeight="1" x14ac:dyDescent="0.2">
      <c r="A252" s="214"/>
      <c r="B252" s="29"/>
      <c r="C252" s="188" t="s">
        <v>371</v>
      </c>
      <c r="D252" s="188" t="s">
        <v>116</v>
      </c>
      <c r="E252" s="189" t="s">
        <v>372</v>
      </c>
      <c r="F252" s="190" t="s">
        <v>373</v>
      </c>
      <c r="G252" s="191" t="s">
        <v>374</v>
      </c>
      <c r="H252" s="192">
        <v>50</v>
      </c>
      <c r="I252" s="192"/>
      <c r="J252" s="193"/>
      <c r="K252" s="192">
        <f>H252*I252</f>
        <v>0</v>
      </c>
      <c r="L252" s="193"/>
      <c r="M252" s="194"/>
      <c r="N252" s="195" t="s">
        <v>1</v>
      </c>
      <c r="O252" s="177" t="s">
        <v>28</v>
      </c>
      <c r="P252" s="178">
        <f>I252+J252</f>
        <v>0</v>
      </c>
      <c r="Q252" s="178">
        <f>ROUND(I252*H252,3)</f>
        <v>0</v>
      </c>
      <c r="R252" s="178">
        <f>ROUND(J252*H252,3)</f>
        <v>0</v>
      </c>
      <c r="S252" s="179">
        <v>0</v>
      </c>
      <c r="T252" s="179">
        <f>S252*H252</f>
        <v>0</v>
      </c>
      <c r="U252" s="179">
        <v>0</v>
      </c>
      <c r="V252" s="179">
        <f>U252*H252</f>
        <v>0</v>
      </c>
      <c r="W252" s="179">
        <v>0</v>
      </c>
      <c r="X252" s="179">
        <f>W252*H252</f>
        <v>0</v>
      </c>
      <c r="Y252" s="180" t="s">
        <v>1</v>
      </c>
      <c r="Z252" s="214"/>
      <c r="AA252" s="214"/>
      <c r="AN252" s="181" t="s">
        <v>108</v>
      </c>
      <c r="AP252" s="181" t="s">
        <v>116</v>
      </c>
      <c r="AQ252" s="181" t="s">
        <v>105</v>
      </c>
      <c r="AU252" s="14" t="s">
        <v>100</v>
      </c>
      <c r="BA252" s="182">
        <f>IF(O252="základná",K252,0)</f>
        <v>0</v>
      </c>
      <c r="BB252" s="182">
        <f>IF(O252="znížená",K252,0)</f>
        <v>0</v>
      </c>
      <c r="BC252" s="182">
        <f>IF(O252="zákl. prenesená",K252,0)</f>
        <v>0</v>
      </c>
      <c r="BD252" s="182">
        <f>IF(O252="zníž. prenesená",K252,0)</f>
        <v>0</v>
      </c>
      <c r="BE252" s="182">
        <f>IF(O252="nulová",K252,0)</f>
        <v>0</v>
      </c>
      <c r="BF252" s="14" t="s">
        <v>105</v>
      </c>
      <c r="BG252" s="183">
        <f>ROUND(P252*H252,3)</f>
        <v>0</v>
      </c>
      <c r="BH252" s="14" t="s">
        <v>104</v>
      </c>
      <c r="BI252" s="181" t="s">
        <v>375</v>
      </c>
    </row>
    <row r="253" spans="1:61" s="2" customFormat="1" x14ac:dyDescent="0.2">
      <c r="A253" s="214"/>
      <c r="B253" s="29"/>
      <c r="C253" s="211"/>
      <c r="D253" s="184" t="s">
        <v>106</v>
      </c>
      <c r="E253" s="211"/>
      <c r="F253" s="185" t="s">
        <v>373</v>
      </c>
      <c r="G253" s="211"/>
      <c r="H253" s="211"/>
      <c r="I253" s="211"/>
      <c r="J253" s="211"/>
      <c r="K253" s="211"/>
      <c r="L253" s="211"/>
      <c r="M253" s="32"/>
      <c r="N253" s="186"/>
      <c r="O253" s="187"/>
      <c r="P253" s="60"/>
      <c r="Q253" s="60"/>
      <c r="R253" s="60"/>
      <c r="S253" s="60"/>
      <c r="T253" s="60"/>
      <c r="U253" s="60"/>
      <c r="V253" s="60"/>
      <c r="W253" s="60"/>
      <c r="X253" s="60"/>
      <c r="Y253" s="61"/>
      <c r="Z253" s="214"/>
      <c r="AA253" s="214"/>
      <c r="AP253" s="14" t="s">
        <v>106</v>
      </c>
      <c r="AQ253" s="14" t="s">
        <v>105</v>
      </c>
    </row>
    <row r="254" spans="1:61" s="2" customFormat="1" ht="24" customHeight="1" x14ac:dyDescent="0.2">
      <c r="A254" s="214"/>
      <c r="B254" s="29"/>
      <c r="C254" s="170" t="s">
        <v>354</v>
      </c>
      <c r="D254" s="170" t="s">
        <v>102</v>
      </c>
      <c r="E254" s="171" t="s">
        <v>355</v>
      </c>
      <c r="F254" s="172" t="s">
        <v>353</v>
      </c>
      <c r="G254" s="173" t="s">
        <v>103</v>
      </c>
      <c r="H254" s="174">
        <v>50</v>
      </c>
      <c r="I254" s="174"/>
      <c r="J254" s="174"/>
      <c r="K254" s="174">
        <f>H254*J254</f>
        <v>0</v>
      </c>
      <c r="L254" s="175"/>
      <c r="M254" s="32"/>
      <c r="N254" s="176" t="s">
        <v>1</v>
      </c>
      <c r="O254" s="177" t="s">
        <v>28</v>
      </c>
      <c r="P254" s="178">
        <f>I254+J254</f>
        <v>0</v>
      </c>
      <c r="Q254" s="178">
        <f>ROUND(I254*H254,3)</f>
        <v>0</v>
      </c>
      <c r="R254" s="178">
        <f>ROUND(J254*H254,3)</f>
        <v>0</v>
      </c>
      <c r="S254" s="179">
        <v>0</v>
      </c>
      <c r="T254" s="179">
        <f>S254*H254</f>
        <v>0</v>
      </c>
      <c r="U254" s="179">
        <v>0</v>
      </c>
      <c r="V254" s="179">
        <f>U254*H254</f>
        <v>0</v>
      </c>
      <c r="W254" s="179">
        <v>0</v>
      </c>
      <c r="X254" s="179">
        <f>W254*H254</f>
        <v>0</v>
      </c>
      <c r="Y254" s="180" t="s">
        <v>1</v>
      </c>
      <c r="Z254" s="214"/>
      <c r="AA254" s="214"/>
      <c r="AN254" s="181" t="s">
        <v>104</v>
      </c>
      <c r="AP254" s="181" t="s">
        <v>102</v>
      </c>
      <c r="AQ254" s="181" t="s">
        <v>105</v>
      </c>
      <c r="AU254" s="14" t="s">
        <v>100</v>
      </c>
      <c r="BA254" s="182">
        <f>IF(O254="základná",K254,0)</f>
        <v>0</v>
      </c>
      <c r="BB254" s="182">
        <f>IF(O254="znížená",K254,0)</f>
        <v>0</v>
      </c>
      <c r="BC254" s="182">
        <f>IF(O254="zákl. prenesená",K254,0)</f>
        <v>0</v>
      </c>
      <c r="BD254" s="182">
        <f>IF(O254="zníž. prenesená",K254,0)</f>
        <v>0</v>
      </c>
      <c r="BE254" s="182">
        <f>IF(O254="nulová",K254,0)</f>
        <v>0</v>
      </c>
      <c r="BF254" s="14" t="s">
        <v>105</v>
      </c>
      <c r="BG254" s="183">
        <f>ROUND(P254*H254,3)</f>
        <v>0</v>
      </c>
      <c r="BH254" s="14" t="s">
        <v>104</v>
      </c>
      <c r="BI254" s="181" t="s">
        <v>356</v>
      </c>
    </row>
    <row r="255" spans="1:61" s="2" customFormat="1" ht="19.5" x14ac:dyDescent="0.2">
      <c r="A255" s="214"/>
      <c r="B255" s="29"/>
      <c r="C255" s="211"/>
      <c r="D255" s="184" t="s">
        <v>106</v>
      </c>
      <c r="E255" s="211"/>
      <c r="F255" s="185" t="s">
        <v>353</v>
      </c>
      <c r="G255" s="211"/>
      <c r="H255" s="211"/>
      <c r="I255" s="211"/>
      <c r="J255" s="211"/>
      <c r="K255" s="211"/>
      <c r="L255" s="211"/>
      <c r="M255" s="32"/>
      <c r="N255" s="186"/>
      <c r="O255" s="187"/>
      <c r="P255" s="60"/>
      <c r="Q255" s="60"/>
      <c r="R255" s="60"/>
      <c r="S255" s="60"/>
      <c r="T255" s="60"/>
      <c r="U255" s="60"/>
      <c r="V255" s="60"/>
      <c r="W255" s="60"/>
      <c r="X255" s="60"/>
      <c r="Y255" s="61"/>
      <c r="Z255" s="214"/>
      <c r="AA255" s="214"/>
      <c r="AP255" s="14" t="s">
        <v>106</v>
      </c>
      <c r="AQ255" s="14" t="s">
        <v>105</v>
      </c>
    </row>
    <row r="256" spans="1:61" s="2" customFormat="1" ht="16.5" customHeight="1" x14ac:dyDescent="0.2">
      <c r="A256" s="214"/>
      <c r="B256" s="29"/>
      <c r="C256" s="170" t="s">
        <v>365</v>
      </c>
      <c r="D256" s="170" t="s">
        <v>102</v>
      </c>
      <c r="E256" s="171" t="s">
        <v>366</v>
      </c>
      <c r="F256" s="172" t="s">
        <v>367</v>
      </c>
      <c r="G256" s="173" t="s">
        <v>107</v>
      </c>
      <c r="H256" s="174">
        <v>2</v>
      </c>
      <c r="I256" s="174"/>
      <c r="J256" s="174"/>
      <c r="K256" s="174">
        <f>H256*J256</f>
        <v>0</v>
      </c>
      <c r="L256" s="175"/>
      <c r="M256" s="32"/>
      <c r="N256" s="176" t="s">
        <v>1</v>
      </c>
      <c r="O256" s="177" t="s">
        <v>28</v>
      </c>
      <c r="P256" s="178">
        <f>I256+J256</f>
        <v>0</v>
      </c>
      <c r="Q256" s="178">
        <f>ROUND(I256*H256,3)</f>
        <v>0</v>
      </c>
      <c r="R256" s="178">
        <f>ROUND(J256*H256,3)</f>
        <v>0</v>
      </c>
      <c r="S256" s="179">
        <v>0</v>
      </c>
      <c r="T256" s="179">
        <f>S256*H256</f>
        <v>0</v>
      </c>
      <c r="U256" s="179">
        <v>0</v>
      </c>
      <c r="V256" s="179">
        <f>U256*H256</f>
        <v>0</v>
      </c>
      <c r="W256" s="179">
        <v>0</v>
      </c>
      <c r="X256" s="179">
        <f>W256*H256</f>
        <v>0</v>
      </c>
      <c r="Y256" s="180" t="s">
        <v>1</v>
      </c>
      <c r="Z256" s="214"/>
      <c r="AA256" s="214"/>
      <c r="AN256" s="181" t="s">
        <v>104</v>
      </c>
      <c r="AP256" s="181" t="s">
        <v>102</v>
      </c>
      <c r="AQ256" s="181" t="s">
        <v>105</v>
      </c>
      <c r="AU256" s="14" t="s">
        <v>100</v>
      </c>
      <c r="BA256" s="182">
        <f>IF(O256="základná",K256,0)</f>
        <v>0</v>
      </c>
      <c r="BB256" s="182">
        <f>IF(O256="znížená",K256,0)</f>
        <v>0</v>
      </c>
      <c r="BC256" s="182">
        <f>IF(O256="zákl. prenesená",K256,0)</f>
        <v>0</v>
      </c>
      <c r="BD256" s="182">
        <f>IF(O256="zníž. prenesená",K256,0)</f>
        <v>0</v>
      </c>
      <c r="BE256" s="182">
        <f>IF(O256="nulová",K256,0)</f>
        <v>0</v>
      </c>
      <c r="BF256" s="14" t="s">
        <v>105</v>
      </c>
      <c r="BG256" s="183">
        <f>ROUND(P256*H256,3)</f>
        <v>0</v>
      </c>
      <c r="BH256" s="14" t="s">
        <v>104</v>
      </c>
      <c r="BI256" s="181" t="s">
        <v>368</v>
      </c>
    </row>
    <row r="257" spans="1:61" s="2" customFormat="1" x14ac:dyDescent="0.2">
      <c r="A257" s="214"/>
      <c r="B257" s="29"/>
      <c r="C257" s="211"/>
      <c r="D257" s="184" t="s">
        <v>106</v>
      </c>
      <c r="E257" s="211"/>
      <c r="F257" s="185" t="s">
        <v>367</v>
      </c>
      <c r="G257" s="211"/>
      <c r="H257" s="211"/>
      <c r="I257" s="211"/>
      <c r="J257" s="211"/>
      <c r="K257" s="211"/>
      <c r="L257" s="211"/>
      <c r="M257" s="32"/>
      <c r="N257" s="186"/>
      <c r="O257" s="187"/>
      <c r="P257" s="60"/>
      <c r="Q257" s="60"/>
      <c r="R257" s="60"/>
      <c r="S257" s="60"/>
      <c r="T257" s="60"/>
      <c r="U257" s="60"/>
      <c r="V257" s="60"/>
      <c r="W257" s="60"/>
      <c r="X257" s="60"/>
      <c r="Y257" s="61"/>
      <c r="Z257" s="214"/>
      <c r="AA257" s="214"/>
      <c r="AP257" s="14" t="s">
        <v>106</v>
      </c>
      <c r="AQ257" s="14" t="s">
        <v>105</v>
      </c>
    </row>
    <row r="258" spans="1:61" s="2" customFormat="1" ht="16.5" customHeight="1" x14ac:dyDescent="0.2">
      <c r="A258" s="214"/>
      <c r="B258" s="29"/>
      <c r="C258" s="188" t="s">
        <v>388</v>
      </c>
      <c r="D258" s="188" t="s">
        <v>102</v>
      </c>
      <c r="E258" s="189" t="s">
        <v>389</v>
      </c>
      <c r="F258" s="190" t="s">
        <v>907</v>
      </c>
      <c r="G258" s="191" t="s">
        <v>107</v>
      </c>
      <c r="H258" s="192">
        <v>2</v>
      </c>
      <c r="I258" s="192"/>
      <c r="J258" s="193"/>
      <c r="K258" s="192">
        <f>H258*I258</f>
        <v>0</v>
      </c>
      <c r="L258" s="193"/>
      <c r="M258" s="194"/>
      <c r="N258" s="195" t="s">
        <v>1</v>
      </c>
      <c r="O258" s="177" t="s">
        <v>28</v>
      </c>
      <c r="P258" s="178">
        <f>I258+J258</f>
        <v>0</v>
      </c>
      <c r="Q258" s="178">
        <f>ROUND(I258*H258,3)</f>
        <v>0</v>
      </c>
      <c r="R258" s="178">
        <f>ROUND(J258*H258,3)</f>
        <v>0</v>
      </c>
      <c r="S258" s="179">
        <v>0</v>
      </c>
      <c r="T258" s="179">
        <f>S258*H258</f>
        <v>0</v>
      </c>
      <c r="U258" s="179">
        <v>0</v>
      </c>
      <c r="V258" s="179">
        <f>U258*H258</f>
        <v>0</v>
      </c>
      <c r="W258" s="179">
        <v>0</v>
      </c>
      <c r="X258" s="179">
        <f>W258*H258</f>
        <v>0</v>
      </c>
      <c r="Y258" s="180" t="s">
        <v>1</v>
      </c>
      <c r="Z258" s="214"/>
      <c r="AA258" s="214"/>
      <c r="AN258" s="181" t="s">
        <v>104</v>
      </c>
      <c r="AP258" s="181" t="s">
        <v>102</v>
      </c>
      <c r="AQ258" s="181" t="s">
        <v>105</v>
      </c>
      <c r="AU258" s="14" t="s">
        <v>100</v>
      </c>
      <c r="BA258" s="182">
        <f>IF(O258="základná",K258,0)</f>
        <v>0</v>
      </c>
      <c r="BB258" s="182">
        <f>IF(O258="znížená",K258,0)</f>
        <v>0</v>
      </c>
      <c r="BC258" s="182">
        <f>IF(O258="zákl. prenesená",K258,0)</f>
        <v>0</v>
      </c>
      <c r="BD258" s="182">
        <f>IF(O258="zníž. prenesená",K258,0)</f>
        <v>0</v>
      </c>
      <c r="BE258" s="182">
        <f>IF(O258="nulová",K258,0)</f>
        <v>0</v>
      </c>
      <c r="BF258" s="14" t="s">
        <v>105</v>
      </c>
      <c r="BG258" s="183">
        <f>ROUND(P258*H258,3)</f>
        <v>0</v>
      </c>
      <c r="BH258" s="14" t="s">
        <v>104</v>
      </c>
      <c r="BI258" s="181" t="s">
        <v>391</v>
      </c>
    </row>
    <row r="259" spans="1:61" s="2" customFormat="1" x14ac:dyDescent="0.2">
      <c r="A259" s="214"/>
      <c r="B259" s="29"/>
      <c r="C259" s="211"/>
      <c r="D259" s="184" t="s">
        <v>106</v>
      </c>
      <c r="E259" s="211"/>
      <c r="F259" s="185" t="s">
        <v>390</v>
      </c>
      <c r="G259" s="211"/>
      <c r="H259" s="211"/>
      <c r="I259" s="211"/>
      <c r="J259" s="211"/>
      <c r="K259" s="211"/>
      <c r="L259" s="211"/>
      <c r="M259" s="32"/>
      <c r="N259" s="186"/>
      <c r="O259" s="187"/>
      <c r="P259" s="60"/>
      <c r="Q259" s="60"/>
      <c r="R259" s="60"/>
      <c r="S259" s="60"/>
      <c r="T259" s="60"/>
      <c r="U259" s="60"/>
      <c r="V259" s="60"/>
      <c r="W259" s="60"/>
      <c r="X259" s="60"/>
      <c r="Y259" s="61"/>
      <c r="Z259" s="214"/>
      <c r="AA259" s="214"/>
      <c r="AP259" s="14" t="s">
        <v>106</v>
      </c>
      <c r="AQ259" s="14" t="s">
        <v>105</v>
      </c>
    </row>
    <row r="260" spans="1:61" s="2" customFormat="1" ht="29.1" customHeight="1" x14ac:dyDescent="0.2">
      <c r="A260" s="214"/>
      <c r="B260" s="29"/>
      <c r="C260" s="188" t="s">
        <v>376</v>
      </c>
      <c r="D260" s="188" t="s">
        <v>102</v>
      </c>
      <c r="E260" s="189" t="s">
        <v>377</v>
      </c>
      <c r="F260" s="190" t="s">
        <v>909</v>
      </c>
      <c r="G260" s="191" t="s">
        <v>240</v>
      </c>
      <c r="H260" s="192">
        <v>1</v>
      </c>
      <c r="I260" s="192"/>
      <c r="J260" s="193"/>
      <c r="K260" s="192">
        <f>H260*I260</f>
        <v>0</v>
      </c>
      <c r="L260" s="193"/>
      <c r="M260" s="194"/>
      <c r="N260" s="195" t="s">
        <v>1</v>
      </c>
      <c r="O260" s="177" t="s">
        <v>28</v>
      </c>
      <c r="P260" s="178">
        <f>I260+J260</f>
        <v>0</v>
      </c>
      <c r="Q260" s="178">
        <f>ROUND(I260*H260,3)</f>
        <v>0</v>
      </c>
      <c r="R260" s="178">
        <f>ROUND(J260*H260,3)</f>
        <v>0</v>
      </c>
      <c r="S260" s="179">
        <v>0</v>
      </c>
      <c r="T260" s="179">
        <f>S260*H260</f>
        <v>0</v>
      </c>
      <c r="U260" s="179">
        <v>0</v>
      </c>
      <c r="V260" s="179">
        <f>U260*H260</f>
        <v>0</v>
      </c>
      <c r="W260" s="179">
        <v>0</v>
      </c>
      <c r="X260" s="179">
        <f>W260*H260</f>
        <v>0</v>
      </c>
      <c r="Y260" s="180" t="s">
        <v>1</v>
      </c>
      <c r="Z260" s="214"/>
      <c r="AA260" s="214"/>
      <c r="AN260" s="181" t="s">
        <v>104</v>
      </c>
      <c r="AP260" s="181" t="s">
        <v>102</v>
      </c>
      <c r="AQ260" s="181" t="s">
        <v>105</v>
      </c>
      <c r="AU260" s="14" t="s">
        <v>100</v>
      </c>
      <c r="BA260" s="182">
        <f>IF(O260="základná",K260,0)</f>
        <v>0</v>
      </c>
      <c r="BB260" s="182">
        <f>IF(O260="znížená",K260,0)</f>
        <v>0</v>
      </c>
      <c r="BC260" s="182">
        <f>IF(O260="zákl. prenesená",K260,0)</f>
        <v>0</v>
      </c>
      <c r="BD260" s="182">
        <f>IF(O260="zníž. prenesená",K260,0)</f>
        <v>0</v>
      </c>
      <c r="BE260" s="182">
        <f>IF(O260="nulová",K260,0)</f>
        <v>0</v>
      </c>
      <c r="BF260" s="14" t="s">
        <v>105</v>
      </c>
      <c r="BG260" s="183">
        <f>ROUND(P260*H260,3)</f>
        <v>0</v>
      </c>
      <c r="BH260" s="14" t="s">
        <v>104</v>
      </c>
      <c r="BI260" s="181" t="s">
        <v>379</v>
      </c>
    </row>
    <row r="261" spans="1:61" s="2" customFormat="1" x14ac:dyDescent="0.2">
      <c r="A261" s="214"/>
      <c r="B261" s="29"/>
      <c r="C261" s="211"/>
      <c r="D261" s="184" t="s">
        <v>106</v>
      </c>
      <c r="E261" s="211"/>
      <c r="F261" s="185" t="s">
        <v>378</v>
      </c>
      <c r="G261" s="211"/>
      <c r="H261" s="211"/>
      <c r="I261" s="211"/>
      <c r="J261" s="211"/>
      <c r="K261" s="211"/>
      <c r="L261" s="211"/>
      <c r="M261" s="32"/>
      <c r="N261" s="186"/>
      <c r="O261" s="187"/>
      <c r="P261" s="60"/>
      <c r="Q261" s="60"/>
      <c r="R261" s="60"/>
      <c r="S261" s="60"/>
      <c r="T261" s="60"/>
      <c r="U261" s="60"/>
      <c r="V261" s="60"/>
      <c r="W261" s="60"/>
      <c r="X261" s="60"/>
      <c r="Y261" s="61"/>
      <c r="Z261" s="214"/>
      <c r="AA261" s="214"/>
      <c r="AP261" s="14" t="s">
        <v>106</v>
      </c>
      <c r="AQ261" s="14" t="s">
        <v>105</v>
      </c>
    </row>
    <row r="262" spans="1:61" s="2" customFormat="1" ht="29.1" customHeight="1" x14ac:dyDescent="0.2">
      <c r="A262" s="214"/>
      <c r="B262" s="29"/>
      <c r="C262" s="188" t="s">
        <v>380</v>
      </c>
      <c r="D262" s="188" t="s">
        <v>102</v>
      </c>
      <c r="E262" s="189" t="s">
        <v>381</v>
      </c>
      <c r="F262" s="190" t="s">
        <v>911</v>
      </c>
      <c r="G262" s="191" t="s">
        <v>103</v>
      </c>
      <c r="H262" s="192">
        <v>11</v>
      </c>
      <c r="I262" s="192"/>
      <c r="J262" s="193"/>
      <c r="K262" s="192">
        <f>H262*I262</f>
        <v>0</v>
      </c>
      <c r="L262" s="193"/>
      <c r="M262" s="194"/>
      <c r="N262" s="195" t="s">
        <v>1</v>
      </c>
      <c r="O262" s="177" t="s">
        <v>28</v>
      </c>
      <c r="P262" s="178">
        <f>I262+J262</f>
        <v>0</v>
      </c>
      <c r="Q262" s="178">
        <f>ROUND(I262*H262,3)</f>
        <v>0</v>
      </c>
      <c r="R262" s="178">
        <f>ROUND(J262*H262,3)</f>
        <v>0</v>
      </c>
      <c r="S262" s="179">
        <v>0</v>
      </c>
      <c r="T262" s="179">
        <f>S262*H262</f>
        <v>0</v>
      </c>
      <c r="U262" s="179">
        <v>0</v>
      </c>
      <c r="V262" s="179">
        <f>U262*H262</f>
        <v>0</v>
      </c>
      <c r="W262" s="179">
        <v>0</v>
      </c>
      <c r="X262" s="179">
        <f>W262*H262</f>
        <v>0</v>
      </c>
      <c r="Y262" s="180" t="s">
        <v>1</v>
      </c>
      <c r="Z262" s="214"/>
      <c r="AA262" s="214"/>
      <c r="AN262" s="181" t="s">
        <v>104</v>
      </c>
      <c r="AP262" s="181" t="s">
        <v>102</v>
      </c>
      <c r="AQ262" s="181" t="s">
        <v>105</v>
      </c>
      <c r="AU262" s="14" t="s">
        <v>100</v>
      </c>
      <c r="BA262" s="182">
        <f>IF(O262="základná",K262,0)</f>
        <v>0</v>
      </c>
      <c r="BB262" s="182">
        <f>IF(O262="znížená",K262,0)</f>
        <v>0</v>
      </c>
      <c r="BC262" s="182">
        <f>IF(O262="zákl. prenesená",K262,0)</f>
        <v>0</v>
      </c>
      <c r="BD262" s="182">
        <f>IF(O262="zníž. prenesená",K262,0)</f>
        <v>0</v>
      </c>
      <c r="BE262" s="182">
        <f>IF(O262="nulová",K262,0)</f>
        <v>0</v>
      </c>
      <c r="BF262" s="14" t="s">
        <v>105</v>
      </c>
      <c r="BG262" s="183">
        <f>ROUND(P262*H262,3)</f>
        <v>0</v>
      </c>
      <c r="BH262" s="14" t="s">
        <v>104</v>
      </c>
      <c r="BI262" s="181" t="s">
        <v>383</v>
      </c>
    </row>
    <row r="263" spans="1:61" s="2" customFormat="1" x14ac:dyDescent="0.2">
      <c r="A263" s="214"/>
      <c r="B263" s="29"/>
      <c r="C263" s="211"/>
      <c r="D263" s="184" t="s">
        <v>106</v>
      </c>
      <c r="E263" s="211"/>
      <c r="F263" s="185" t="s">
        <v>382</v>
      </c>
      <c r="G263" s="211"/>
      <c r="H263" s="211"/>
      <c r="I263" s="211"/>
      <c r="J263" s="211"/>
      <c r="K263" s="211"/>
      <c r="L263" s="211"/>
      <c r="M263" s="32"/>
      <c r="N263" s="186"/>
      <c r="O263" s="187"/>
      <c r="P263" s="60"/>
      <c r="Q263" s="60"/>
      <c r="R263" s="60"/>
      <c r="S263" s="60"/>
      <c r="T263" s="60"/>
      <c r="U263" s="60"/>
      <c r="V263" s="60"/>
      <c r="W263" s="60"/>
      <c r="X263" s="60"/>
      <c r="Y263" s="61"/>
      <c r="Z263" s="214"/>
      <c r="AA263" s="214"/>
      <c r="AP263" s="14" t="s">
        <v>106</v>
      </c>
      <c r="AQ263" s="14" t="s">
        <v>105</v>
      </c>
    </row>
    <row r="264" spans="1:61" s="2" customFormat="1" ht="16.5" customHeight="1" x14ac:dyDescent="0.2">
      <c r="A264" s="214"/>
      <c r="B264" s="29"/>
      <c r="C264" s="170" t="s">
        <v>384</v>
      </c>
      <c r="D264" s="170" t="s">
        <v>102</v>
      </c>
      <c r="E264" s="171" t="s">
        <v>385</v>
      </c>
      <c r="F264" s="172" t="s">
        <v>386</v>
      </c>
      <c r="G264" s="173" t="s">
        <v>112</v>
      </c>
      <c r="H264" s="174">
        <v>1</v>
      </c>
      <c r="I264" s="174"/>
      <c r="J264" s="174"/>
      <c r="K264" s="174">
        <f>H264*J264</f>
        <v>0</v>
      </c>
      <c r="L264" s="175"/>
      <c r="M264" s="32"/>
      <c r="N264" s="176" t="s">
        <v>1</v>
      </c>
      <c r="O264" s="177" t="s">
        <v>28</v>
      </c>
      <c r="P264" s="178">
        <f>I264+J264</f>
        <v>0</v>
      </c>
      <c r="Q264" s="178">
        <f>ROUND(I264*H264,3)</f>
        <v>0</v>
      </c>
      <c r="R264" s="178">
        <f>ROUND(J264*H264,3)</f>
        <v>0</v>
      </c>
      <c r="S264" s="179">
        <v>0</v>
      </c>
      <c r="T264" s="179">
        <f>S264*H264</f>
        <v>0</v>
      </c>
      <c r="U264" s="179">
        <v>0</v>
      </c>
      <c r="V264" s="179">
        <f>U264*H264</f>
        <v>0</v>
      </c>
      <c r="W264" s="179">
        <v>0</v>
      </c>
      <c r="X264" s="179">
        <f>W264*H264</f>
        <v>0</v>
      </c>
      <c r="Y264" s="180" t="s">
        <v>1</v>
      </c>
      <c r="Z264" s="214"/>
      <c r="AA264" s="214"/>
      <c r="AN264" s="181" t="s">
        <v>104</v>
      </c>
      <c r="AP264" s="181" t="s">
        <v>102</v>
      </c>
      <c r="AQ264" s="181" t="s">
        <v>105</v>
      </c>
      <c r="AU264" s="14" t="s">
        <v>100</v>
      </c>
      <c r="BA264" s="182">
        <f>IF(O264="základná",K264,0)</f>
        <v>0</v>
      </c>
      <c r="BB264" s="182">
        <f>IF(O264="znížená",K264,0)</f>
        <v>0</v>
      </c>
      <c r="BC264" s="182">
        <f>IF(O264="zákl. prenesená",K264,0)</f>
        <v>0</v>
      </c>
      <c r="BD264" s="182">
        <f>IF(O264="zníž. prenesená",K264,0)</f>
        <v>0</v>
      </c>
      <c r="BE264" s="182">
        <f>IF(O264="nulová",K264,0)</f>
        <v>0</v>
      </c>
      <c r="BF264" s="14" t="s">
        <v>105</v>
      </c>
      <c r="BG264" s="183">
        <f>ROUND(P264*H264,3)</f>
        <v>0</v>
      </c>
      <c r="BH264" s="14" t="s">
        <v>104</v>
      </c>
      <c r="BI264" s="181" t="s">
        <v>387</v>
      </c>
    </row>
    <row r="265" spans="1:61" s="2" customFormat="1" x14ac:dyDescent="0.2">
      <c r="A265" s="214"/>
      <c r="B265" s="29"/>
      <c r="C265" s="211"/>
      <c r="D265" s="184" t="s">
        <v>106</v>
      </c>
      <c r="E265" s="211"/>
      <c r="F265" s="185" t="s">
        <v>386</v>
      </c>
      <c r="G265" s="211"/>
      <c r="H265" s="211"/>
      <c r="I265" s="211"/>
      <c r="J265" s="211"/>
      <c r="K265" s="211"/>
      <c r="L265" s="211"/>
      <c r="M265" s="32"/>
      <c r="N265" s="186"/>
      <c r="O265" s="187"/>
      <c r="P265" s="60"/>
      <c r="Q265" s="60"/>
      <c r="R265" s="60"/>
      <c r="S265" s="60"/>
      <c r="T265" s="60"/>
      <c r="U265" s="60"/>
      <c r="V265" s="60"/>
      <c r="W265" s="60"/>
      <c r="X265" s="60"/>
      <c r="Y265" s="61"/>
      <c r="Z265" s="214"/>
      <c r="AA265" s="214"/>
      <c r="AP265" s="14" t="s">
        <v>106</v>
      </c>
      <c r="AQ265" s="14" t="s">
        <v>105</v>
      </c>
    </row>
    <row r="266" spans="1:61" s="2" customFormat="1" x14ac:dyDescent="0.2">
      <c r="A266" s="214"/>
      <c r="B266" s="29"/>
      <c r="C266" s="211"/>
      <c r="D266" s="184"/>
      <c r="E266" s="211"/>
      <c r="F266" s="185"/>
      <c r="G266" s="211"/>
      <c r="H266" s="211"/>
      <c r="I266" s="211"/>
      <c r="J266" s="211"/>
      <c r="K266" s="211"/>
      <c r="L266" s="211"/>
      <c r="M266" s="32"/>
      <c r="N266" s="186"/>
      <c r="O266" s="187"/>
      <c r="P266" s="60"/>
      <c r="Q266" s="60"/>
      <c r="R266" s="60"/>
      <c r="S266" s="60"/>
      <c r="T266" s="60"/>
      <c r="U266" s="60"/>
      <c r="V266" s="60"/>
      <c r="W266" s="60"/>
      <c r="X266" s="60"/>
      <c r="Y266" s="61"/>
      <c r="Z266" s="214"/>
      <c r="AA266" s="214"/>
      <c r="AP266" s="14"/>
      <c r="AQ266" s="14"/>
    </row>
    <row r="267" spans="1:61" s="12" customFormat="1" ht="22.7" customHeight="1" x14ac:dyDescent="0.2">
      <c r="B267" s="154"/>
      <c r="C267" s="155"/>
      <c r="D267" s="156" t="s">
        <v>62</v>
      </c>
      <c r="E267" s="168" t="s">
        <v>408</v>
      </c>
      <c r="F267" s="168" t="s">
        <v>873</v>
      </c>
      <c r="G267" s="155"/>
      <c r="H267" s="155"/>
      <c r="I267" s="155"/>
      <c r="J267" s="155"/>
      <c r="K267" s="169">
        <f>SUM(K268:K285)</f>
        <v>0</v>
      </c>
      <c r="L267" s="155"/>
      <c r="M267" s="32"/>
      <c r="N267" s="160"/>
      <c r="O267" s="161"/>
      <c r="P267" s="161"/>
      <c r="Q267" s="162">
        <f>SUM(Q268:Q285)</f>
        <v>0</v>
      </c>
      <c r="R267" s="162">
        <f>SUM(R268:R285)</f>
        <v>0</v>
      </c>
      <c r="S267" s="161"/>
      <c r="T267" s="163">
        <f>SUM(T268:T285)</f>
        <v>0</v>
      </c>
      <c r="U267" s="161"/>
      <c r="V267" s="163">
        <f>SUM(V268:V285)</f>
        <v>0</v>
      </c>
      <c r="W267" s="161"/>
      <c r="X267" s="163">
        <f>SUM(X268:X285)</f>
        <v>0</v>
      </c>
      <c r="Y267" s="164"/>
      <c r="AN267" s="165" t="s">
        <v>66</v>
      </c>
      <c r="AP267" s="166" t="s">
        <v>62</v>
      </c>
      <c r="AQ267" s="166" t="s">
        <v>66</v>
      </c>
      <c r="AU267" s="165" t="s">
        <v>100</v>
      </c>
      <c r="BG267" s="167">
        <f>SUM(BG268:BG285)</f>
        <v>0</v>
      </c>
    </row>
    <row r="268" spans="1:61" s="2" customFormat="1" ht="24" customHeight="1" x14ac:dyDescent="0.2">
      <c r="A268" s="214"/>
      <c r="B268" s="29"/>
      <c r="C268" s="170" t="s">
        <v>410</v>
      </c>
      <c r="D268" s="170" t="s">
        <v>102</v>
      </c>
      <c r="E268" s="171" t="s">
        <v>411</v>
      </c>
      <c r="F268" s="172" t="s">
        <v>412</v>
      </c>
      <c r="G268" s="173" t="s">
        <v>115</v>
      </c>
      <c r="H268" s="174">
        <v>0</v>
      </c>
      <c r="I268" s="174"/>
      <c r="J268" s="174"/>
      <c r="K268" s="174">
        <f>H268*J268</f>
        <v>0</v>
      </c>
      <c r="L268" s="175"/>
      <c r="M268" s="32"/>
      <c r="N268" s="176" t="s">
        <v>1</v>
      </c>
      <c r="O268" s="177" t="s">
        <v>28</v>
      </c>
      <c r="P268" s="178">
        <f>I268+J268</f>
        <v>0</v>
      </c>
      <c r="Q268" s="178">
        <f>ROUND(I268*H268,3)</f>
        <v>0</v>
      </c>
      <c r="R268" s="178">
        <f>ROUND(J268*H268,3)</f>
        <v>0</v>
      </c>
      <c r="S268" s="179">
        <v>0</v>
      </c>
      <c r="T268" s="179">
        <f>S268*H268</f>
        <v>0</v>
      </c>
      <c r="U268" s="179">
        <v>0</v>
      </c>
      <c r="V268" s="179">
        <f>U268*H268</f>
        <v>0</v>
      </c>
      <c r="W268" s="179">
        <v>0</v>
      </c>
      <c r="X268" s="179">
        <f>W268*H268</f>
        <v>0</v>
      </c>
      <c r="Y268" s="180" t="s">
        <v>1</v>
      </c>
      <c r="Z268" s="214"/>
      <c r="AA268" s="214"/>
      <c r="AN268" s="181" t="s">
        <v>104</v>
      </c>
      <c r="AP268" s="181" t="s">
        <v>102</v>
      </c>
      <c r="AQ268" s="181" t="s">
        <v>105</v>
      </c>
      <c r="AU268" s="14" t="s">
        <v>100</v>
      </c>
      <c r="BA268" s="182">
        <f>IF(O268="základná",K268,0)</f>
        <v>0</v>
      </c>
      <c r="BB268" s="182">
        <f>IF(O268="znížená",K268,0)</f>
        <v>0</v>
      </c>
      <c r="BC268" s="182">
        <f>IF(O268="zákl. prenesená",K268,0)</f>
        <v>0</v>
      </c>
      <c r="BD268" s="182">
        <f>IF(O268="zníž. prenesená",K268,0)</f>
        <v>0</v>
      </c>
      <c r="BE268" s="182">
        <f>IF(O268="nulová",K268,0)</f>
        <v>0</v>
      </c>
      <c r="BF268" s="14" t="s">
        <v>105</v>
      </c>
      <c r="BG268" s="183">
        <f>ROUND(P268*H268,3)</f>
        <v>0</v>
      </c>
      <c r="BH268" s="14" t="s">
        <v>104</v>
      </c>
      <c r="BI268" s="181" t="s">
        <v>413</v>
      </c>
    </row>
    <row r="269" spans="1:61" s="2" customFormat="1" x14ac:dyDescent="0.2">
      <c r="A269" s="214"/>
      <c r="B269" s="29"/>
      <c r="C269" s="211"/>
      <c r="D269" s="184" t="s">
        <v>106</v>
      </c>
      <c r="E269" s="211"/>
      <c r="F269" s="185" t="s">
        <v>412</v>
      </c>
      <c r="G269" s="211"/>
      <c r="H269" s="211"/>
      <c r="I269" s="211"/>
      <c r="J269" s="211"/>
      <c r="K269" s="211"/>
      <c r="L269" s="211"/>
      <c r="M269" s="32"/>
      <c r="N269" s="186"/>
      <c r="O269" s="187"/>
      <c r="P269" s="60"/>
      <c r="Q269" s="60"/>
      <c r="R269" s="60"/>
      <c r="S269" s="60"/>
      <c r="T269" s="60"/>
      <c r="U269" s="60"/>
      <c r="V269" s="60"/>
      <c r="W269" s="60"/>
      <c r="X269" s="60"/>
      <c r="Y269" s="61"/>
      <c r="Z269" s="214"/>
      <c r="AA269" s="214"/>
      <c r="AP269" s="14" t="s">
        <v>106</v>
      </c>
      <c r="AQ269" s="14" t="s">
        <v>105</v>
      </c>
    </row>
    <row r="270" spans="1:61" s="2" customFormat="1" ht="16.5" customHeight="1" x14ac:dyDescent="0.2">
      <c r="A270" s="214"/>
      <c r="B270" s="29"/>
      <c r="C270" s="188" t="s">
        <v>414</v>
      </c>
      <c r="D270" s="188" t="s">
        <v>116</v>
      </c>
      <c r="E270" s="189" t="s">
        <v>415</v>
      </c>
      <c r="F270" s="190" t="s">
        <v>416</v>
      </c>
      <c r="G270" s="191" t="s">
        <v>115</v>
      </c>
      <c r="H270" s="192">
        <v>0</v>
      </c>
      <c r="I270" s="192"/>
      <c r="J270" s="193"/>
      <c r="K270" s="192">
        <f>H270*I270</f>
        <v>0</v>
      </c>
      <c r="L270" s="193"/>
      <c r="M270" s="32"/>
      <c r="N270" s="195" t="s">
        <v>1</v>
      </c>
      <c r="O270" s="177" t="s">
        <v>28</v>
      </c>
      <c r="P270" s="178">
        <f>I270+J270</f>
        <v>0</v>
      </c>
      <c r="Q270" s="178">
        <f>ROUND(I270*H270,3)</f>
        <v>0</v>
      </c>
      <c r="R270" s="178">
        <f>ROUND(J270*H270,3)</f>
        <v>0</v>
      </c>
      <c r="S270" s="179">
        <v>0</v>
      </c>
      <c r="T270" s="179">
        <f>S270*H270</f>
        <v>0</v>
      </c>
      <c r="U270" s="179">
        <v>0</v>
      </c>
      <c r="V270" s="179">
        <f>U270*H270</f>
        <v>0</v>
      </c>
      <c r="W270" s="179">
        <v>0</v>
      </c>
      <c r="X270" s="179">
        <f>W270*H270</f>
        <v>0</v>
      </c>
      <c r="Y270" s="180" t="s">
        <v>1</v>
      </c>
      <c r="Z270" s="214"/>
      <c r="AA270" s="214"/>
      <c r="AN270" s="181" t="s">
        <v>108</v>
      </c>
      <c r="AP270" s="181" t="s">
        <v>116</v>
      </c>
      <c r="AQ270" s="181" t="s">
        <v>105</v>
      </c>
      <c r="AU270" s="14" t="s">
        <v>100</v>
      </c>
      <c r="BA270" s="182">
        <f>IF(O270="základná",K270,0)</f>
        <v>0</v>
      </c>
      <c r="BB270" s="182">
        <f>IF(O270="znížená",K270,0)</f>
        <v>0</v>
      </c>
      <c r="BC270" s="182">
        <f>IF(O270="zákl. prenesená",K270,0)</f>
        <v>0</v>
      </c>
      <c r="BD270" s="182">
        <f>IF(O270="zníž. prenesená",K270,0)</f>
        <v>0</v>
      </c>
      <c r="BE270" s="182">
        <f>IF(O270="nulová",K270,0)</f>
        <v>0</v>
      </c>
      <c r="BF270" s="14" t="s">
        <v>105</v>
      </c>
      <c r="BG270" s="183">
        <f>ROUND(P270*H270,3)</f>
        <v>0</v>
      </c>
      <c r="BH270" s="14" t="s">
        <v>104</v>
      </c>
      <c r="BI270" s="181" t="s">
        <v>417</v>
      </c>
    </row>
    <row r="271" spans="1:61" s="2" customFormat="1" x14ac:dyDescent="0.2">
      <c r="A271" s="214"/>
      <c r="B271" s="29"/>
      <c r="C271" s="211"/>
      <c r="D271" s="184" t="s">
        <v>106</v>
      </c>
      <c r="E271" s="211"/>
      <c r="F271" s="185" t="s">
        <v>416</v>
      </c>
      <c r="G271" s="211"/>
      <c r="H271" s="211"/>
      <c r="I271" s="211"/>
      <c r="J271" s="211"/>
      <c r="K271" s="211"/>
      <c r="L271" s="211"/>
      <c r="M271" s="32"/>
      <c r="N271" s="186"/>
      <c r="O271" s="187"/>
      <c r="P271" s="60"/>
      <c r="Q271" s="60"/>
      <c r="R271" s="60"/>
      <c r="S271" s="60"/>
      <c r="T271" s="60"/>
      <c r="U271" s="60"/>
      <c r="V271" s="60"/>
      <c r="W271" s="60"/>
      <c r="X271" s="60"/>
      <c r="Y271" s="61"/>
      <c r="Z271" s="214"/>
      <c r="AA271" s="214"/>
      <c r="AP271" s="14" t="s">
        <v>106</v>
      </c>
      <c r="AQ271" s="14" t="s">
        <v>105</v>
      </c>
    </row>
    <row r="272" spans="1:61" s="2" customFormat="1" ht="16.5" customHeight="1" x14ac:dyDescent="0.2">
      <c r="A272" s="214"/>
      <c r="B272" s="29"/>
      <c r="C272" s="188" t="s">
        <v>418</v>
      </c>
      <c r="D272" s="188" t="s">
        <v>116</v>
      </c>
      <c r="E272" s="189" t="s">
        <v>419</v>
      </c>
      <c r="F272" s="190" t="s">
        <v>420</v>
      </c>
      <c r="G272" s="191" t="s">
        <v>115</v>
      </c>
      <c r="H272" s="192">
        <v>0</v>
      </c>
      <c r="I272" s="192"/>
      <c r="J272" s="193"/>
      <c r="K272" s="192">
        <f>H272*I272</f>
        <v>0</v>
      </c>
      <c r="L272" s="193"/>
      <c r="M272" s="32"/>
      <c r="N272" s="195" t="s">
        <v>1</v>
      </c>
      <c r="O272" s="177" t="s">
        <v>28</v>
      </c>
      <c r="P272" s="178">
        <f>I272+J272</f>
        <v>0</v>
      </c>
      <c r="Q272" s="178">
        <f>ROUND(I272*H272,3)</f>
        <v>0</v>
      </c>
      <c r="R272" s="178">
        <f>ROUND(J272*H272,3)</f>
        <v>0</v>
      </c>
      <c r="S272" s="179">
        <v>0</v>
      </c>
      <c r="T272" s="179">
        <f>S272*H272</f>
        <v>0</v>
      </c>
      <c r="U272" s="179">
        <v>0</v>
      </c>
      <c r="V272" s="179">
        <f>U272*H272</f>
        <v>0</v>
      </c>
      <c r="W272" s="179">
        <v>0</v>
      </c>
      <c r="X272" s="179">
        <f>W272*H272</f>
        <v>0</v>
      </c>
      <c r="Y272" s="180" t="s">
        <v>1</v>
      </c>
      <c r="Z272" s="214"/>
      <c r="AA272" s="214"/>
      <c r="AN272" s="181" t="s">
        <v>108</v>
      </c>
      <c r="AP272" s="181" t="s">
        <v>116</v>
      </c>
      <c r="AQ272" s="181" t="s">
        <v>105</v>
      </c>
      <c r="AU272" s="14" t="s">
        <v>100</v>
      </c>
      <c r="BA272" s="182">
        <f>IF(O272="základná",K272,0)</f>
        <v>0</v>
      </c>
      <c r="BB272" s="182">
        <f>IF(O272="znížená",K272,0)</f>
        <v>0</v>
      </c>
      <c r="BC272" s="182">
        <f>IF(O272="zákl. prenesená",K272,0)</f>
        <v>0</v>
      </c>
      <c r="BD272" s="182">
        <f>IF(O272="zníž. prenesená",K272,0)</f>
        <v>0</v>
      </c>
      <c r="BE272" s="182">
        <f>IF(O272="nulová",K272,0)</f>
        <v>0</v>
      </c>
      <c r="BF272" s="14" t="s">
        <v>105</v>
      </c>
      <c r="BG272" s="183">
        <f>ROUND(P272*H272,3)</f>
        <v>0</v>
      </c>
      <c r="BH272" s="14" t="s">
        <v>104</v>
      </c>
      <c r="BI272" s="181" t="s">
        <v>421</v>
      </c>
    </row>
    <row r="273" spans="1:61" s="2" customFormat="1" x14ac:dyDescent="0.2">
      <c r="A273" s="214"/>
      <c r="B273" s="29"/>
      <c r="C273" s="211"/>
      <c r="D273" s="184" t="s">
        <v>106</v>
      </c>
      <c r="E273" s="211"/>
      <c r="F273" s="185" t="s">
        <v>420</v>
      </c>
      <c r="G273" s="211"/>
      <c r="H273" s="211"/>
      <c r="I273" s="211"/>
      <c r="J273" s="211"/>
      <c r="K273" s="211"/>
      <c r="L273" s="211"/>
      <c r="M273" s="32"/>
      <c r="N273" s="186"/>
      <c r="O273" s="187"/>
      <c r="P273" s="60"/>
      <c r="Q273" s="60"/>
      <c r="R273" s="60"/>
      <c r="S273" s="60"/>
      <c r="T273" s="60"/>
      <c r="U273" s="60"/>
      <c r="V273" s="60"/>
      <c r="W273" s="60"/>
      <c r="X273" s="60"/>
      <c r="Y273" s="61"/>
      <c r="Z273" s="214"/>
      <c r="AA273" s="214"/>
      <c r="AP273" s="14" t="s">
        <v>106</v>
      </c>
      <c r="AQ273" s="14" t="s">
        <v>105</v>
      </c>
    </row>
    <row r="274" spans="1:61" s="2" customFormat="1" ht="16.5" customHeight="1" x14ac:dyDescent="0.2">
      <c r="A274" s="214"/>
      <c r="B274" s="29"/>
      <c r="C274" s="170" t="s">
        <v>422</v>
      </c>
      <c r="D274" s="170" t="s">
        <v>102</v>
      </c>
      <c r="E274" s="171" t="s">
        <v>423</v>
      </c>
      <c r="F274" s="172" t="s">
        <v>424</v>
      </c>
      <c r="G274" s="173" t="s">
        <v>115</v>
      </c>
      <c r="H274" s="174">
        <v>0</v>
      </c>
      <c r="I274" s="174"/>
      <c r="J274" s="174"/>
      <c r="K274" s="174">
        <f>H274*J274</f>
        <v>0</v>
      </c>
      <c r="L274" s="175"/>
      <c r="M274" s="32"/>
      <c r="N274" s="176" t="s">
        <v>1</v>
      </c>
      <c r="O274" s="177" t="s">
        <v>28</v>
      </c>
      <c r="P274" s="178">
        <f>I274+J274</f>
        <v>0</v>
      </c>
      <c r="Q274" s="178">
        <f>ROUND(I274*H274,3)</f>
        <v>0</v>
      </c>
      <c r="R274" s="178">
        <f>ROUND(J274*H274,3)</f>
        <v>0</v>
      </c>
      <c r="S274" s="179">
        <v>0</v>
      </c>
      <c r="T274" s="179">
        <f>S274*H274</f>
        <v>0</v>
      </c>
      <c r="U274" s="179">
        <v>0</v>
      </c>
      <c r="V274" s="179">
        <f>U274*H274</f>
        <v>0</v>
      </c>
      <c r="W274" s="179">
        <v>0</v>
      </c>
      <c r="X274" s="179">
        <f>W274*H274</f>
        <v>0</v>
      </c>
      <c r="Y274" s="180" t="s">
        <v>1</v>
      </c>
      <c r="Z274" s="214"/>
      <c r="AA274" s="214"/>
      <c r="AN274" s="181" t="s">
        <v>104</v>
      </c>
      <c r="AP274" s="181" t="s">
        <v>102</v>
      </c>
      <c r="AQ274" s="181" t="s">
        <v>105</v>
      </c>
      <c r="AU274" s="14" t="s">
        <v>100</v>
      </c>
      <c r="BA274" s="182">
        <f>IF(O274="základná",K274,0)</f>
        <v>0</v>
      </c>
      <c r="BB274" s="182">
        <f>IF(O274="znížená",K274,0)</f>
        <v>0</v>
      </c>
      <c r="BC274" s="182">
        <f>IF(O274="zákl. prenesená",K274,0)</f>
        <v>0</v>
      </c>
      <c r="BD274" s="182">
        <f>IF(O274="zníž. prenesená",K274,0)</f>
        <v>0</v>
      </c>
      <c r="BE274" s="182">
        <f>IF(O274="nulová",K274,0)</f>
        <v>0</v>
      </c>
      <c r="BF274" s="14" t="s">
        <v>105</v>
      </c>
      <c r="BG274" s="183">
        <f>ROUND(P274*H274,3)</f>
        <v>0</v>
      </c>
      <c r="BH274" s="14" t="s">
        <v>104</v>
      </c>
      <c r="BI274" s="181" t="s">
        <v>425</v>
      </c>
    </row>
    <row r="275" spans="1:61" s="2" customFormat="1" x14ac:dyDescent="0.2">
      <c r="A275" s="214"/>
      <c r="B275" s="29"/>
      <c r="C275" s="211"/>
      <c r="D275" s="184" t="s">
        <v>106</v>
      </c>
      <c r="E275" s="211"/>
      <c r="F275" s="185" t="s">
        <v>424</v>
      </c>
      <c r="G275" s="211"/>
      <c r="H275" s="211"/>
      <c r="I275" s="211"/>
      <c r="J275" s="211"/>
      <c r="K275" s="211"/>
      <c r="L275" s="211"/>
      <c r="M275" s="32"/>
      <c r="N275" s="186"/>
      <c r="O275" s="187"/>
      <c r="P275" s="60"/>
      <c r="Q275" s="60"/>
      <c r="R275" s="60"/>
      <c r="S275" s="60"/>
      <c r="T275" s="60"/>
      <c r="U275" s="60"/>
      <c r="V275" s="60"/>
      <c r="W275" s="60"/>
      <c r="X275" s="60"/>
      <c r="Y275" s="61"/>
      <c r="Z275" s="214"/>
      <c r="AA275" s="214"/>
      <c r="AP275" s="14" t="s">
        <v>106</v>
      </c>
      <c r="AQ275" s="14" t="s">
        <v>105</v>
      </c>
    </row>
    <row r="276" spans="1:61" s="2" customFormat="1" ht="16.5" customHeight="1" x14ac:dyDescent="0.2">
      <c r="A276" s="214"/>
      <c r="B276" s="29"/>
      <c r="C276" s="188" t="s">
        <v>426</v>
      </c>
      <c r="D276" s="188" t="s">
        <v>116</v>
      </c>
      <c r="E276" s="189" t="s">
        <v>427</v>
      </c>
      <c r="F276" s="190" t="s">
        <v>428</v>
      </c>
      <c r="G276" s="191" t="s">
        <v>115</v>
      </c>
      <c r="H276" s="192">
        <v>0</v>
      </c>
      <c r="I276" s="192"/>
      <c r="J276" s="193"/>
      <c r="K276" s="192">
        <f>H276*I276</f>
        <v>0</v>
      </c>
      <c r="L276" s="193"/>
      <c r="M276" s="32"/>
      <c r="N276" s="195" t="s">
        <v>1</v>
      </c>
      <c r="O276" s="177" t="s">
        <v>28</v>
      </c>
      <c r="P276" s="178">
        <f>I276+J276</f>
        <v>0</v>
      </c>
      <c r="Q276" s="178">
        <f>ROUND(I276*H276,3)</f>
        <v>0</v>
      </c>
      <c r="R276" s="178">
        <f>ROUND(J276*H276,3)</f>
        <v>0</v>
      </c>
      <c r="S276" s="179">
        <v>0</v>
      </c>
      <c r="T276" s="179">
        <f>S276*H276</f>
        <v>0</v>
      </c>
      <c r="U276" s="179">
        <v>0</v>
      </c>
      <c r="V276" s="179">
        <f>U276*H276</f>
        <v>0</v>
      </c>
      <c r="W276" s="179">
        <v>0</v>
      </c>
      <c r="X276" s="179">
        <f>W276*H276</f>
        <v>0</v>
      </c>
      <c r="Y276" s="180" t="s">
        <v>1</v>
      </c>
      <c r="Z276" s="214"/>
      <c r="AA276" s="214"/>
      <c r="AN276" s="181" t="s">
        <v>108</v>
      </c>
      <c r="AP276" s="181" t="s">
        <v>116</v>
      </c>
      <c r="AQ276" s="181" t="s">
        <v>105</v>
      </c>
      <c r="AU276" s="14" t="s">
        <v>100</v>
      </c>
      <c r="BA276" s="182">
        <f>IF(O276="základná",K276,0)</f>
        <v>0</v>
      </c>
      <c r="BB276" s="182">
        <f>IF(O276="znížená",K276,0)</f>
        <v>0</v>
      </c>
      <c r="BC276" s="182">
        <f>IF(O276="zákl. prenesená",K276,0)</f>
        <v>0</v>
      </c>
      <c r="BD276" s="182">
        <f>IF(O276="zníž. prenesená",K276,0)</f>
        <v>0</v>
      </c>
      <c r="BE276" s="182">
        <f>IF(O276="nulová",K276,0)</f>
        <v>0</v>
      </c>
      <c r="BF276" s="14" t="s">
        <v>105</v>
      </c>
      <c r="BG276" s="183">
        <f>ROUND(P276*H276,3)</f>
        <v>0</v>
      </c>
      <c r="BH276" s="14" t="s">
        <v>104</v>
      </c>
      <c r="BI276" s="181" t="s">
        <v>429</v>
      </c>
    </row>
    <row r="277" spans="1:61" s="2" customFormat="1" x14ac:dyDescent="0.2">
      <c r="A277" s="214"/>
      <c r="B277" s="29"/>
      <c r="C277" s="211"/>
      <c r="D277" s="184" t="s">
        <v>106</v>
      </c>
      <c r="E277" s="211"/>
      <c r="F277" s="185" t="s">
        <v>428</v>
      </c>
      <c r="G277" s="211"/>
      <c r="H277" s="211"/>
      <c r="I277" s="211"/>
      <c r="J277" s="211"/>
      <c r="K277" s="211"/>
      <c r="L277" s="211"/>
      <c r="M277" s="32"/>
      <c r="N277" s="186"/>
      <c r="O277" s="187"/>
      <c r="P277" s="60"/>
      <c r="Q277" s="60"/>
      <c r="R277" s="60"/>
      <c r="S277" s="60"/>
      <c r="T277" s="60"/>
      <c r="U277" s="60"/>
      <c r="V277" s="60"/>
      <c r="W277" s="60"/>
      <c r="X277" s="60"/>
      <c r="Y277" s="61"/>
      <c r="Z277" s="214"/>
      <c r="AA277" s="214"/>
      <c r="AP277" s="14" t="s">
        <v>106</v>
      </c>
      <c r="AQ277" s="14" t="s">
        <v>105</v>
      </c>
    </row>
    <row r="278" spans="1:61" s="2" customFormat="1" ht="16.5" customHeight="1" x14ac:dyDescent="0.2">
      <c r="A278" s="214"/>
      <c r="B278" s="29"/>
      <c r="C278" s="170" t="s">
        <v>430</v>
      </c>
      <c r="D278" s="170" t="s">
        <v>102</v>
      </c>
      <c r="E278" s="171" t="s">
        <v>431</v>
      </c>
      <c r="F278" s="172" t="s">
        <v>432</v>
      </c>
      <c r="G278" s="173" t="s">
        <v>115</v>
      </c>
      <c r="H278" s="174">
        <v>0</v>
      </c>
      <c r="I278" s="174"/>
      <c r="J278" s="174"/>
      <c r="K278" s="174">
        <f>H278*J278</f>
        <v>0</v>
      </c>
      <c r="L278" s="175"/>
      <c r="M278" s="32"/>
      <c r="N278" s="176" t="s">
        <v>1</v>
      </c>
      <c r="O278" s="177" t="s">
        <v>28</v>
      </c>
      <c r="P278" s="178">
        <f>I278+J278</f>
        <v>0</v>
      </c>
      <c r="Q278" s="178">
        <f>ROUND(I278*H278,3)</f>
        <v>0</v>
      </c>
      <c r="R278" s="178">
        <f>ROUND(J278*H278,3)</f>
        <v>0</v>
      </c>
      <c r="S278" s="179">
        <v>0</v>
      </c>
      <c r="T278" s="179">
        <f>S278*H278</f>
        <v>0</v>
      </c>
      <c r="U278" s="179">
        <v>0</v>
      </c>
      <c r="V278" s="179">
        <f>U278*H278</f>
        <v>0</v>
      </c>
      <c r="W278" s="179">
        <v>0</v>
      </c>
      <c r="X278" s="179">
        <f>W278*H278</f>
        <v>0</v>
      </c>
      <c r="Y278" s="180" t="s">
        <v>1</v>
      </c>
      <c r="Z278" s="214"/>
      <c r="AA278" s="214"/>
      <c r="AN278" s="181" t="s">
        <v>104</v>
      </c>
      <c r="AP278" s="181" t="s">
        <v>102</v>
      </c>
      <c r="AQ278" s="181" t="s">
        <v>105</v>
      </c>
      <c r="AU278" s="14" t="s">
        <v>100</v>
      </c>
      <c r="BA278" s="182">
        <f>IF(O278="základná",K278,0)</f>
        <v>0</v>
      </c>
      <c r="BB278" s="182">
        <f>IF(O278="znížená",K278,0)</f>
        <v>0</v>
      </c>
      <c r="BC278" s="182">
        <f>IF(O278="zákl. prenesená",K278,0)</f>
        <v>0</v>
      </c>
      <c r="BD278" s="182">
        <f>IF(O278="zníž. prenesená",K278,0)</f>
        <v>0</v>
      </c>
      <c r="BE278" s="182">
        <f>IF(O278="nulová",K278,0)</f>
        <v>0</v>
      </c>
      <c r="BF278" s="14" t="s">
        <v>105</v>
      </c>
      <c r="BG278" s="183">
        <f>ROUND(P278*H278,3)</f>
        <v>0</v>
      </c>
      <c r="BH278" s="14" t="s">
        <v>104</v>
      </c>
      <c r="BI278" s="181" t="s">
        <v>433</v>
      </c>
    </row>
    <row r="279" spans="1:61" s="2" customFormat="1" x14ac:dyDescent="0.2">
      <c r="A279" s="214"/>
      <c r="B279" s="29"/>
      <c r="C279" s="211"/>
      <c r="D279" s="184" t="s">
        <v>106</v>
      </c>
      <c r="E279" s="211"/>
      <c r="F279" s="185" t="s">
        <v>432</v>
      </c>
      <c r="G279" s="211"/>
      <c r="H279" s="211"/>
      <c r="I279" s="211"/>
      <c r="J279" s="211"/>
      <c r="K279" s="211"/>
      <c r="L279" s="211"/>
      <c r="M279" s="32"/>
      <c r="N279" s="186"/>
      <c r="O279" s="187"/>
      <c r="P279" s="60"/>
      <c r="Q279" s="60"/>
      <c r="R279" s="60"/>
      <c r="S279" s="60"/>
      <c r="T279" s="60"/>
      <c r="U279" s="60"/>
      <c r="V279" s="60"/>
      <c r="W279" s="60"/>
      <c r="X279" s="60"/>
      <c r="Y279" s="61"/>
      <c r="Z279" s="214"/>
      <c r="AA279" s="214"/>
      <c r="AP279" s="14" t="s">
        <v>106</v>
      </c>
      <c r="AQ279" s="14" t="s">
        <v>105</v>
      </c>
    </row>
    <row r="280" spans="1:61" s="2" customFormat="1" ht="16.5" customHeight="1" x14ac:dyDescent="0.2">
      <c r="A280" s="214"/>
      <c r="B280" s="29"/>
      <c r="C280" s="188" t="s">
        <v>434</v>
      </c>
      <c r="D280" s="188" t="s">
        <v>116</v>
      </c>
      <c r="E280" s="189" t="s">
        <v>435</v>
      </c>
      <c r="F280" s="190" t="s">
        <v>436</v>
      </c>
      <c r="G280" s="191" t="s">
        <v>115</v>
      </c>
      <c r="H280" s="192">
        <v>0</v>
      </c>
      <c r="I280" s="192"/>
      <c r="J280" s="193"/>
      <c r="K280" s="192">
        <f>H280*I280</f>
        <v>0</v>
      </c>
      <c r="L280" s="193"/>
      <c r="M280" s="194"/>
      <c r="N280" s="195" t="s">
        <v>1</v>
      </c>
      <c r="O280" s="177" t="s">
        <v>28</v>
      </c>
      <c r="P280" s="178">
        <f>I280+J280</f>
        <v>0</v>
      </c>
      <c r="Q280" s="178">
        <f>ROUND(I280*H280,3)</f>
        <v>0</v>
      </c>
      <c r="R280" s="178">
        <f>ROUND(J280*H280,3)</f>
        <v>0</v>
      </c>
      <c r="S280" s="179">
        <v>0</v>
      </c>
      <c r="T280" s="179">
        <f>S280*H280</f>
        <v>0</v>
      </c>
      <c r="U280" s="179">
        <v>0</v>
      </c>
      <c r="V280" s="179">
        <f>U280*H280</f>
        <v>0</v>
      </c>
      <c r="W280" s="179">
        <v>0</v>
      </c>
      <c r="X280" s="179">
        <f>W280*H280</f>
        <v>0</v>
      </c>
      <c r="Y280" s="180" t="s">
        <v>1</v>
      </c>
      <c r="Z280" s="214"/>
      <c r="AA280" s="214"/>
      <c r="AN280" s="181" t="s">
        <v>108</v>
      </c>
      <c r="AP280" s="181" t="s">
        <v>116</v>
      </c>
      <c r="AQ280" s="181" t="s">
        <v>105</v>
      </c>
      <c r="AU280" s="14" t="s">
        <v>100</v>
      </c>
      <c r="BA280" s="182">
        <f>IF(O280="základná",K280,0)</f>
        <v>0</v>
      </c>
      <c r="BB280" s="182">
        <f>IF(O280="znížená",K280,0)</f>
        <v>0</v>
      </c>
      <c r="BC280" s="182">
        <f>IF(O280="zákl. prenesená",K280,0)</f>
        <v>0</v>
      </c>
      <c r="BD280" s="182">
        <f>IF(O280="zníž. prenesená",K280,0)</f>
        <v>0</v>
      </c>
      <c r="BE280" s="182">
        <f>IF(O280="nulová",K280,0)</f>
        <v>0</v>
      </c>
      <c r="BF280" s="14" t="s">
        <v>105</v>
      </c>
      <c r="BG280" s="183">
        <f>ROUND(P280*H280,3)</f>
        <v>0</v>
      </c>
      <c r="BH280" s="14" t="s">
        <v>104</v>
      </c>
      <c r="BI280" s="181" t="s">
        <v>437</v>
      </c>
    </row>
    <row r="281" spans="1:61" s="2" customFormat="1" x14ac:dyDescent="0.2">
      <c r="A281" s="214"/>
      <c r="B281" s="29"/>
      <c r="C281" s="211"/>
      <c r="D281" s="184" t="s">
        <v>106</v>
      </c>
      <c r="E281" s="211"/>
      <c r="F281" s="185" t="s">
        <v>436</v>
      </c>
      <c r="G281" s="211"/>
      <c r="H281" s="211"/>
      <c r="I281" s="211"/>
      <c r="J281" s="211"/>
      <c r="K281" s="211"/>
      <c r="L281" s="211"/>
      <c r="M281" s="32"/>
      <c r="N281" s="186"/>
      <c r="O281" s="187"/>
      <c r="P281" s="60"/>
      <c r="Q281" s="60"/>
      <c r="R281" s="60"/>
      <c r="S281" s="60"/>
      <c r="T281" s="60"/>
      <c r="U281" s="60"/>
      <c r="V281" s="60"/>
      <c r="W281" s="60"/>
      <c r="X281" s="60"/>
      <c r="Y281" s="61"/>
      <c r="Z281" s="214"/>
      <c r="AA281" s="214"/>
      <c r="AP281" s="14" t="s">
        <v>106</v>
      </c>
      <c r="AQ281" s="14" t="s">
        <v>105</v>
      </c>
    </row>
    <row r="282" spans="1:61" s="2" customFormat="1" ht="23.1" customHeight="1" x14ac:dyDescent="0.2">
      <c r="A282" s="214"/>
      <c r="B282" s="29"/>
      <c r="C282" s="170" t="s">
        <v>438</v>
      </c>
      <c r="D282" s="170" t="s">
        <v>102</v>
      </c>
      <c r="E282" s="171" t="s">
        <v>439</v>
      </c>
      <c r="F282" s="172" t="s">
        <v>440</v>
      </c>
      <c r="G282" s="173" t="s">
        <v>115</v>
      </c>
      <c r="H282" s="174">
        <v>0</v>
      </c>
      <c r="I282" s="174"/>
      <c r="J282" s="174"/>
      <c r="K282" s="174">
        <f>H282*J282</f>
        <v>0</v>
      </c>
      <c r="L282" s="175"/>
      <c r="M282" s="32"/>
      <c r="N282" s="176" t="s">
        <v>1</v>
      </c>
      <c r="O282" s="177" t="s">
        <v>28</v>
      </c>
      <c r="P282" s="178">
        <f>I282+J282</f>
        <v>0</v>
      </c>
      <c r="Q282" s="178">
        <f>ROUND(I282*H282,3)</f>
        <v>0</v>
      </c>
      <c r="R282" s="178">
        <f>ROUND(J282*H282,3)</f>
        <v>0</v>
      </c>
      <c r="S282" s="179">
        <v>0</v>
      </c>
      <c r="T282" s="179">
        <f>S282*H282</f>
        <v>0</v>
      </c>
      <c r="U282" s="179">
        <v>0</v>
      </c>
      <c r="V282" s="179">
        <f>U282*H282</f>
        <v>0</v>
      </c>
      <c r="W282" s="179">
        <v>0</v>
      </c>
      <c r="X282" s="179">
        <f>W282*H282</f>
        <v>0</v>
      </c>
      <c r="Y282" s="180" t="s">
        <v>1</v>
      </c>
      <c r="Z282" s="214"/>
      <c r="AA282" s="214"/>
      <c r="AN282" s="181" t="s">
        <v>104</v>
      </c>
      <c r="AP282" s="181" t="s">
        <v>102</v>
      </c>
      <c r="AQ282" s="181" t="s">
        <v>105</v>
      </c>
      <c r="AU282" s="14" t="s">
        <v>100</v>
      </c>
      <c r="BA282" s="182">
        <f>IF(O282="základná",K282,0)</f>
        <v>0</v>
      </c>
      <c r="BB282" s="182">
        <f>IF(O282="znížená",K282,0)</f>
        <v>0</v>
      </c>
      <c r="BC282" s="182">
        <f>IF(O282="zákl. prenesená",K282,0)</f>
        <v>0</v>
      </c>
      <c r="BD282" s="182">
        <f>IF(O282="zníž. prenesená",K282,0)</f>
        <v>0</v>
      </c>
      <c r="BE282" s="182">
        <f>IF(O282="nulová",K282,0)</f>
        <v>0</v>
      </c>
      <c r="BF282" s="14" t="s">
        <v>105</v>
      </c>
      <c r="BG282" s="183">
        <f>ROUND(P282*H282,3)</f>
        <v>0</v>
      </c>
      <c r="BH282" s="14" t="s">
        <v>104</v>
      </c>
      <c r="BI282" s="181" t="s">
        <v>441</v>
      </c>
    </row>
    <row r="283" spans="1:61" s="2" customFormat="1" x14ac:dyDescent="0.2">
      <c r="A283" s="214"/>
      <c r="B283" s="29"/>
      <c r="C283" s="211"/>
      <c r="D283" s="184" t="s">
        <v>106</v>
      </c>
      <c r="E283" s="211"/>
      <c r="F283" s="185" t="s">
        <v>440</v>
      </c>
      <c r="G283" s="211"/>
      <c r="H283" s="211"/>
      <c r="I283" s="211"/>
      <c r="J283" s="211"/>
      <c r="K283" s="211"/>
      <c r="L283" s="211"/>
      <c r="M283" s="32"/>
      <c r="N283" s="186"/>
      <c r="O283" s="187"/>
      <c r="P283" s="60"/>
      <c r="Q283" s="60"/>
      <c r="R283" s="60"/>
      <c r="S283" s="60"/>
      <c r="T283" s="60"/>
      <c r="U283" s="60"/>
      <c r="V283" s="60"/>
      <c r="W283" s="60"/>
      <c r="X283" s="60"/>
      <c r="Y283" s="61"/>
      <c r="Z283" s="214"/>
      <c r="AA283" s="214"/>
      <c r="AP283" s="14" t="s">
        <v>106</v>
      </c>
      <c r="AQ283" s="14" t="s">
        <v>105</v>
      </c>
    </row>
    <row r="284" spans="1:61" s="2" customFormat="1" ht="16.5" customHeight="1" x14ac:dyDescent="0.2">
      <c r="A284" s="214"/>
      <c r="B284" s="29"/>
      <c r="C284" s="188" t="s">
        <v>442</v>
      </c>
      <c r="D284" s="188" t="s">
        <v>116</v>
      </c>
      <c r="E284" s="189" t="s">
        <v>443</v>
      </c>
      <c r="F284" s="190" t="s">
        <v>444</v>
      </c>
      <c r="G284" s="191" t="s">
        <v>115</v>
      </c>
      <c r="H284" s="192">
        <v>0</v>
      </c>
      <c r="I284" s="192"/>
      <c r="J284" s="193"/>
      <c r="K284" s="192">
        <f>H284*I284</f>
        <v>0</v>
      </c>
      <c r="L284" s="193"/>
      <c r="M284" s="194"/>
      <c r="N284" s="195" t="s">
        <v>1</v>
      </c>
      <c r="O284" s="177" t="s">
        <v>28</v>
      </c>
      <c r="P284" s="178">
        <f>I284+J284</f>
        <v>0</v>
      </c>
      <c r="Q284" s="178">
        <f>ROUND(I284*H284,3)</f>
        <v>0</v>
      </c>
      <c r="R284" s="178">
        <f>ROUND(J284*H284,3)</f>
        <v>0</v>
      </c>
      <c r="S284" s="179">
        <v>0</v>
      </c>
      <c r="T284" s="179">
        <f>S284*H284</f>
        <v>0</v>
      </c>
      <c r="U284" s="179">
        <v>0</v>
      </c>
      <c r="V284" s="179">
        <f>U284*H284</f>
        <v>0</v>
      </c>
      <c r="W284" s="179">
        <v>0</v>
      </c>
      <c r="X284" s="179">
        <f>W284*H284</f>
        <v>0</v>
      </c>
      <c r="Y284" s="180" t="s">
        <v>1</v>
      </c>
      <c r="Z284" s="214"/>
      <c r="AA284" s="214"/>
      <c r="AN284" s="181" t="s">
        <v>108</v>
      </c>
      <c r="AP284" s="181" t="s">
        <v>116</v>
      </c>
      <c r="AQ284" s="181" t="s">
        <v>105</v>
      </c>
      <c r="AU284" s="14" t="s">
        <v>100</v>
      </c>
      <c r="BA284" s="182">
        <f>IF(O284="základná",K284,0)</f>
        <v>0</v>
      </c>
      <c r="BB284" s="182">
        <f>IF(O284="znížená",K284,0)</f>
        <v>0</v>
      </c>
      <c r="BC284" s="182">
        <f>IF(O284="zákl. prenesená",K284,0)</f>
        <v>0</v>
      </c>
      <c r="BD284" s="182">
        <f>IF(O284="zníž. prenesená",K284,0)</f>
        <v>0</v>
      </c>
      <c r="BE284" s="182">
        <f>IF(O284="nulová",K284,0)</f>
        <v>0</v>
      </c>
      <c r="BF284" s="14" t="s">
        <v>105</v>
      </c>
      <c r="BG284" s="183">
        <f>ROUND(P284*H284,3)</f>
        <v>0</v>
      </c>
      <c r="BH284" s="14" t="s">
        <v>104</v>
      </c>
      <c r="BI284" s="181" t="s">
        <v>445</v>
      </c>
    </row>
    <row r="285" spans="1:61" s="2" customFormat="1" x14ac:dyDescent="0.2">
      <c r="A285" s="214"/>
      <c r="B285" s="29"/>
      <c r="C285" s="211"/>
      <c r="D285" s="184" t="s">
        <v>106</v>
      </c>
      <c r="E285" s="211"/>
      <c r="F285" s="185" t="s">
        <v>444</v>
      </c>
      <c r="G285" s="211"/>
      <c r="H285" s="211"/>
      <c r="I285" s="211"/>
      <c r="J285" s="211"/>
      <c r="K285" s="211"/>
      <c r="L285" s="211"/>
      <c r="M285" s="32"/>
      <c r="N285" s="186"/>
      <c r="O285" s="187"/>
      <c r="P285" s="60"/>
      <c r="Q285" s="60"/>
      <c r="R285" s="60"/>
      <c r="S285" s="60"/>
      <c r="T285" s="60"/>
      <c r="U285" s="60"/>
      <c r="V285" s="60"/>
      <c r="W285" s="60"/>
      <c r="X285" s="60"/>
      <c r="Y285" s="61"/>
      <c r="Z285" s="214"/>
      <c r="AA285" s="214"/>
      <c r="AP285" s="14" t="s">
        <v>106</v>
      </c>
      <c r="AQ285" s="14" t="s">
        <v>105</v>
      </c>
    </row>
    <row r="286" spans="1:61" s="12" customFormat="1" ht="22.7" customHeight="1" x14ac:dyDescent="0.2">
      <c r="B286" s="154"/>
      <c r="C286" s="155"/>
      <c r="D286" s="156" t="s">
        <v>62</v>
      </c>
      <c r="E286" s="168" t="s">
        <v>452</v>
      </c>
      <c r="F286" s="168" t="s">
        <v>409</v>
      </c>
      <c r="G286" s="155"/>
      <c r="H286" s="155"/>
      <c r="I286" s="155"/>
      <c r="J286" s="155"/>
      <c r="K286" s="169">
        <f>SUM(K287:K311)</f>
        <v>0</v>
      </c>
      <c r="L286" s="155"/>
      <c r="M286" s="32"/>
      <c r="N286" s="32"/>
      <c r="O286" s="32"/>
      <c r="P286" s="32"/>
      <c r="Q286" s="162">
        <f>SUM(Q287:Q311)</f>
        <v>0</v>
      </c>
      <c r="R286" s="162">
        <f>SUM(R287:R311)</f>
        <v>0</v>
      </c>
      <c r="S286" s="161"/>
      <c r="T286" s="163">
        <f>SUM(T287:T308)</f>
        <v>0</v>
      </c>
      <c r="U286" s="161"/>
      <c r="V286" s="163">
        <f>SUM(V287:V308)</f>
        <v>0</v>
      </c>
      <c r="W286" s="161"/>
      <c r="X286" s="163">
        <f>SUM(X287:X308)</f>
        <v>0</v>
      </c>
      <c r="Y286" s="32"/>
      <c r="AN286" s="165" t="s">
        <v>66</v>
      </c>
      <c r="AP286" s="166" t="s">
        <v>62</v>
      </c>
      <c r="AQ286" s="166" t="s">
        <v>66</v>
      </c>
      <c r="AU286" s="165" t="s">
        <v>100</v>
      </c>
      <c r="BG286" s="167">
        <f>SUM(BG287:BG312)</f>
        <v>0</v>
      </c>
    </row>
    <row r="287" spans="1:61" s="2" customFormat="1" ht="16.5" customHeight="1" x14ac:dyDescent="0.2">
      <c r="A287" s="214"/>
      <c r="B287" s="29"/>
      <c r="C287" s="170" t="s">
        <v>461</v>
      </c>
      <c r="D287" s="170" t="s">
        <v>102</v>
      </c>
      <c r="E287" s="171" t="s">
        <v>462</v>
      </c>
      <c r="F287" s="172" t="s">
        <v>463</v>
      </c>
      <c r="G287" s="173" t="s">
        <v>115</v>
      </c>
      <c r="H287" s="174">
        <v>1190</v>
      </c>
      <c r="I287" s="174"/>
      <c r="J287" s="174"/>
      <c r="K287" s="174">
        <f>H287*J287</f>
        <v>0</v>
      </c>
      <c r="L287" s="175"/>
      <c r="M287" s="32"/>
      <c r="N287" s="32"/>
      <c r="O287" s="177" t="s">
        <v>28</v>
      </c>
      <c r="P287" s="178">
        <f>I287+J287</f>
        <v>0</v>
      </c>
      <c r="Q287" s="178">
        <f>ROUND(I287*H287,3)</f>
        <v>0</v>
      </c>
      <c r="R287" s="178">
        <f>ROUND(J287*H287,3)</f>
        <v>0</v>
      </c>
      <c r="S287" s="179">
        <v>0</v>
      </c>
      <c r="T287" s="179">
        <f>S287*H287</f>
        <v>0</v>
      </c>
      <c r="U287" s="179">
        <v>0</v>
      </c>
      <c r="V287" s="179">
        <f>U287*H287</f>
        <v>0</v>
      </c>
      <c r="W287" s="179">
        <v>0</v>
      </c>
      <c r="X287" s="179">
        <f>W287*H287</f>
        <v>0</v>
      </c>
      <c r="Y287" s="32"/>
      <c r="Z287" s="214"/>
      <c r="AA287" s="214"/>
      <c r="AN287" s="181" t="s">
        <v>104</v>
      </c>
      <c r="AP287" s="181" t="s">
        <v>102</v>
      </c>
      <c r="AQ287" s="181" t="s">
        <v>105</v>
      </c>
      <c r="AU287" s="14" t="s">
        <v>100</v>
      </c>
      <c r="BA287" s="182">
        <f>IF(O287="základná",K287,0)</f>
        <v>0</v>
      </c>
      <c r="BB287" s="182">
        <f>IF(O287="znížená",K287,0)</f>
        <v>0</v>
      </c>
      <c r="BC287" s="182">
        <f>IF(O287="zákl. prenesená",K287,0)</f>
        <v>0</v>
      </c>
      <c r="BD287" s="182">
        <f>IF(O287="zníž. prenesená",K287,0)</f>
        <v>0</v>
      </c>
      <c r="BE287" s="182">
        <f>IF(O287="nulová",K287,0)</f>
        <v>0</v>
      </c>
      <c r="BF287" s="14" t="s">
        <v>105</v>
      </c>
      <c r="BG287" s="183">
        <f>ROUND(P287*H287,3)</f>
        <v>0</v>
      </c>
      <c r="BH287" s="14" t="s">
        <v>104</v>
      </c>
      <c r="BI287" s="181" t="s">
        <v>464</v>
      </c>
    </row>
    <row r="288" spans="1:61" s="2" customFormat="1" x14ac:dyDescent="0.2">
      <c r="A288" s="214"/>
      <c r="B288" s="29"/>
      <c r="C288" s="211"/>
      <c r="D288" s="184" t="s">
        <v>106</v>
      </c>
      <c r="E288" s="211"/>
      <c r="F288" s="185" t="s">
        <v>463</v>
      </c>
      <c r="G288" s="211"/>
      <c r="H288" s="211"/>
      <c r="I288" s="211"/>
      <c r="J288" s="211"/>
      <c r="K288" s="211"/>
      <c r="L288" s="211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214"/>
      <c r="AA288" s="214"/>
      <c r="AP288" s="14" t="s">
        <v>106</v>
      </c>
      <c r="AQ288" s="14" t="s">
        <v>105</v>
      </c>
    </row>
    <row r="289" spans="1:61" s="2" customFormat="1" ht="16.5" customHeight="1" x14ac:dyDescent="0.2">
      <c r="A289" s="214"/>
      <c r="B289" s="29"/>
      <c r="C289" s="188" t="s">
        <v>465</v>
      </c>
      <c r="D289" s="188" t="s">
        <v>116</v>
      </c>
      <c r="E289" s="189" t="s">
        <v>466</v>
      </c>
      <c r="F289" s="190" t="s">
        <v>467</v>
      </c>
      <c r="G289" s="191" t="s">
        <v>115</v>
      </c>
      <c r="H289" s="192">
        <v>290</v>
      </c>
      <c r="I289" s="192"/>
      <c r="J289" s="193"/>
      <c r="K289" s="192">
        <f>H289*I289</f>
        <v>0</v>
      </c>
      <c r="L289" s="193"/>
      <c r="M289" s="32"/>
      <c r="N289" s="32"/>
      <c r="O289" s="177" t="s">
        <v>28</v>
      </c>
      <c r="P289" s="178">
        <f>I289+J289</f>
        <v>0</v>
      </c>
      <c r="Q289" s="178">
        <f>ROUND(I289*H289,3)</f>
        <v>0</v>
      </c>
      <c r="R289" s="178">
        <f>ROUND(J289*H289,3)</f>
        <v>0</v>
      </c>
      <c r="S289" s="179">
        <v>0</v>
      </c>
      <c r="T289" s="179">
        <f>S289*H289</f>
        <v>0</v>
      </c>
      <c r="U289" s="179">
        <v>0</v>
      </c>
      <c r="V289" s="179">
        <f>U289*H289</f>
        <v>0</v>
      </c>
      <c r="W289" s="179">
        <v>0</v>
      </c>
      <c r="X289" s="179">
        <f>W289*H289</f>
        <v>0</v>
      </c>
      <c r="Y289" s="32"/>
      <c r="Z289" s="214"/>
      <c r="AA289" s="214"/>
      <c r="AN289" s="181" t="s">
        <v>108</v>
      </c>
      <c r="AP289" s="181" t="s">
        <v>116</v>
      </c>
      <c r="AQ289" s="181" t="s">
        <v>105</v>
      </c>
      <c r="AU289" s="14" t="s">
        <v>100</v>
      </c>
      <c r="BA289" s="182">
        <f>IF(O289="základná",K289,0)</f>
        <v>0</v>
      </c>
      <c r="BB289" s="182">
        <f>IF(O289="znížená",K289,0)</f>
        <v>0</v>
      </c>
      <c r="BC289" s="182">
        <f>IF(O289="zákl. prenesená",K289,0)</f>
        <v>0</v>
      </c>
      <c r="BD289" s="182">
        <f>IF(O289="zníž. prenesená",K289,0)</f>
        <v>0</v>
      </c>
      <c r="BE289" s="182">
        <f>IF(O289="nulová",K289,0)</f>
        <v>0</v>
      </c>
      <c r="BF289" s="14" t="s">
        <v>105</v>
      </c>
      <c r="BG289" s="183">
        <f>ROUND(P289*H289,3)</f>
        <v>0</v>
      </c>
      <c r="BH289" s="14" t="s">
        <v>104</v>
      </c>
      <c r="BI289" s="181" t="s">
        <v>468</v>
      </c>
    </row>
    <row r="290" spans="1:61" s="2" customFormat="1" x14ac:dyDescent="0.2">
      <c r="A290" s="214"/>
      <c r="B290" s="29"/>
      <c r="C290" s="211"/>
      <c r="D290" s="184" t="s">
        <v>106</v>
      </c>
      <c r="E290" s="211"/>
      <c r="F290" s="185" t="s">
        <v>467</v>
      </c>
      <c r="G290" s="211"/>
      <c r="H290" s="211"/>
      <c r="I290" s="211"/>
      <c r="J290" s="211"/>
      <c r="K290" s="211"/>
      <c r="L290" s="211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14"/>
      <c r="AA290" s="214"/>
      <c r="AP290" s="14" t="s">
        <v>106</v>
      </c>
      <c r="AQ290" s="14" t="s">
        <v>105</v>
      </c>
    </row>
    <row r="291" spans="1:61" s="2" customFormat="1" ht="16.5" customHeight="1" x14ac:dyDescent="0.2">
      <c r="A291" s="214"/>
      <c r="B291" s="29"/>
      <c r="C291" s="188" t="s">
        <v>469</v>
      </c>
      <c r="D291" s="188" t="s">
        <v>116</v>
      </c>
      <c r="E291" s="189" t="s">
        <v>470</v>
      </c>
      <c r="F291" s="190" t="s">
        <v>471</v>
      </c>
      <c r="G291" s="191" t="s">
        <v>115</v>
      </c>
      <c r="H291" s="192">
        <v>900</v>
      </c>
      <c r="I291" s="192"/>
      <c r="J291" s="193"/>
      <c r="K291" s="192">
        <f>H291*I291</f>
        <v>0</v>
      </c>
      <c r="L291" s="193"/>
      <c r="M291" s="32"/>
      <c r="N291" s="32"/>
      <c r="O291" s="177" t="s">
        <v>28</v>
      </c>
      <c r="P291" s="178">
        <f>I291+J291</f>
        <v>0</v>
      </c>
      <c r="Q291" s="178">
        <f>ROUND(I291*H291,3)</f>
        <v>0</v>
      </c>
      <c r="R291" s="178">
        <f>ROUND(J291*H291,3)</f>
        <v>0</v>
      </c>
      <c r="S291" s="179">
        <v>0</v>
      </c>
      <c r="T291" s="179">
        <f>S291*H291</f>
        <v>0</v>
      </c>
      <c r="U291" s="179">
        <v>0</v>
      </c>
      <c r="V291" s="179">
        <f>U291*H291</f>
        <v>0</v>
      </c>
      <c r="W291" s="179">
        <v>0</v>
      </c>
      <c r="X291" s="179">
        <f>W291*H291</f>
        <v>0</v>
      </c>
      <c r="Y291" s="32"/>
      <c r="Z291" s="214"/>
      <c r="AA291" s="214"/>
      <c r="AN291" s="181" t="s">
        <v>108</v>
      </c>
      <c r="AP291" s="181" t="s">
        <v>116</v>
      </c>
      <c r="AQ291" s="181" t="s">
        <v>105</v>
      </c>
      <c r="AU291" s="14" t="s">
        <v>100</v>
      </c>
      <c r="BA291" s="182">
        <f>IF(O291="základná",K291,0)</f>
        <v>0</v>
      </c>
      <c r="BB291" s="182">
        <f>IF(O291="znížená",K291,0)</f>
        <v>0</v>
      </c>
      <c r="BC291" s="182">
        <f>IF(O291="zákl. prenesená",K291,0)</f>
        <v>0</v>
      </c>
      <c r="BD291" s="182">
        <f>IF(O291="zníž. prenesená",K291,0)</f>
        <v>0</v>
      </c>
      <c r="BE291" s="182">
        <f>IF(O291="nulová",K291,0)</f>
        <v>0</v>
      </c>
      <c r="BF291" s="14" t="s">
        <v>105</v>
      </c>
      <c r="BG291" s="183">
        <f>ROUND(P291*H291,3)</f>
        <v>0</v>
      </c>
      <c r="BH291" s="14" t="s">
        <v>104</v>
      </c>
      <c r="BI291" s="181" t="s">
        <v>472</v>
      </c>
    </row>
    <row r="292" spans="1:61" s="2" customFormat="1" x14ac:dyDescent="0.2">
      <c r="A292" s="214"/>
      <c r="B292" s="29"/>
      <c r="C292" s="211"/>
      <c r="D292" s="184" t="s">
        <v>106</v>
      </c>
      <c r="E292" s="211"/>
      <c r="F292" s="185" t="s">
        <v>471</v>
      </c>
      <c r="G292" s="211"/>
      <c r="H292" s="211"/>
      <c r="I292" s="211"/>
      <c r="J292" s="211"/>
      <c r="K292" s="211"/>
      <c r="L292" s="211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14"/>
      <c r="AA292" s="214"/>
      <c r="AP292" s="14" t="s">
        <v>106</v>
      </c>
      <c r="AQ292" s="14" t="s">
        <v>105</v>
      </c>
    </row>
    <row r="293" spans="1:61" s="2" customFormat="1" ht="16.5" customHeight="1" x14ac:dyDescent="0.2">
      <c r="A293" s="214"/>
      <c r="B293" s="29"/>
      <c r="C293" s="170" t="s">
        <v>473</v>
      </c>
      <c r="D293" s="170" t="s">
        <v>102</v>
      </c>
      <c r="E293" s="171" t="s">
        <v>474</v>
      </c>
      <c r="F293" s="172" t="s">
        <v>475</v>
      </c>
      <c r="G293" s="173" t="s">
        <v>115</v>
      </c>
      <c r="H293" s="174">
        <v>780</v>
      </c>
      <c r="I293" s="174"/>
      <c r="J293" s="174"/>
      <c r="K293" s="174">
        <f>H293*J293</f>
        <v>0</v>
      </c>
      <c r="L293" s="175"/>
      <c r="M293" s="32"/>
      <c r="N293" s="32"/>
      <c r="O293" s="177" t="s">
        <v>28</v>
      </c>
      <c r="P293" s="178">
        <f>I293+J293</f>
        <v>0</v>
      </c>
      <c r="Q293" s="178">
        <f>ROUND(I293*H293,3)</f>
        <v>0</v>
      </c>
      <c r="R293" s="178">
        <f>ROUND(J293*H293,3)</f>
        <v>0</v>
      </c>
      <c r="S293" s="179">
        <v>0</v>
      </c>
      <c r="T293" s="179">
        <f>S293*H293</f>
        <v>0</v>
      </c>
      <c r="U293" s="179">
        <v>0</v>
      </c>
      <c r="V293" s="179">
        <f>U293*H293</f>
        <v>0</v>
      </c>
      <c r="W293" s="179">
        <v>0</v>
      </c>
      <c r="X293" s="179">
        <f>W293*H293</f>
        <v>0</v>
      </c>
      <c r="Y293" s="32"/>
      <c r="Z293" s="214"/>
      <c r="AA293" s="214"/>
      <c r="AN293" s="181" t="s">
        <v>104</v>
      </c>
      <c r="AP293" s="181" t="s">
        <v>102</v>
      </c>
      <c r="AQ293" s="181" t="s">
        <v>105</v>
      </c>
      <c r="AU293" s="14" t="s">
        <v>100</v>
      </c>
      <c r="BA293" s="182">
        <f>IF(O293="základná",K293,0)</f>
        <v>0</v>
      </c>
      <c r="BB293" s="182">
        <f>IF(O293="znížená",K293,0)</f>
        <v>0</v>
      </c>
      <c r="BC293" s="182">
        <f>IF(O293="zákl. prenesená",K293,0)</f>
        <v>0</v>
      </c>
      <c r="BD293" s="182">
        <f>IF(O293="zníž. prenesená",K293,0)</f>
        <v>0</v>
      </c>
      <c r="BE293" s="182">
        <f>IF(O293="nulová",K293,0)</f>
        <v>0</v>
      </c>
      <c r="BF293" s="14" t="s">
        <v>105</v>
      </c>
      <c r="BG293" s="183">
        <f>ROUND(P293*H293,3)</f>
        <v>0</v>
      </c>
      <c r="BH293" s="14" t="s">
        <v>104</v>
      </c>
      <c r="BI293" s="181" t="s">
        <v>476</v>
      </c>
    </row>
    <row r="294" spans="1:61" s="2" customFormat="1" x14ac:dyDescent="0.2">
      <c r="A294" s="214"/>
      <c r="B294" s="29"/>
      <c r="C294" s="211"/>
      <c r="D294" s="184" t="s">
        <v>106</v>
      </c>
      <c r="E294" s="211"/>
      <c r="F294" s="185" t="s">
        <v>475</v>
      </c>
      <c r="G294" s="211"/>
      <c r="H294" s="211"/>
      <c r="I294" s="211"/>
      <c r="J294" s="211"/>
      <c r="K294" s="211"/>
      <c r="L294" s="211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214"/>
      <c r="AA294" s="214"/>
      <c r="AP294" s="14" t="s">
        <v>106</v>
      </c>
      <c r="AQ294" s="14" t="s">
        <v>105</v>
      </c>
    </row>
    <row r="295" spans="1:61" s="2" customFormat="1" ht="16.5" customHeight="1" x14ac:dyDescent="0.2">
      <c r="A295" s="214"/>
      <c r="B295" s="29"/>
      <c r="C295" s="188" t="s">
        <v>477</v>
      </c>
      <c r="D295" s="188" t="s">
        <v>116</v>
      </c>
      <c r="E295" s="189" t="s">
        <v>478</v>
      </c>
      <c r="F295" s="190" t="s">
        <v>479</v>
      </c>
      <c r="G295" s="191" t="s">
        <v>115</v>
      </c>
      <c r="H295" s="192">
        <v>780</v>
      </c>
      <c r="I295" s="192"/>
      <c r="J295" s="193"/>
      <c r="K295" s="192">
        <f>H295*I295</f>
        <v>0</v>
      </c>
      <c r="L295" s="193"/>
      <c r="M295" s="32"/>
      <c r="N295" s="32"/>
      <c r="O295" s="177" t="s">
        <v>28</v>
      </c>
      <c r="P295" s="178">
        <f>I295+J295</f>
        <v>0</v>
      </c>
      <c r="Q295" s="178">
        <f>ROUND(I295*H295,3)</f>
        <v>0</v>
      </c>
      <c r="R295" s="178">
        <f>ROUND(J295*H295,3)</f>
        <v>0</v>
      </c>
      <c r="S295" s="179">
        <v>0</v>
      </c>
      <c r="T295" s="179">
        <f>S295*H295</f>
        <v>0</v>
      </c>
      <c r="U295" s="179">
        <v>0</v>
      </c>
      <c r="V295" s="179">
        <f>U295*H295</f>
        <v>0</v>
      </c>
      <c r="W295" s="179">
        <v>0</v>
      </c>
      <c r="X295" s="179">
        <f>W295*H295</f>
        <v>0</v>
      </c>
      <c r="Y295" s="32"/>
      <c r="Z295" s="214"/>
      <c r="AA295" s="214"/>
      <c r="AN295" s="181" t="s">
        <v>108</v>
      </c>
      <c r="AP295" s="181" t="s">
        <v>116</v>
      </c>
      <c r="AQ295" s="181" t="s">
        <v>105</v>
      </c>
      <c r="AU295" s="14" t="s">
        <v>100</v>
      </c>
      <c r="BA295" s="182">
        <f>IF(O295="základná",K295,0)</f>
        <v>0</v>
      </c>
      <c r="BB295" s="182">
        <f>IF(O295="znížená",K295,0)</f>
        <v>0</v>
      </c>
      <c r="BC295" s="182">
        <f>IF(O295="zákl. prenesená",K295,0)</f>
        <v>0</v>
      </c>
      <c r="BD295" s="182">
        <f>IF(O295="zníž. prenesená",K295,0)</f>
        <v>0</v>
      </c>
      <c r="BE295" s="182">
        <f>IF(O295="nulová",K295,0)</f>
        <v>0</v>
      </c>
      <c r="BF295" s="14" t="s">
        <v>105</v>
      </c>
      <c r="BG295" s="183">
        <f>ROUND(P295*H295,3)</f>
        <v>0</v>
      </c>
      <c r="BH295" s="14" t="s">
        <v>104</v>
      </c>
      <c r="BI295" s="181" t="s">
        <v>480</v>
      </c>
    </row>
    <row r="296" spans="1:61" s="2" customFormat="1" x14ac:dyDescent="0.2">
      <c r="A296" s="214"/>
      <c r="B296" s="29"/>
      <c r="C296" s="211"/>
      <c r="D296" s="184" t="s">
        <v>106</v>
      </c>
      <c r="E296" s="211"/>
      <c r="F296" s="185" t="s">
        <v>479</v>
      </c>
      <c r="G296" s="211"/>
      <c r="H296" s="211"/>
      <c r="I296" s="211"/>
      <c r="J296" s="211"/>
      <c r="K296" s="211"/>
      <c r="L296" s="211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214"/>
      <c r="AA296" s="214"/>
      <c r="AP296" s="14" t="s">
        <v>106</v>
      </c>
      <c r="AQ296" s="14" t="s">
        <v>105</v>
      </c>
    </row>
    <row r="297" spans="1:61" s="2" customFormat="1" ht="16.5" customHeight="1" x14ac:dyDescent="0.2">
      <c r="A297" s="221"/>
      <c r="B297" s="29"/>
      <c r="C297" s="170" t="s">
        <v>489</v>
      </c>
      <c r="D297" s="170" t="s">
        <v>102</v>
      </c>
      <c r="E297" s="171" t="s">
        <v>453</v>
      </c>
      <c r="F297" s="172" t="s">
        <v>454</v>
      </c>
      <c r="G297" s="173" t="s">
        <v>115</v>
      </c>
      <c r="H297" s="174">
        <v>300</v>
      </c>
      <c r="I297" s="174"/>
      <c r="J297" s="174"/>
      <c r="K297" s="174">
        <f>H297*J297</f>
        <v>0</v>
      </c>
      <c r="L297" s="175"/>
      <c r="M297" s="32"/>
      <c r="N297" s="32"/>
      <c r="O297" s="177" t="s">
        <v>28</v>
      </c>
      <c r="P297" s="178">
        <f>I297+J297</f>
        <v>0</v>
      </c>
      <c r="Q297" s="178">
        <f>ROUND(I297*H297,3)</f>
        <v>0</v>
      </c>
      <c r="R297" s="178">
        <f>ROUND(J297*H297,3)</f>
        <v>0</v>
      </c>
      <c r="S297" s="179">
        <v>0</v>
      </c>
      <c r="T297" s="179">
        <f>S297*H297</f>
        <v>0</v>
      </c>
      <c r="U297" s="179">
        <v>0</v>
      </c>
      <c r="V297" s="179">
        <f>U297*H297</f>
        <v>0</v>
      </c>
      <c r="W297" s="179">
        <v>0</v>
      </c>
      <c r="X297" s="179">
        <f>W297*H297</f>
        <v>0</v>
      </c>
      <c r="Y297" s="32"/>
      <c r="Z297" s="174">
        <f t="shared" ref="Z297" si="0">K297</f>
        <v>0</v>
      </c>
      <c r="AA297" s="221"/>
      <c r="AN297" s="181" t="s">
        <v>104</v>
      </c>
      <c r="AP297" s="181" t="s">
        <v>102</v>
      </c>
      <c r="AQ297" s="181" t="s">
        <v>105</v>
      </c>
      <c r="AU297" s="14" t="s">
        <v>100</v>
      </c>
      <c r="BA297" s="182">
        <f>IF(O297="základná",K297,0)</f>
        <v>0</v>
      </c>
      <c r="BB297" s="182">
        <f>IF(O297="znížená",K297,0)</f>
        <v>0</v>
      </c>
      <c r="BC297" s="182">
        <f>IF(O297="zákl. prenesená",K297,0)</f>
        <v>0</v>
      </c>
      <c r="BD297" s="182">
        <f>IF(O297="zníž. prenesená",K297,0)</f>
        <v>0</v>
      </c>
      <c r="BE297" s="182">
        <f>IF(O297="nulová",K297,0)</f>
        <v>0</v>
      </c>
      <c r="BF297" s="14" t="s">
        <v>105</v>
      </c>
      <c r="BG297" s="183">
        <f>ROUND(P297*H297,3)</f>
        <v>0</v>
      </c>
      <c r="BH297" s="14" t="s">
        <v>104</v>
      </c>
      <c r="BI297" s="181" t="s">
        <v>492</v>
      </c>
    </row>
    <row r="298" spans="1:61" s="2" customFormat="1" ht="12" x14ac:dyDescent="0.2">
      <c r="A298" s="221"/>
      <c r="B298" s="29"/>
      <c r="C298" s="220"/>
      <c r="D298" s="184" t="s">
        <v>106</v>
      </c>
      <c r="E298" s="220"/>
      <c r="F298" s="185" t="s">
        <v>454</v>
      </c>
      <c r="G298" s="220"/>
      <c r="H298" s="220"/>
      <c r="I298" s="220"/>
      <c r="J298" s="220"/>
      <c r="K298" s="220"/>
      <c r="L298" s="220"/>
      <c r="M298" s="32"/>
      <c r="N298" s="32"/>
      <c r="O298" s="187"/>
      <c r="P298" s="60"/>
      <c r="Q298" s="60"/>
      <c r="R298" s="60"/>
      <c r="S298" s="60"/>
      <c r="T298" s="60"/>
      <c r="U298" s="60"/>
      <c r="V298" s="60"/>
      <c r="W298" s="60"/>
      <c r="X298" s="60"/>
      <c r="Y298" s="32"/>
      <c r="Z298" s="174"/>
      <c r="AA298" s="221"/>
      <c r="AP298" s="14" t="s">
        <v>106</v>
      </c>
      <c r="AQ298" s="14" t="s">
        <v>105</v>
      </c>
    </row>
    <row r="299" spans="1:61" s="2" customFormat="1" ht="16.5" customHeight="1" x14ac:dyDescent="0.2">
      <c r="A299" s="221"/>
      <c r="B299" s="29"/>
      <c r="C299" s="188" t="s">
        <v>493</v>
      </c>
      <c r="D299" s="188" t="s">
        <v>116</v>
      </c>
      <c r="E299" s="189" t="s">
        <v>455</v>
      </c>
      <c r="F299" s="190" t="s">
        <v>456</v>
      </c>
      <c r="G299" s="191" t="s">
        <v>115</v>
      </c>
      <c r="H299" s="192">
        <v>300</v>
      </c>
      <c r="I299" s="192"/>
      <c r="J299" s="193"/>
      <c r="K299" s="192">
        <f>H299*I299</f>
        <v>0</v>
      </c>
      <c r="L299" s="193"/>
      <c r="M299" s="32"/>
      <c r="N299" s="32"/>
      <c r="O299" s="177" t="s">
        <v>28</v>
      </c>
      <c r="P299" s="178">
        <f>I299+J299</f>
        <v>0</v>
      </c>
      <c r="Q299" s="178">
        <f>ROUND(I299*H299,3)</f>
        <v>0</v>
      </c>
      <c r="R299" s="178">
        <f>ROUND(J299*H299,3)</f>
        <v>0</v>
      </c>
      <c r="S299" s="179">
        <v>0</v>
      </c>
      <c r="T299" s="179">
        <f>S299*H299</f>
        <v>0</v>
      </c>
      <c r="U299" s="179">
        <v>0</v>
      </c>
      <c r="V299" s="179">
        <f>U299*H299</f>
        <v>0</v>
      </c>
      <c r="W299" s="179">
        <v>0</v>
      </c>
      <c r="X299" s="179">
        <f>W299*H299</f>
        <v>0</v>
      </c>
      <c r="Y299" s="32"/>
      <c r="Z299" s="174"/>
      <c r="AA299" s="221"/>
      <c r="AN299" s="181" t="s">
        <v>108</v>
      </c>
      <c r="AP299" s="181" t="s">
        <v>116</v>
      </c>
      <c r="AQ299" s="181" t="s">
        <v>105</v>
      </c>
      <c r="AU299" s="14" t="s">
        <v>100</v>
      </c>
      <c r="BA299" s="182">
        <f>IF(O299="základná",K299,0)</f>
        <v>0</v>
      </c>
      <c r="BB299" s="182">
        <f>IF(O299="znížená",K299,0)</f>
        <v>0</v>
      </c>
      <c r="BC299" s="182">
        <f>IF(O299="zákl. prenesená",K299,0)</f>
        <v>0</v>
      </c>
      <c r="BD299" s="182">
        <f>IF(O299="zníž. prenesená",K299,0)</f>
        <v>0</v>
      </c>
      <c r="BE299" s="182">
        <f>IF(O299="nulová",K299,0)</f>
        <v>0</v>
      </c>
      <c r="BF299" s="14" t="s">
        <v>105</v>
      </c>
      <c r="BG299" s="183">
        <f>ROUND(P299*H299,3)</f>
        <v>0</v>
      </c>
      <c r="BH299" s="14" t="s">
        <v>104</v>
      </c>
      <c r="BI299" s="181" t="s">
        <v>496</v>
      </c>
    </row>
    <row r="300" spans="1:61" s="2" customFormat="1" ht="12" x14ac:dyDescent="0.2">
      <c r="A300" s="221"/>
      <c r="B300" s="29"/>
      <c r="C300" s="220"/>
      <c r="D300" s="184" t="s">
        <v>106</v>
      </c>
      <c r="E300" s="220"/>
      <c r="F300" s="185" t="s">
        <v>456</v>
      </c>
      <c r="G300" s="220"/>
      <c r="H300" s="220"/>
      <c r="I300" s="220"/>
      <c r="J300" s="220"/>
      <c r="K300" s="220"/>
      <c r="L300" s="220"/>
      <c r="M300" s="32"/>
      <c r="N300" s="32"/>
      <c r="O300" s="187"/>
      <c r="P300" s="60"/>
      <c r="Q300" s="60"/>
      <c r="R300" s="60"/>
      <c r="S300" s="60"/>
      <c r="T300" s="60"/>
      <c r="U300" s="60"/>
      <c r="V300" s="60"/>
      <c r="W300" s="60"/>
      <c r="X300" s="60"/>
      <c r="Y300" s="32"/>
      <c r="Z300" s="174"/>
      <c r="AA300" s="221"/>
      <c r="AP300" s="14" t="s">
        <v>106</v>
      </c>
      <c r="AQ300" s="14" t="s">
        <v>105</v>
      </c>
    </row>
    <row r="301" spans="1:61" s="2" customFormat="1" ht="16.5" customHeight="1" x14ac:dyDescent="0.2">
      <c r="A301" s="214"/>
      <c r="B301" s="29"/>
      <c r="C301" s="170" t="s">
        <v>481</v>
      </c>
      <c r="D301" s="170" t="s">
        <v>102</v>
      </c>
      <c r="E301" s="171" t="s">
        <v>482</v>
      </c>
      <c r="F301" s="172" t="s">
        <v>483</v>
      </c>
      <c r="G301" s="173" t="s">
        <v>115</v>
      </c>
      <c r="H301" s="174">
        <v>120</v>
      </c>
      <c r="I301" s="174"/>
      <c r="J301" s="174"/>
      <c r="K301" s="174">
        <f>H301*J301</f>
        <v>0</v>
      </c>
      <c r="L301" s="175"/>
      <c r="M301" s="32"/>
      <c r="N301" s="32"/>
      <c r="O301" s="177" t="s">
        <v>28</v>
      </c>
      <c r="P301" s="178">
        <f>I301+J301</f>
        <v>0</v>
      </c>
      <c r="Q301" s="178">
        <f>ROUND(I301*H301,3)</f>
        <v>0</v>
      </c>
      <c r="R301" s="178">
        <f>ROUND(J301*H301,3)</f>
        <v>0</v>
      </c>
      <c r="S301" s="179">
        <v>0</v>
      </c>
      <c r="T301" s="179">
        <f>S301*H301</f>
        <v>0</v>
      </c>
      <c r="U301" s="179">
        <v>0</v>
      </c>
      <c r="V301" s="179">
        <f>U301*H301</f>
        <v>0</v>
      </c>
      <c r="W301" s="179">
        <v>0</v>
      </c>
      <c r="X301" s="179">
        <f>W301*H301</f>
        <v>0</v>
      </c>
      <c r="Y301" s="32"/>
      <c r="Z301" s="214"/>
      <c r="AA301" s="214"/>
      <c r="AN301" s="181" t="s">
        <v>104</v>
      </c>
      <c r="AP301" s="181" t="s">
        <v>102</v>
      </c>
      <c r="AQ301" s="181" t="s">
        <v>105</v>
      </c>
      <c r="AU301" s="14" t="s">
        <v>100</v>
      </c>
      <c r="BA301" s="182">
        <f>IF(O301="základná",K301,0)</f>
        <v>0</v>
      </c>
      <c r="BB301" s="182">
        <f>IF(O301="znížená",K301,0)</f>
        <v>0</v>
      </c>
      <c r="BC301" s="182">
        <f>IF(O301="zákl. prenesená",K301,0)</f>
        <v>0</v>
      </c>
      <c r="BD301" s="182">
        <f>IF(O301="zníž. prenesená",K301,0)</f>
        <v>0</v>
      </c>
      <c r="BE301" s="182">
        <f>IF(O301="nulová",K301,0)</f>
        <v>0</v>
      </c>
      <c r="BF301" s="14" t="s">
        <v>105</v>
      </c>
      <c r="BG301" s="183">
        <f>ROUND(P301*H301,3)</f>
        <v>0</v>
      </c>
      <c r="BH301" s="14" t="s">
        <v>104</v>
      </c>
      <c r="BI301" s="181" t="s">
        <v>484</v>
      </c>
    </row>
    <row r="302" spans="1:61" s="2" customFormat="1" x14ac:dyDescent="0.2">
      <c r="A302" s="214"/>
      <c r="B302" s="29"/>
      <c r="C302" s="211"/>
      <c r="D302" s="184" t="s">
        <v>106</v>
      </c>
      <c r="E302" s="211"/>
      <c r="F302" s="185" t="s">
        <v>483</v>
      </c>
      <c r="G302" s="211"/>
      <c r="H302" s="211"/>
      <c r="I302" s="211"/>
      <c r="J302" s="211"/>
      <c r="K302" s="211"/>
      <c r="L302" s="211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214"/>
      <c r="AA302" s="214"/>
      <c r="AP302" s="14" t="s">
        <v>106</v>
      </c>
      <c r="AQ302" s="14" t="s">
        <v>105</v>
      </c>
    </row>
    <row r="303" spans="1:61" s="2" customFormat="1" ht="16.5" customHeight="1" x14ac:dyDescent="0.2">
      <c r="A303" s="214"/>
      <c r="B303" s="29"/>
      <c r="C303" s="188" t="s">
        <v>485</v>
      </c>
      <c r="D303" s="188" t="s">
        <v>116</v>
      </c>
      <c r="E303" s="189" t="s">
        <v>486</v>
      </c>
      <c r="F303" s="190" t="s">
        <v>487</v>
      </c>
      <c r="G303" s="191" t="s">
        <v>115</v>
      </c>
      <c r="H303" s="192">
        <v>120</v>
      </c>
      <c r="I303" s="192"/>
      <c r="J303" s="193"/>
      <c r="K303" s="192">
        <f>H303*I303</f>
        <v>0</v>
      </c>
      <c r="L303" s="193"/>
      <c r="M303" s="32"/>
      <c r="N303" s="32"/>
      <c r="O303" s="177" t="s">
        <v>28</v>
      </c>
      <c r="P303" s="178">
        <f>I303+J303</f>
        <v>0</v>
      </c>
      <c r="Q303" s="178">
        <f>ROUND(I303*H303,3)</f>
        <v>0</v>
      </c>
      <c r="R303" s="178">
        <f>ROUND(J303*H303,3)</f>
        <v>0</v>
      </c>
      <c r="S303" s="179">
        <v>0</v>
      </c>
      <c r="T303" s="179">
        <f>S303*H303</f>
        <v>0</v>
      </c>
      <c r="U303" s="179">
        <v>0</v>
      </c>
      <c r="V303" s="179">
        <f>U303*H303</f>
        <v>0</v>
      </c>
      <c r="W303" s="179">
        <v>0</v>
      </c>
      <c r="X303" s="179">
        <f>W303*H303</f>
        <v>0</v>
      </c>
      <c r="Y303" s="32"/>
      <c r="Z303" s="214"/>
      <c r="AA303" s="214"/>
      <c r="AN303" s="181" t="s">
        <v>108</v>
      </c>
      <c r="AP303" s="181" t="s">
        <v>116</v>
      </c>
      <c r="AQ303" s="181" t="s">
        <v>105</v>
      </c>
      <c r="AU303" s="14" t="s">
        <v>100</v>
      </c>
      <c r="BA303" s="182">
        <f>IF(O303="základná",K303,0)</f>
        <v>0</v>
      </c>
      <c r="BB303" s="182">
        <f>IF(O303="znížená",K303,0)</f>
        <v>0</v>
      </c>
      <c r="BC303" s="182">
        <f>IF(O303="zákl. prenesená",K303,0)</f>
        <v>0</v>
      </c>
      <c r="BD303" s="182">
        <f>IF(O303="zníž. prenesená",K303,0)</f>
        <v>0</v>
      </c>
      <c r="BE303" s="182">
        <f>IF(O303="nulová",K303,0)</f>
        <v>0</v>
      </c>
      <c r="BF303" s="14" t="s">
        <v>105</v>
      </c>
      <c r="BG303" s="183">
        <f>ROUND(P303*H303,3)</f>
        <v>0</v>
      </c>
      <c r="BH303" s="14" t="s">
        <v>104</v>
      </c>
      <c r="BI303" s="181" t="s">
        <v>488</v>
      </c>
    </row>
    <row r="304" spans="1:61" s="2" customFormat="1" x14ac:dyDescent="0.2">
      <c r="A304" s="214"/>
      <c r="B304" s="29"/>
      <c r="C304" s="211"/>
      <c r="D304" s="184" t="s">
        <v>106</v>
      </c>
      <c r="E304" s="211"/>
      <c r="F304" s="185" t="s">
        <v>487</v>
      </c>
      <c r="G304" s="211"/>
      <c r="H304" s="211"/>
      <c r="I304" s="211"/>
      <c r="J304" s="211"/>
      <c r="K304" s="211"/>
      <c r="L304" s="211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214"/>
      <c r="AA304" s="214"/>
      <c r="AP304" s="14" t="s">
        <v>106</v>
      </c>
      <c r="AQ304" s="14" t="s">
        <v>105</v>
      </c>
    </row>
    <row r="305" spans="1:61" s="2" customFormat="1" ht="16.5" customHeight="1" x14ac:dyDescent="0.2">
      <c r="A305" s="214"/>
      <c r="B305" s="29"/>
      <c r="C305" s="170" t="s">
        <v>489</v>
      </c>
      <c r="D305" s="170" t="s">
        <v>102</v>
      </c>
      <c r="E305" s="171" t="s">
        <v>457</v>
      </c>
      <c r="F305" s="172" t="s">
        <v>458</v>
      </c>
      <c r="G305" s="173" t="s">
        <v>115</v>
      </c>
      <c r="H305" s="174">
        <v>110</v>
      </c>
      <c r="I305" s="174"/>
      <c r="J305" s="174"/>
      <c r="K305" s="174">
        <f>H305*J305</f>
        <v>0</v>
      </c>
      <c r="L305" s="175"/>
      <c r="M305" s="32"/>
      <c r="N305" s="32"/>
      <c r="O305" s="177" t="s">
        <v>28</v>
      </c>
      <c r="P305" s="178">
        <f>I305+J305</f>
        <v>0</v>
      </c>
      <c r="Q305" s="178">
        <f>ROUND(I305*H305,3)</f>
        <v>0</v>
      </c>
      <c r="R305" s="178">
        <f>ROUND(J305*H305,3)</f>
        <v>0</v>
      </c>
      <c r="S305" s="179">
        <v>0</v>
      </c>
      <c r="T305" s="179">
        <f>S305*H305</f>
        <v>0</v>
      </c>
      <c r="U305" s="179">
        <v>0</v>
      </c>
      <c r="V305" s="179">
        <f>U305*H305</f>
        <v>0</v>
      </c>
      <c r="W305" s="179">
        <v>0</v>
      </c>
      <c r="X305" s="179">
        <f>W305*H305</f>
        <v>0</v>
      </c>
      <c r="Y305" s="32"/>
      <c r="Z305" s="214"/>
      <c r="AA305" s="214"/>
      <c r="AN305" s="181" t="s">
        <v>104</v>
      </c>
      <c r="AP305" s="181" t="s">
        <v>102</v>
      </c>
      <c r="AQ305" s="181" t="s">
        <v>105</v>
      </c>
      <c r="AU305" s="14" t="s">
        <v>100</v>
      </c>
      <c r="BA305" s="182">
        <f>IF(O305="základná",K305,0)</f>
        <v>0</v>
      </c>
      <c r="BB305" s="182">
        <f>IF(O305="znížená",K305,0)</f>
        <v>0</v>
      </c>
      <c r="BC305" s="182">
        <f>IF(O305="zákl. prenesená",K305,0)</f>
        <v>0</v>
      </c>
      <c r="BD305" s="182">
        <f>IF(O305="zníž. prenesená",K305,0)</f>
        <v>0</v>
      </c>
      <c r="BE305" s="182">
        <f>IF(O305="nulová",K305,0)</f>
        <v>0</v>
      </c>
      <c r="BF305" s="14" t="s">
        <v>105</v>
      </c>
      <c r="BG305" s="183">
        <f>ROUND(P305*H305,3)</f>
        <v>0</v>
      </c>
      <c r="BH305" s="14" t="s">
        <v>104</v>
      </c>
      <c r="BI305" s="181" t="s">
        <v>492</v>
      </c>
    </row>
    <row r="306" spans="1:61" s="2" customFormat="1" x14ac:dyDescent="0.2">
      <c r="A306" s="214"/>
      <c r="B306" s="29"/>
      <c r="C306" s="211"/>
      <c r="D306" s="184" t="s">
        <v>106</v>
      </c>
      <c r="E306" s="220"/>
      <c r="F306" s="185" t="s">
        <v>458</v>
      </c>
      <c r="G306" s="211"/>
      <c r="H306" s="211"/>
      <c r="I306" s="211"/>
      <c r="J306" s="211"/>
      <c r="K306" s="211"/>
      <c r="L306" s="211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214"/>
      <c r="AA306" s="214"/>
      <c r="AP306" s="14" t="s">
        <v>106</v>
      </c>
      <c r="AQ306" s="14" t="s">
        <v>105</v>
      </c>
    </row>
    <row r="307" spans="1:61" s="2" customFormat="1" ht="16.5" customHeight="1" x14ac:dyDescent="0.2">
      <c r="A307" s="214"/>
      <c r="B307" s="29"/>
      <c r="C307" s="188" t="s">
        <v>493</v>
      </c>
      <c r="D307" s="188" t="s">
        <v>116</v>
      </c>
      <c r="E307" s="189" t="s">
        <v>459</v>
      </c>
      <c r="F307" s="190" t="s">
        <v>460</v>
      </c>
      <c r="G307" s="191" t="s">
        <v>115</v>
      </c>
      <c r="H307" s="192">
        <v>110</v>
      </c>
      <c r="I307" s="192"/>
      <c r="J307" s="193"/>
      <c r="K307" s="192">
        <f>H307*I307</f>
        <v>0</v>
      </c>
      <c r="L307" s="193"/>
      <c r="M307" s="32"/>
      <c r="N307" s="32"/>
      <c r="O307" s="177" t="s">
        <v>28</v>
      </c>
      <c r="P307" s="178">
        <f>I307+J307</f>
        <v>0</v>
      </c>
      <c r="Q307" s="178">
        <f>ROUND(I307*H307,3)</f>
        <v>0</v>
      </c>
      <c r="R307" s="178">
        <f>ROUND(J307*H307,3)</f>
        <v>0</v>
      </c>
      <c r="S307" s="179">
        <v>0</v>
      </c>
      <c r="T307" s="179">
        <f>S307*H307</f>
        <v>0</v>
      </c>
      <c r="U307" s="179">
        <v>0</v>
      </c>
      <c r="V307" s="179">
        <f>U307*H307</f>
        <v>0</v>
      </c>
      <c r="W307" s="179">
        <v>0</v>
      </c>
      <c r="X307" s="179">
        <f>W307*H307</f>
        <v>0</v>
      </c>
      <c r="Y307" s="32"/>
      <c r="Z307" s="214"/>
      <c r="AA307" s="214"/>
      <c r="AN307" s="181" t="s">
        <v>108</v>
      </c>
      <c r="AP307" s="181" t="s">
        <v>116</v>
      </c>
      <c r="AQ307" s="181" t="s">
        <v>105</v>
      </c>
      <c r="AU307" s="14" t="s">
        <v>100</v>
      </c>
      <c r="BA307" s="182">
        <f>IF(O307="základná",K307,0)</f>
        <v>0</v>
      </c>
      <c r="BB307" s="182">
        <f>IF(O307="znížená",K307,0)</f>
        <v>0</v>
      </c>
      <c r="BC307" s="182">
        <f>IF(O307="zákl. prenesená",K307,0)</f>
        <v>0</v>
      </c>
      <c r="BD307" s="182">
        <f>IF(O307="zníž. prenesená",K307,0)</f>
        <v>0</v>
      </c>
      <c r="BE307" s="182">
        <f>IF(O307="nulová",K307,0)</f>
        <v>0</v>
      </c>
      <c r="BF307" s="14" t="s">
        <v>105</v>
      </c>
      <c r="BG307" s="183">
        <f>ROUND(P307*H307,3)</f>
        <v>0</v>
      </c>
      <c r="BH307" s="14" t="s">
        <v>104</v>
      </c>
      <c r="BI307" s="181" t="s">
        <v>496</v>
      </c>
    </row>
    <row r="308" spans="1:61" s="2" customFormat="1" x14ac:dyDescent="0.2">
      <c r="A308" s="214"/>
      <c r="B308" s="29"/>
      <c r="C308" s="211"/>
      <c r="D308" s="184" t="s">
        <v>106</v>
      </c>
      <c r="E308" s="211"/>
      <c r="F308" s="185" t="s">
        <v>460</v>
      </c>
      <c r="G308" s="211"/>
      <c r="H308" s="211"/>
      <c r="I308" s="211"/>
      <c r="J308" s="211"/>
      <c r="K308" s="211"/>
      <c r="L308" s="211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214"/>
      <c r="AA308" s="214"/>
      <c r="AP308" s="14" t="s">
        <v>106</v>
      </c>
      <c r="AQ308" s="14" t="s">
        <v>105</v>
      </c>
    </row>
    <row r="309" spans="1:61" s="2" customFormat="1" ht="16.5" customHeight="1" x14ac:dyDescent="0.2">
      <c r="A309" s="214"/>
      <c r="B309" s="29"/>
      <c r="C309" s="170" t="s">
        <v>497</v>
      </c>
      <c r="D309" s="170" t="s">
        <v>102</v>
      </c>
      <c r="E309" s="171" t="s">
        <v>498</v>
      </c>
      <c r="F309" s="172" t="s">
        <v>871</v>
      </c>
      <c r="G309" s="173" t="s">
        <v>115</v>
      </c>
      <c r="H309" s="174">
        <v>5</v>
      </c>
      <c r="I309" s="174"/>
      <c r="J309" s="174"/>
      <c r="K309" s="174">
        <f>H309*J309</f>
        <v>0</v>
      </c>
      <c r="L309" s="175"/>
      <c r="M309" s="32"/>
      <c r="N309" s="32"/>
      <c r="O309" s="177" t="s">
        <v>28</v>
      </c>
      <c r="P309" s="178">
        <f>I309+J309</f>
        <v>0</v>
      </c>
      <c r="Q309" s="178">
        <f>ROUND(I309*H309,3)</f>
        <v>0</v>
      </c>
      <c r="R309" s="178">
        <f>ROUND(J309*H309,3)</f>
        <v>0</v>
      </c>
      <c r="S309" s="179">
        <v>0</v>
      </c>
      <c r="T309" s="179">
        <f>S309*H309</f>
        <v>0</v>
      </c>
      <c r="U309" s="179">
        <v>0</v>
      </c>
      <c r="V309" s="179">
        <f>U309*H309</f>
        <v>0</v>
      </c>
      <c r="W309" s="179">
        <v>0</v>
      </c>
      <c r="X309" s="179">
        <f>W309*H309</f>
        <v>0</v>
      </c>
      <c r="Y309" s="32"/>
      <c r="Z309" s="214"/>
      <c r="AA309" s="214"/>
      <c r="AN309" s="181" t="s">
        <v>104</v>
      </c>
      <c r="AP309" s="181" t="s">
        <v>102</v>
      </c>
      <c r="AQ309" s="181" t="s">
        <v>105</v>
      </c>
      <c r="AU309" s="14" t="s">
        <v>100</v>
      </c>
      <c r="BA309" s="182">
        <f>IF(O309="základná",K309,0)</f>
        <v>0</v>
      </c>
      <c r="BB309" s="182">
        <f>IF(O309="znížená",K309,0)</f>
        <v>0</v>
      </c>
      <c r="BC309" s="182">
        <f>IF(O309="zákl. prenesená",K309,0)</f>
        <v>0</v>
      </c>
      <c r="BD309" s="182">
        <f>IF(O309="zníž. prenesená",K309,0)</f>
        <v>0</v>
      </c>
      <c r="BE309" s="182">
        <f>IF(O309="nulová",K309,0)</f>
        <v>0</v>
      </c>
      <c r="BF309" s="14" t="s">
        <v>105</v>
      </c>
      <c r="BG309" s="183">
        <f>ROUND(P309*H309,3)</f>
        <v>0</v>
      </c>
      <c r="BH309" s="14" t="s">
        <v>104</v>
      </c>
      <c r="BI309" s="181" t="s">
        <v>500</v>
      </c>
    </row>
    <row r="310" spans="1:61" s="2" customFormat="1" x14ac:dyDescent="0.2">
      <c r="A310" s="214"/>
      <c r="B310" s="29"/>
      <c r="C310" s="211"/>
      <c r="D310" s="184" t="s">
        <v>106</v>
      </c>
      <c r="E310" s="211"/>
      <c r="F310" s="185" t="s">
        <v>499</v>
      </c>
      <c r="G310" s="211"/>
      <c r="H310" s="211"/>
      <c r="I310" s="211"/>
      <c r="J310" s="211"/>
      <c r="K310" s="211"/>
      <c r="L310" s="211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214"/>
      <c r="AA310" s="214"/>
      <c r="AP310" s="14" t="s">
        <v>106</v>
      </c>
      <c r="AQ310" s="14" t="s">
        <v>105</v>
      </c>
    </row>
    <row r="311" spans="1:61" s="2" customFormat="1" ht="16.5" customHeight="1" x14ac:dyDescent="0.2">
      <c r="A311" s="214"/>
      <c r="B311" s="29"/>
      <c r="C311" s="188" t="s">
        <v>501</v>
      </c>
      <c r="D311" s="188" t="s">
        <v>116</v>
      </c>
      <c r="E311" s="189" t="s">
        <v>502</v>
      </c>
      <c r="F311" s="190" t="s">
        <v>872</v>
      </c>
      <c r="G311" s="191" t="s">
        <v>115</v>
      </c>
      <c r="H311" s="192">
        <v>5</v>
      </c>
      <c r="I311" s="192"/>
      <c r="J311" s="193"/>
      <c r="K311" s="192">
        <f>H311*I311</f>
        <v>0</v>
      </c>
      <c r="L311" s="193"/>
      <c r="M311" s="32"/>
      <c r="N311" s="32"/>
      <c r="O311" s="177" t="s">
        <v>28</v>
      </c>
      <c r="P311" s="178">
        <f>I311+J311</f>
        <v>0</v>
      </c>
      <c r="Q311" s="178">
        <f>ROUND(I311*H311,3)</f>
        <v>0</v>
      </c>
      <c r="R311" s="178">
        <f>ROUND(J311*H311,3)</f>
        <v>0</v>
      </c>
      <c r="S311" s="179">
        <v>0</v>
      </c>
      <c r="T311" s="179">
        <f>S311*H311</f>
        <v>0</v>
      </c>
      <c r="U311" s="179">
        <v>0</v>
      </c>
      <c r="V311" s="179">
        <f>U311*H311</f>
        <v>0</v>
      </c>
      <c r="W311" s="179">
        <v>0</v>
      </c>
      <c r="X311" s="179">
        <f>W311*H311</f>
        <v>0</v>
      </c>
      <c r="Y311" s="32"/>
      <c r="Z311" s="214"/>
      <c r="AA311" s="214"/>
      <c r="AN311" s="181" t="s">
        <v>108</v>
      </c>
      <c r="AP311" s="181" t="s">
        <v>116</v>
      </c>
      <c r="AQ311" s="181" t="s">
        <v>105</v>
      </c>
      <c r="AU311" s="14" t="s">
        <v>100</v>
      </c>
      <c r="BA311" s="182">
        <f>IF(O311="základná",K311,0)</f>
        <v>0</v>
      </c>
      <c r="BB311" s="182">
        <f>IF(O311="znížená",K311,0)</f>
        <v>0</v>
      </c>
      <c r="BC311" s="182">
        <f>IF(O311="zákl. prenesená",K311,0)</f>
        <v>0</v>
      </c>
      <c r="BD311" s="182">
        <f>IF(O311="zníž. prenesená",K311,0)</f>
        <v>0</v>
      </c>
      <c r="BE311" s="182">
        <f>IF(O311="nulová",K311,0)</f>
        <v>0</v>
      </c>
      <c r="BF311" s="14" t="s">
        <v>105</v>
      </c>
      <c r="BG311" s="183">
        <f>ROUND(P311*H311,3)</f>
        <v>0</v>
      </c>
      <c r="BH311" s="14" t="s">
        <v>104</v>
      </c>
      <c r="BI311" s="181" t="s">
        <v>504</v>
      </c>
    </row>
    <row r="312" spans="1:61" s="2" customFormat="1" x14ac:dyDescent="0.2">
      <c r="A312" s="214"/>
      <c r="B312" s="29"/>
      <c r="C312" s="211"/>
      <c r="D312" s="184" t="s">
        <v>106</v>
      </c>
      <c r="E312" s="211"/>
      <c r="F312" s="185" t="s">
        <v>503</v>
      </c>
      <c r="G312" s="211"/>
      <c r="H312" s="211"/>
      <c r="I312" s="211"/>
      <c r="J312" s="211"/>
      <c r="K312" s="211"/>
      <c r="L312" s="211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214"/>
      <c r="AA312" s="214"/>
      <c r="AP312" s="14" t="s">
        <v>106</v>
      </c>
      <c r="AQ312" s="14" t="s">
        <v>105</v>
      </c>
    </row>
    <row r="313" spans="1:61" s="12" customFormat="1" ht="22.7" customHeight="1" x14ac:dyDescent="0.2">
      <c r="B313" s="154"/>
      <c r="C313" s="155"/>
      <c r="D313" s="156" t="s">
        <v>62</v>
      </c>
      <c r="E313" s="168" t="s">
        <v>505</v>
      </c>
      <c r="F313" s="168" t="s">
        <v>506</v>
      </c>
      <c r="G313" s="155"/>
      <c r="H313" s="155"/>
      <c r="I313" s="155"/>
      <c r="J313" s="155"/>
      <c r="K313" s="169">
        <f>SUM(K314:K359)</f>
        <v>0</v>
      </c>
      <c r="L313" s="155"/>
      <c r="M313" s="32"/>
      <c r="N313" s="32"/>
      <c r="O313" s="32"/>
      <c r="P313" s="32"/>
      <c r="Q313" s="162">
        <f>SUM(Q314:Q359)</f>
        <v>0</v>
      </c>
      <c r="R313" s="162">
        <f>SUM(R314:R359)</f>
        <v>0</v>
      </c>
      <c r="S313" s="161"/>
      <c r="T313" s="163">
        <f>SUM(T314:T335)</f>
        <v>0</v>
      </c>
      <c r="U313" s="161"/>
      <c r="V313" s="163">
        <f>SUM(V314:V335)</f>
        <v>0</v>
      </c>
      <c r="W313" s="161"/>
      <c r="X313" s="163">
        <f>SUM(X314:X335)</f>
        <v>0</v>
      </c>
      <c r="Y313" s="32"/>
      <c r="AN313" s="165" t="s">
        <v>66</v>
      </c>
      <c r="AP313" s="166" t="s">
        <v>62</v>
      </c>
      <c r="AQ313" s="166" t="s">
        <v>66</v>
      </c>
      <c r="AU313" s="165" t="s">
        <v>100</v>
      </c>
      <c r="BG313" s="167">
        <f>SUM(BG314:BG360)</f>
        <v>0</v>
      </c>
    </row>
    <row r="314" spans="1:61" s="2" customFormat="1" ht="24" customHeight="1" x14ac:dyDescent="0.2">
      <c r="A314" s="214"/>
      <c r="B314" s="29"/>
      <c r="C314" s="170" t="s">
        <v>507</v>
      </c>
      <c r="D314" s="170" t="s">
        <v>102</v>
      </c>
      <c r="E314" s="171" t="s">
        <v>508</v>
      </c>
      <c r="F314" s="172" t="s">
        <v>509</v>
      </c>
      <c r="G314" s="173" t="s">
        <v>103</v>
      </c>
      <c r="H314" s="174">
        <v>50</v>
      </c>
      <c r="I314" s="174"/>
      <c r="J314" s="174"/>
      <c r="K314" s="174">
        <f>H314*J314</f>
        <v>0</v>
      </c>
      <c r="L314" s="175"/>
      <c r="M314" s="32"/>
      <c r="N314" s="32"/>
      <c r="O314" s="177" t="s">
        <v>28</v>
      </c>
      <c r="P314" s="178">
        <f>I314+J314</f>
        <v>0</v>
      </c>
      <c r="Q314" s="178">
        <f>ROUND(I314*H314,3)</f>
        <v>0</v>
      </c>
      <c r="R314" s="178">
        <f>ROUND(J314*H314,3)</f>
        <v>0</v>
      </c>
      <c r="S314" s="179">
        <v>0</v>
      </c>
      <c r="T314" s="179">
        <f>S314*H314</f>
        <v>0</v>
      </c>
      <c r="U314" s="179">
        <v>0</v>
      </c>
      <c r="V314" s="179">
        <f>U314*H314</f>
        <v>0</v>
      </c>
      <c r="W314" s="179">
        <v>0</v>
      </c>
      <c r="X314" s="179">
        <f>W314*H314</f>
        <v>0</v>
      </c>
      <c r="Y314" s="32"/>
      <c r="Z314" s="214"/>
      <c r="AA314" s="214"/>
      <c r="AN314" s="181" t="s">
        <v>104</v>
      </c>
      <c r="AP314" s="181" t="s">
        <v>102</v>
      </c>
      <c r="AQ314" s="181" t="s">
        <v>105</v>
      </c>
      <c r="AU314" s="14" t="s">
        <v>100</v>
      </c>
      <c r="BA314" s="182">
        <f>IF(O314="základná",K314,0)</f>
        <v>0</v>
      </c>
      <c r="BB314" s="182">
        <f>IF(O314="znížená",K314,0)</f>
        <v>0</v>
      </c>
      <c r="BC314" s="182">
        <f>IF(O314="zákl. prenesená",K314,0)</f>
        <v>0</v>
      </c>
      <c r="BD314" s="182">
        <f>IF(O314="zníž. prenesená",K314,0)</f>
        <v>0</v>
      </c>
      <c r="BE314" s="182">
        <f>IF(O314="nulová",K314,0)</f>
        <v>0</v>
      </c>
      <c r="BF314" s="14" t="s">
        <v>105</v>
      </c>
      <c r="BG314" s="183">
        <f>ROUND(P314*H314,3)</f>
        <v>0</v>
      </c>
      <c r="BH314" s="14" t="s">
        <v>104</v>
      </c>
      <c r="BI314" s="181" t="s">
        <v>510</v>
      </c>
    </row>
    <row r="315" spans="1:61" s="2" customFormat="1" ht="19.5" x14ac:dyDescent="0.2">
      <c r="A315" s="214"/>
      <c r="B315" s="29"/>
      <c r="C315" s="211"/>
      <c r="D315" s="184" t="s">
        <v>106</v>
      </c>
      <c r="E315" s="211"/>
      <c r="F315" s="185" t="s">
        <v>509</v>
      </c>
      <c r="G315" s="211"/>
      <c r="H315" s="211"/>
      <c r="I315" s="211"/>
      <c r="J315" s="211"/>
      <c r="K315" s="211"/>
      <c r="L315" s="211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214"/>
      <c r="AA315" s="214"/>
      <c r="AP315" s="14" t="s">
        <v>106</v>
      </c>
      <c r="AQ315" s="14" t="s">
        <v>105</v>
      </c>
    </row>
    <row r="316" spans="1:61" s="2" customFormat="1" ht="16.5" customHeight="1" x14ac:dyDescent="0.2">
      <c r="A316" s="214"/>
      <c r="B316" s="29"/>
      <c r="C316" s="188" t="s">
        <v>511</v>
      </c>
      <c r="D316" s="188" t="s">
        <v>116</v>
      </c>
      <c r="E316" s="189" t="s">
        <v>512</v>
      </c>
      <c r="F316" s="190" t="s">
        <v>513</v>
      </c>
      <c r="G316" s="191" t="s">
        <v>112</v>
      </c>
      <c r="H316" s="192">
        <v>45</v>
      </c>
      <c r="I316" s="192"/>
      <c r="J316" s="193"/>
      <c r="K316" s="192">
        <f>H316*I316</f>
        <v>0</v>
      </c>
      <c r="L316" s="193"/>
      <c r="M316" s="32"/>
      <c r="N316" s="32"/>
      <c r="O316" s="177" t="s">
        <v>28</v>
      </c>
      <c r="P316" s="178">
        <f>I316+J316</f>
        <v>0</v>
      </c>
      <c r="Q316" s="178">
        <f>ROUND(I316*H316,3)</f>
        <v>0</v>
      </c>
      <c r="R316" s="178">
        <f>ROUND(J316*H316,3)</f>
        <v>0</v>
      </c>
      <c r="S316" s="179">
        <v>0</v>
      </c>
      <c r="T316" s="179">
        <f>S316*H316</f>
        <v>0</v>
      </c>
      <c r="U316" s="179">
        <v>0</v>
      </c>
      <c r="V316" s="179">
        <f>U316*H316</f>
        <v>0</v>
      </c>
      <c r="W316" s="179">
        <v>0</v>
      </c>
      <c r="X316" s="179">
        <f>W316*H316</f>
        <v>0</v>
      </c>
      <c r="Y316" s="32"/>
      <c r="Z316" s="214"/>
      <c r="AA316" s="214"/>
      <c r="AN316" s="181" t="s">
        <v>108</v>
      </c>
      <c r="AP316" s="181" t="s">
        <v>116</v>
      </c>
      <c r="AQ316" s="181" t="s">
        <v>105</v>
      </c>
      <c r="AU316" s="14" t="s">
        <v>100</v>
      </c>
      <c r="BA316" s="182">
        <f>IF(O316="základná",K316,0)</f>
        <v>0</v>
      </c>
      <c r="BB316" s="182">
        <f>IF(O316="znížená",K316,0)</f>
        <v>0</v>
      </c>
      <c r="BC316" s="182">
        <f>IF(O316="zákl. prenesená",K316,0)</f>
        <v>0</v>
      </c>
      <c r="BD316" s="182">
        <f>IF(O316="zníž. prenesená",K316,0)</f>
        <v>0</v>
      </c>
      <c r="BE316" s="182">
        <f>IF(O316="nulová",K316,0)</f>
        <v>0</v>
      </c>
      <c r="BF316" s="14" t="s">
        <v>105</v>
      </c>
      <c r="BG316" s="183">
        <f>ROUND(P316*H316,3)</f>
        <v>0</v>
      </c>
      <c r="BH316" s="14" t="s">
        <v>104</v>
      </c>
      <c r="BI316" s="181" t="s">
        <v>514</v>
      </c>
    </row>
    <row r="317" spans="1:61" s="2" customFormat="1" x14ac:dyDescent="0.2">
      <c r="A317" s="214"/>
      <c r="B317" s="29"/>
      <c r="C317" s="211"/>
      <c r="D317" s="184" t="s">
        <v>106</v>
      </c>
      <c r="E317" s="211"/>
      <c r="F317" s="185" t="s">
        <v>513</v>
      </c>
      <c r="G317" s="211"/>
      <c r="H317" s="211"/>
      <c r="I317" s="211"/>
      <c r="J317" s="211"/>
      <c r="K317" s="211"/>
      <c r="L317" s="211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214"/>
      <c r="AA317" s="214"/>
      <c r="AP317" s="14" t="s">
        <v>106</v>
      </c>
      <c r="AQ317" s="14" t="s">
        <v>105</v>
      </c>
    </row>
    <row r="318" spans="1:61" s="2" customFormat="1" ht="16.5" customHeight="1" x14ac:dyDescent="0.2">
      <c r="A318" s="214"/>
      <c r="B318" s="29"/>
      <c r="C318" s="188" t="s">
        <v>515</v>
      </c>
      <c r="D318" s="188" t="s">
        <v>116</v>
      </c>
      <c r="E318" s="189" t="s">
        <v>516</v>
      </c>
      <c r="F318" s="190" t="s">
        <v>517</v>
      </c>
      <c r="G318" s="191" t="s">
        <v>112</v>
      </c>
      <c r="H318" s="192">
        <v>5</v>
      </c>
      <c r="I318" s="192"/>
      <c r="J318" s="193"/>
      <c r="K318" s="192">
        <f>H318*I318</f>
        <v>0</v>
      </c>
      <c r="L318" s="193"/>
      <c r="M318" s="32"/>
      <c r="N318" s="32"/>
      <c r="O318" s="177" t="s">
        <v>28</v>
      </c>
      <c r="P318" s="178">
        <f>I318+J318</f>
        <v>0</v>
      </c>
      <c r="Q318" s="178">
        <f>ROUND(I318*H318,3)</f>
        <v>0</v>
      </c>
      <c r="R318" s="178">
        <f>ROUND(J318*H318,3)</f>
        <v>0</v>
      </c>
      <c r="S318" s="179">
        <v>0</v>
      </c>
      <c r="T318" s="179">
        <f>S318*H318</f>
        <v>0</v>
      </c>
      <c r="U318" s="179">
        <v>0</v>
      </c>
      <c r="V318" s="179">
        <f>U318*H318</f>
        <v>0</v>
      </c>
      <c r="W318" s="179">
        <v>0</v>
      </c>
      <c r="X318" s="179">
        <f>W318*H318</f>
        <v>0</v>
      </c>
      <c r="Y318" s="32"/>
      <c r="Z318" s="214"/>
      <c r="AA318" s="214"/>
      <c r="AN318" s="181" t="s">
        <v>108</v>
      </c>
      <c r="AP318" s="181" t="s">
        <v>116</v>
      </c>
      <c r="AQ318" s="181" t="s">
        <v>105</v>
      </c>
      <c r="AU318" s="14" t="s">
        <v>100</v>
      </c>
      <c r="BA318" s="182">
        <f>IF(O318="základná",K318,0)</f>
        <v>0</v>
      </c>
      <c r="BB318" s="182">
        <f>IF(O318="znížená",K318,0)</f>
        <v>0</v>
      </c>
      <c r="BC318" s="182">
        <f>IF(O318="zákl. prenesená",K318,0)</f>
        <v>0</v>
      </c>
      <c r="BD318" s="182">
        <f>IF(O318="zníž. prenesená",K318,0)</f>
        <v>0</v>
      </c>
      <c r="BE318" s="182">
        <f>IF(O318="nulová",K318,0)</f>
        <v>0</v>
      </c>
      <c r="BF318" s="14" t="s">
        <v>105</v>
      </c>
      <c r="BG318" s="183">
        <f>ROUND(P318*H318,3)</f>
        <v>0</v>
      </c>
      <c r="BH318" s="14" t="s">
        <v>104</v>
      </c>
      <c r="BI318" s="181" t="s">
        <v>518</v>
      </c>
    </row>
    <row r="319" spans="1:61" s="2" customFormat="1" x14ac:dyDescent="0.2">
      <c r="A319" s="214"/>
      <c r="B319" s="29"/>
      <c r="C319" s="211"/>
      <c r="D319" s="184" t="s">
        <v>106</v>
      </c>
      <c r="E319" s="211"/>
      <c r="F319" s="185" t="s">
        <v>517</v>
      </c>
      <c r="G319" s="211"/>
      <c r="H319" s="211"/>
      <c r="I319" s="211"/>
      <c r="J319" s="211"/>
      <c r="K319" s="211"/>
      <c r="L319" s="211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214"/>
      <c r="AA319" s="214"/>
      <c r="AP319" s="14" t="s">
        <v>106</v>
      </c>
      <c r="AQ319" s="14" t="s">
        <v>105</v>
      </c>
    </row>
    <row r="320" spans="1:61" s="2" customFormat="1" ht="24" customHeight="1" x14ac:dyDescent="0.2">
      <c r="A320" s="214"/>
      <c r="B320" s="29"/>
      <c r="C320" s="170" t="s">
        <v>519</v>
      </c>
      <c r="D320" s="170" t="s">
        <v>102</v>
      </c>
      <c r="E320" s="171" t="s">
        <v>520</v>
      </c>
      <c r="F320" s="172" t="s">
        <v>521</v>
      </c>
      <c r="G320" s="173" t="s">
        <v>103</v>
      </c>
      <c r="H320" s="174">
        <v>3</v>
      </c>
      <c r="I320" s="174"/>
      <c r="J320" s="174"/>
      <c r="K320" s="174">
        <f>H320*J320</f>
        <v>0</v>
      </c>
      <c r="L320" s="175"/>
      <c r="M320" s="32"/>
      <c r="N320" s="32"/>
      <c r="O320" s="177" t="s">
        <v>28</v>
      </c>
      <c r="P320" s="178">
        <f>I320+J320</f>
        <v>0</v>
      </c>
      <c r="Q320" s="178">
        <f>ROUND(I320*H320,3)</f>
        <v>0</v>
      </c>
      <c r="R320" s="178">
        <f>ROUND(J320*H320,3)</f>
        <v>0</v>
      </c>
      <c r="S320" s="179">
        <v>0</v>
      </c>
      <c r="T320" s="179">
        <f>S320*H320</f>
        <v>0</v>
      </c>
      <c r="U320" s="179">
        <v>0</v>
      </c>
      <c r="V320" s="179">
        <f>U320*H320</f>
        <v>0</v>
      </c>
      <c r="W320" s="179">
        <v>0</v>
      </c>
      <c r="X320" s="179">
        <f>W320*H320</f>
        <v>0</v>
      </c>
      <c r="Y320" s="32"/>
      <c r="Z320" s="214"/>
      <c r="AA320" s="214"/>
      <c r="AN320" s="181" t="s">
        <v>104</v>
      </c>
      <c r="AP320" s="181" t="s">
        <v>102</v>
      </c>
      <c r="AQ320" s="181" t="s">
        <v>105</v>
      </c>
      <c r="AU320" s="14" t="s">
        <v>100</v>
      </c>
      <c r="BA320" s="182">
        <f>IF(O320="základná",K320,0)</f>
        <v>0</v>
      </c>
      <c r="BB320" s="182">
        <f>IF(O320="znížená",K320,0)</f>
        <v>0</v>
      </c>
      <c r="BC320" s="182">
        <f>IF(O320="zákl. prenesená",K320,0)</f>
        <v>0</v>
      </c>
      <c r="BD320" s="182">
        <f>IF(O320="zníž. prenesená",K320,0)</f>
        <v>0</v>
      </c>
      <c r="BE320" s="182">
        <f>IF(O320="nulová",K320,0)</f>
        <v>0</v>
      </c>
      <c r="BF320" s="14" t="s">
        <v>105</v>
      </c>
      <c r="BG320" s="183">
        <f>ROUND(P320*H320,3)</f>
        <v>0</v>
      </c>
      <c r="BH320" s="14" t="s">
        <v>104</v>
      </c>
      <c r="BI320" s="181" t="s">
        <v>522</v>
      </c>
    </row>
    <row r="321" spans="1:61" s="2" customFormat="1" ht="19.5" x14ac:dyDescent="0.2">
      <c r="A321" s="214"/>
      <c r="B321" s="29"/>
      <c r="C321" s="211"/>
      <c r="D321" s="184" t="s">
        <v>106</v>
      </c>
      <c r="E321" s="211"/>
      <c r="F321" s="185" t="s">
        <v>521</v>
      </c>
      <c r="G321" s="211"/>
      <c r="H321" s="211"/>
      <c r="I321" s="211"/>
      <c r="J321" s="211"/>
      <c r="K321" s="211"/>
      <c r="L321" s="211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214"/>
      <c r="AA321" s="214"/>
      <c r="AP321" s="14" t="s">
        <v>106</v>
      </c>
      <c r="AQ321" s="14" t="s">
        <v>105</v>
      </c>
    </row>
    <row r="322" spans="1:61" s="2" customFormat="1" ht="16.5" customHeight="1" x14ac:dyDescent="0.2">
      <c r="A322" s="214"/>
      <c r="B322" s="29"/>
      <c r="C322" s="188" t="s">
        <v>523</v>
      </c>
      <c r="D322" s="188" t="s">
        <v>116</v>
      </c>
      <c r="E322" s="189" t="s">
        <v>524</v>
      </c>
      <c r="F322" s="190" t="s">
        <v>525</v>
      </c>
      <c r="G322" s="191" t="s">
        <v>112</v>
      </c>
      <c r="H322" s="192">
        <v>3</v>
      </c>
      <c r="I322" s="192"/>
      <c r="J322" s="193"/>
      <c r="K322" s="192">
        <f>H322*I322</f>
        <v>0</v>
      </c>
      <c r="L322" s="193"/>
      <c r="M322" s="32"/>
      <c r="N322" s="32"/>
      <c r="O322" s="177" t="s">
        <v>28</v>
      </c>
      <c r="P322" s="178">
        <f>I322+J322</f>
        <v>0</v>
      </c>
      <c r="Q322" s="178">
        <f>ROUND(I322*H322,3)</f>
        <v>0</v>
      </c>
      <c r="R322" s="178">
        <f>ROUND(J322*H322,3)</f>
        <v>0</v>
      </c>
      <c r="S322" s="179">
        <v>0</v>
      </c>
      <c r="T322" s="179">
        <f>S322*H322</f>
        <v>0</v>
      </c>
      <c r="U322" s="179">
        <v>0</v>
      </c>
      <c r="V322" s="179">
        <f>U322*H322</f>
        <v>0</v>
      </c>
      <c r="W322" s="179">
        <v>0</v>
      </c>
      <c r="X322" s="179">
        <f>W322*H322</f>
        <v>0</v>
      </c>
      <c r="Y322" s="32"/>
      <c r="Z322" s="214"/>
      <c r="AA322" s="214"/>
      <c r="AN322" s="181" t="s">
        <v>108</v>
      </c>
      <c r="AP322" s="181" t="s">
        <v>116</v>
      </c>
      <c r="AQ322" s="181" t="s">
        <v>105</v>
      </c>
      <c r="AU322" s="14" t="s">
        <v>100</v>
      </c>
      <c r="BA322" s="182">
        <f>IF(O322="základná",K322,0)</f>
        <v>0</v>
      </c>
      <c r="BB322" s="182">
        <f>IF(O322="znížená",K322,0)</f>
        <v>0</v>
      </c>
      <c r="BC322" s="182">
        <f>IF(O322="zákl. prenesená",K322,0)</f>
        <v>0</v>
      </c>
      <c r="BD322" s="182">
        <f>IF(O322="zníž. prenesená",K322,0)</f>
        <v>0</v>
      </c>
      <c r="BE322" s="182">
        <f>IF(O322="nulová",K322,0)</f>
        <v>0</v>
      </c>
      <c r="BF322" s="14" t="s">
        <v>105</v>
      </c>
      <c r="BG322" s="183">
        <f>ROUND(P322*H322,3)</f>
        <v>0</v>
      </c>
      <c r="BH322" s="14" t="s">
        <v>104</v>
      </c>
      <c r="BI322" s="181" t="s">
        <v>526</v>
      </c>
    </row>
    <row r="323" spans="1:61" s="2" customFormat="1" x14ac:dyDescent="0.2">
      <c r="A323" s="214"/>
      <c r="B323" s="29"/>
      <c r="C323" s="211"/>
      <c r="D323" s="184" t="s">
        <v>106</v>
      </c>
      <c r="E323" s="211"/>
      <c r="F323" s="185" t="s">
        <v>525</v>
      </c>
      <c r="G323" s="211"/>
      <c r="H323" s="211"/>
      <c r="I323" s="211"/>
      <c r="J323" s="211"/>
      <c r="K323" s="211"/>
      <c r="L323" s="211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214"/>
      <c r="AA323" s="214"/>
      <c r="AP323" s="14" t="s">
        <v>106</v>
      </c>
      <c r="AQ323" s="14" t="s">
        <v>105</v>
      </c>
    </row>
    <row r="324" spans="1:61" s="2" customFormat="1" ht="24" customHeight="1" x14ac:dyDescent="0.2">
      <c r="A324" s="214"/>
      <c r="B324" s="29"/>
      <c r="C324" s="170" t="s">
        <v>527</v>
      </c>
      <c r="D324" s="170" t="s">
        <v>102</v>
      </c>
      <c r="E324" s="171" t="s">
        <v>528</v>
      </c>
      <c r="F324" s="172" t="s">
        <v>529</v>
      </c>
      <c r="G324" s="173" t="s">
        <v>103</v>
      </c>
      <c r="H324" s="174">
        <v>4</v>
      </c>
      <c r="I324" s="174"/>
      <c r="J324" s="174"/>
      <c r="K324" s="174">
        <f>H324*J324</f>
        <v>0</v>
      </c>
      <c r="L324" s="175"/>
      <c r="M324" s="32"/>
      <c r="N324" s="32"/>
      <c r="O324" s="177" t="s">
        <v>28</v>
      </c>
      <c r="P324" s="178">
        <f>I324+J324</f>
        <v>0</v>
      </c>
      <c r="Q324" s="178">
        <f>ROUND(I324*H324,3)</f>
        <v>0</v>
      </c>
      <c r="R324" s="178">
        <f>ROUND(J324*H324,3)</f>
        <v>0</v>
      </c>
      <c r="S324" s="179">
        <v>0</v>
      </c>
      <c r="T324" s="179">
        <f>S324*H324</f>
        <v>0</v>
      </c>
      <c r="U324" s="179">
        <v>0</v>
      </c>
      <c r="V324" s="179">
        <f>U324*H324</f>
        <v>0</v>
      </c>
      <c r="W324" s="179">
        <v>0</v>
      </c>
      <c r="X324" s="179">
        <f>W324*H324</f>
        <v>0</v>
      </c>
      <c r="Y324" s="32"/>
      <c r="Z324" s="214"/>
      <c r="AA324" s="214"/>
      <c r="AN324" s="181" t="s">
        <v>104</v>
      </c>
      <c r="AP324" s="181" t="s">
        <v>102</v>
      </c>
      <c r="AQ324" s="181" t="s">
        <v>105</v>
      </c>
      <c r="AU324" s="14" t="s">
        <v>100</v>
      </c>
      <c r="BA324" s="182">
        <f>IF(O324="základná",K324,0)</f>
        <v>0</v>
      </c>
      <c r="BB324" s="182">
        <f>IF(O324="znížená",K324,0)</f>
        <v>0</v>
      </c>
      <c r="BC324" s="182">
        <f>IF(O324="zákl. prenesená",K324,0)</f>
        <v>0</v>
      </c>
      <c r="BD324" s="182">
        <f>IF(O324="zníž. prenesená",K324,0)</f>
        <v>0</v>
      </c>
      <c r="BE324" s="182">
        <f>IF(O324="nulová",K324,0)</f>
        <v>0</v>
      </c>
      <c r="BF324" s="14" t="s">
        <v>105</v>
      </c>
      <c r="BG324" s="183">
        <f>ROUND(P324*H324,3)</f>
        <v>0</v>
      </c>
      <c r="BH324" s="14" t="s">
        <v>104</v>
      </c>
      <c r="BI324" s="181" t="s">
        <v>530</v>
      </c>
    </row>
    <row r="325" spans="1:61" s="2" customFormat="1" ht="19.5" x14ac:dyDescent="0.2">
      <c r="A325" s="214"/>
      <c r="B325" s="29"/>
      <c r="C325" s="211"/>
      <c r="D325" s="184" t="s">
        <v>106</v>
      </c>
      <c r="E325" s="211"/>
      <c r="F325" s="185" t="s">
        <v>529</v>
      </c>
      <c r="G325" s="211"/>
      <c r="H325" s="211"/>
      <c r="I325" s="211"/>
      <c r="J325" s="211"/>
      <c r="K325" s="211"/>
      <c r="L325" s="211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214"/>
      <c r="AA325" s="214"/>
      <c r="AP325" s="14" t="s">
        <v>106</v>
      </c>
      <c r="AQ325" s="14" t="s">
        <v>105</v>
      </c>
    </row>
    <row r="326" spans="1:61" s="2" customFormat="1" ht="21.95" customHeight="1" x14ac:dyDescent="0.2">
      <c r="A326" s="214"/>
      <c r="B326" s="29"/>
      <c r="C326" s="188" t="s">
        <v>531</v>
      </c>
      <c r="D326" s="188" t="s">
        <v>116</v>
      </c>
      <c r="E326" s="189" t="s">
        <v>532</v>
      </c>
      <c r="F326" s="190" t="s">
        <v>533</v>
      </c>
      <c r="G326" s="191" t="s">
        <v>112</v>
      </c>
      <c r="H326" s="192">
        <v>1</v>
      </c>
      <c r="I326" s="192"/>
      <c r="J326" s="193"/>
      <c r="K326" s="192">
        <f>H326*I326</f>
        <v>0</v>
      </c>
      <c r="L326" s="193"/>
      <c r="M326" s="32"/>
      <c r="N326" s="32"/>
      <c r="O326" s="177" t="s">
        <v>28</v>
      </c>
      <c r="P326" s="178">
        <f>I326+J326</f>
        <v>0</v>
      </c>
      <c r="Q326" s="178">
        <f>ROUND(I326*H326,3)</f>
        <v>0</v>
      </c>
      <c r="R326" s="178">
        <f>ROUND(J326*H326,3)</f>
        <v>0</v>
      </c>
      <c r="S326" s="179">
        <v>0</v>
      </c>
      <c r="T326" s="179">
        <f>S326*H326</f>
        <v>0</v>
      </c>
      <c r="U326" s="179">
        <v>0</v>
      </c>
      <c r="V326" s="179">
        <f>U326*H326</f>
        <v>0</v>
      </c>
      <c r="W326" s="179">
        <v>0</v>
      </c>
      <c r="X326" s="179">
        <f>W326*H326</f>
        <v>0</v>
      </c>
      <c r="Y326" s="32"/>
      <c r="Z326" s="214"/>
      <c r="AA326" s="214"/>
      <c r="AN326" s="181" t="s">
        <v>108</v>
      </c>
      <c r="AP326" s="181" t="s">
        <v>116</v>
      </c>
      <c r="AQ326" s="181" t="s">
        <v>105</v>
      </c>
      <c r="AU326" s="14" t="s">
        <v>100</v>
      </c>
      <c r="BA326" s="182">
        <f>IF(O326="základná",K326,0)</f>
        <v>0</v>
      </c>
      <c r="BB326" s="182">
        <f>IF(O326="znížená",K326,0)</f>
        <v>0</v>
      </c>
      <c r="BC326" s="182">
        <f>IF(O326="zákl. prenesená",K326,0)</f>
        <v>0</v>
      </c>
      <c r="BD326" s="182">
        <f>IF(O326="zníž. prenesená",K326,0)</f>
        <v>0</v>
      </c>
      <c r="BE326" s="182">
        <f>IF(O326="nulová",K326,0)</f>
        <v>0</v>
      </c>
      <c r="BF326" s="14" t="s">
        <v>105</v>
      </c>
      <c r="BG326" s="183">
        <f>ROUND(P326*H326,3)</f>
        <v>0</v>
      </c>
      <c r="BH326" s="14" t="s">
        <v>104</v>
      </c>
      <c r="BI326" s="181" t="s">
        <v>534</v>
      </c>
    </row>
    <row r="327" spans="1:61" s="2" customFormat="1" x14ac:dyDescent="0.2">
      <c r="A327" s="214"/>
      <c r="B327" s="29"/>
      <c r="C327" s="211"/>
      <c r="D327" s="184" t="s">
        <v>106</v>
      </c>
      <c r="E327" s="211"/>
      <c r="F327" s="185" t="s">
        <v>533</v>
      </c>
      <c r="G327" s="211"/>
      <c r="H327" s="211"/>
      <c r="I327" s="211"/>
      <c r="J327" s="211"/>
      <c r="K327" s="211"/>
      <c r="L327" s="211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214"/>
      <c r="AA327" s="214"/>
      <c r="AP327" s="14" t="s">
        <v>106</v>
      </c>
      <c r="AQ327" s="14" t="s">
        <v>105</v>
      </c>
    </row>
    <row r="328" spans="1:61" s="2" customFormat="1" ht="24.95" customHeight="1" x14ac:dyDescent="0.2">
      <c r="A328" s="214"/>
      <c r="B328" s="29"/>
      <c r="C328" s="188" t="s">
        <v>535</v>
      </c>
      <c r="D328" s="188" t="s">
        <v>116</v>
      </c>
      <c r="E328" s="189" t="s">
        <v>536</v>
      </c>
      <c r="F328" s="190" t="s">
        <v>537</v>
      </c>
      <c r="G328" s="191" t="s">
        <v>112</v>
      </c>
      <c r="H328" s="192">
        <v>3</v>
      </c>
      <c r="I328" s="192"/>
      <c r="J328" s="193"/>
      <c r="K328" s="192">
        <f>H328*I328</f>
        <v>0</v>
      </c>
      <c r="L328" s="193"/>
      <c r="M328" s="32"/>
      <c r="N328" s="32"/>
      <c r="O328" s="177" t="s">
        <v>28</v>
      </c>
      <c r="P328" s="178">
        <f>I328+J328</f>
        <v>0</v>
      </c>
      <c r="Q328" s="178">
        <f>ROUND(I328*H328,3)</f>
        <v>0</v>
      </c>
      <c r="R328" s="178">
        <f>ROUND(J328*H328,3)</f>
        <v>0</v>
      </c>
      <c r="S328" s="179">
        <v>0</v>
      </c>
      <c r="T328" s="179">
        <f>S328*H328</f>
        <v>0</v>
      </c>
      <c r="U328" s="179">
        <v>0</v>
      </c>
      <c r="V328" s="179">
        <f>U328*H328</f>
        <v>0</v>
      </c>
      <c r="W328" s="179">
        <v>0</v>
      </c>
      <c r="X328" s="179">
        <f>W328*H328</f>
        <v>0</v>
      </c>
      <c r="Y328" s="32"/>
      <c r="Z328" s="214"/>
      <c r="AA328" s="214"/>
      <c r="AN328" s="181" t="s">
        <v>108</v>
      </c>
      <c r="AP328" s="181" t="s">
        <v>116</v>
      </c>
      <c r="AQ328" s="181" t="s">
        <v>105</v>
      </c>
      <c r="AU328" s="14" t="s">
        <v>100</v>
      </c>
      <c r="BA328" s="182">
        <f>IF(O328="základná",K328,0)</f>
        <v>0</v>
      </c>
      <c r="BB328" s="182">
        <f>IF(O328="znížená",K328,0)</f>
        <v>0</v>
      </c>
      <c r="BC328" s="182">
        <f>IF(O328="zákl. prenesená",K328,0)</f>
        <v>0</v>
      </c>
      <c r="BD328" s="182">
        <f>IF(O328="zníž. prenesená",K328,0)</f>
        <v>0</v>
      </c>
      <c r="BE328" s="182">
        <f>IF(O328="nulová",K328,0)</f>
        <v>0</v>
      </c>
      <c r="BF328" s="14" t="s">
        <v>105</v>
      </c>
      <c r="BG328" s="183">
        <f>ROUND(P328*H328,3)</f>
        <v>0</v>
      </c>
      <c r="BH328" s="14" t="s">
        <v>104</v>
      </c>
      <c r="BI328" s="181" t="s">
        <v>538</v>
      </c>
    </row>
    <row r="329" spans="1:61" s="2" customFormat="1" x14ac:dyDescent="0.2">
      <c r="A329" s="214"/>
      <c r="B329" s="29"/>
      <c r="C329" s="211"/>
      <c r="D329" s="184" t="s">
        <v>106</v>
      </c>
      <c r="E329" s="211"/>
      <c r="F329" s="185" t="s">
        <v>537</v>
      </c>
      <c r="G329" s="211"/>
      <c r="H329" s="211"/>
      <c r="I329" s="211"/>
      <c r="J329" s="211"/>
      <c r="K329" s="211"/>
      <c r="L329" s="211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214"/>
      <c r="AA329" s="214"/>
      <c r="AP329" s="14" t="s">
        <v>106</v>
      </c>
      <c r="AQ329" s="14" t="s">
        <v>105</v>
      </c>
    </row>
    <row r="330" spans="1:61" s="2" customFormat="1" ht="24" customHeight="1" x14ac:dyDescent="0.2">
      <c r="A330" s="214"/>
      <c r="B330" s="29"/>
      <c r="C330" s="170" t="s">
        <v>539</v>
      </c>
      <c r="D330" s="170" t="s">
        <v>102</v>
      </c>
      <c r="E330" s="171" t="s">
        <v>540</v>
      </c>
      <c r="F330" s="172" t="s">
        <v>541</v>
      </c>
      <c r="G330" s="173" t="s">
        <v>103</v>
      </c>
      <c r="H330" s="174">
        <v>2</v>
      </c>
      <c r="I330" s="174"/>
      <c r="J330" s="174"/>
      <c r="K330" s="174">
        <f>H330*J330</f>
        <v>0</v>
      </c>
      <c r="L330" s="175"/>
      <c r="M330" s="32"/>
      <c r="N330" s="32"/>
      <c r="O330" s="177" t="s">
        <v>28</v>
      </c>
      <c r="P330" s="178">
        <f>I330+J330</f>
        <v>0</v>
      </c>
      <c r="Q330" s="178">
        <f>ROUND(I330*H330,3)</f>
        <v>0</v>
      </c>
      <c r="R330" s="178">
        <f>ROUND(J330*H330,3)</f>
        <v>0</v>
      </c>
      <c r="S330" s="179">
        <v>0</v>
      </c>
      <c r="T330" s="179">
        <f>S330*H330</f>
        <v>0</v>
      </c>
      <c r="U330" s="179">
        <v>0</v>
      </c>
      <c r="V330" s="179">
        <f>U330*H330</f>
        <v>0</v>
      </c>
      <c r="W330" s="179">
        <v>0</v>
      </c>
      <c r="X330" s="179">
        <f>W330*H330</f>
        <v>0</v>
      </c>
      <c r="Y330" s="32"/>
      <c r="Z330" s="214"/>
      <c r="AA330" s="214"/>
      <c r="AN330" s="181" t="s">
        <v>104</v>
      </c>
      <c r="AP330" s="181" t="s">
        <v>102</v>
      </c>
      <c r="AQ330" s="181" t="s">
        <v>105</v>
      </c>
      <c r="AU330" s="14" t="s">
        <v>100</v>
      </c>
      <c r="BA330" s="182">
        <f>IF(O330="základná",K330,0)</f>
        <v>0</v>
      </c>
      <c r="BB330" s="182">
        <f>IF(O330="znížená",K330,0)</f>
        <v>0</v>
      </c>
      <c r="BC330" s="182">
        <f>IF(O330="zákl. prenesená",K330,0)</f>
        <v>0</v>
      </c>
      <c r="BD330" s="182">
        <f>IF(O330="zníž. prenesená",K330,0)</f>
        <v>0</v>
      </c>
      <c r="BE330" s="182">
        <f>IF(O330="nulová",K330,0)</f>
        <v>0</v>
      </c>
      <c r="BF330" s="14" t="s">
        <v>105</v>
      </c>
      <c r="BG330" s="183">
        <f>ROUND(P330*H330,3)</f>
        <v>0</v>
      </c>
      <c r="BH330" s="14" t="s">
        <v>104</v>
      </c>
      <c r="BI330" s="181" t="s">
        <v>542</v>
      </c>
    </row>
    <row r="331" spans="1:61" s="2" customFormat="1" ht="19.5" x14ac:dyDescent="0.2">
      <c r="A331" s="214"/>
      <c r="B331" s="29"/>
      <c r="C331" s="211"/>
      <c r="D331" s="184" t="s">
        <v>106</v>
      </c>
      <c r="E331" s="211"/>
      <c r="F331" s="185" t="s">
        <v>541</v>
      </c>
      <c r="G331" s="211"/>
      <c r="H331" s="211"/>
      <c r="I331" s="211"/>
      <c r="J331" s="211"/>
      <c r="K331" s="211"/>
      <c r="L331" s="211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214"/>
      <c r="AA331" s="214"/>
      <c r="AP331" s="14" t="s">
        <v>106</v>
      </c>
      <c r="AQ331" s="14" t="s">
        <v>105</v>
      </c>
    </row>
    <row r="332" spans="1:61" s="2" customFormat="1" ht="27" customHeight="1" x14ac:dyDescent="0.2">
      <c r="A332" s="214"/>
      <c r="B332" s="29"/>
      <c r="C332" s="188" t="s">
        <v>543</v>
      </c>
      <c r="D332" s="188" t="s">
        <v>116</v>
      </c>
      <c r="E332" s="189" t="s">
        <v>544</v>
      </c>
      <c r="F332" s="190" t="s">
        <v>545</v>
      </c>
      <c r="G332" s="191" t="s">
        <v>112</v>
      </c>
      <c r="H332" s="192">
        <v>2</v>
      </c>
      <c r="I332" s="192"/>
      <c r="J332" s="193"/>
      <c r="K332" s="192">
        <f>H332*I332</f>
        <v>0</v>
      </c>
      <c r="L332" s="193"/>
      <c r="M332" s="32"/>
      <c r="N332" s="32"/>
      <c r="O332" s="177" t="s">
        <v>28</v>
      </c>
      <c r="P332" s="178">
        <f>I332+J332</f>
        <v>0</v>
      </c>
      <c r="Q332" s="178">
        <f>ROUND(I332*H332,3)</f>
        <v>0</v>
      </c>
      <c r="R332" s="178">
        <f>ROUND(J332*H332,3)</f>
        <v>0</v>
      </c>
      <c r="S332" s="179">
        <v>0</v>
      </c>
      <c r="T332" s="179">
        <f>S332*H332</f>
        <v>0</v>
      </c>
      <c r="U332" s="179">
        <v>0</v>
      </c>
      <c r="V332" s="179">
        <f>U332*H332</f>
        <v>0</v>
      </c>
      <c r="W332" s="179">
        <v>0</v>
      </c>
      <c r="X332" s="179">
        <f>W332*H332</f>
        <v>0</v>
      </c>
      <c r="Y332" s="32"/>
      <c r="Z332" s="214"/>
      <c r="AA332" s="214"/>
      <c r="AN332" s="181" t="s">
        <v>108</v>
      </c>
      <c r="AP332" s="181" t="s">
        <v>116</v>
      </c>
      <c r="AQ332" s="181" t="s">
        <v>105</v>
      </c>
      <c r="AU332" s="14" t="s">
        <v>100</v>
      </c>
      <c r="BA332" s="182">
        <f>IF(O332="základná",K332,0)</f>
        <v>0</v>
      </c>
      <c r="BB332" s="182">
        <f>IF(O332="znížená",K332,0)</f>
        <v>0</v>
      </c>
      <c r="BC332" s="182">
        <f>IF(O332="zákl. prenesená",K332,0)</f>
        <v>0</v>
      </c>
      <c r="BD332" s="182">
        <f>IF(O332="zníž. prenesená",K332,0)</f>
        <v>0</v>
      </c>
      <c r="BE332" s="182">
        <f>IF(O332="nulová",K332,0)</f>
        <v>0</v>
      </c>
      <c r="BF332" s="14" t="s">
        <v>105</v>
      </c>
      <c r="BG332" s="183">
        <f>ROUND(P332*H332,3)</f>
        <v>0</v>
      </c>
      <c r="BH332" s="14" t="s">
        <v>104</v>
      </c>
      <c r="BI332" s="181" t="s">
        <v>546</v>
      </c>
    </row>
    <row r="333" spans="1:61" s="2" customFormat="1" x14ac:dyDescent="0.2">
      <c r="A333" s="214"/>
      <c r="B333" s="29"/>
      <c r="C333" s="211"/>
      <c r="D333" s="184" t="s">
        <v>106</v>
      </c>
      <c r="E333" s="211"/>
      <c r="F333" s="185" t="s">
        <v>545</v>
      </c>
      <c r="G333" s="211"/>
      <c r="H333" s="211"/>
      <c r="I333" s="211"/>
      <c r="J333" s="211"/>
      <c r="K333" s="211"/>
      <c r="L333" s="211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214"/>
      <c r="AA333" s="214"/>
      <c r="AP333" s="14" t="s">
        <v>106</v>
      </c>
      <c r="AQ333" s="14" t="s">
        <v>105</v>
      </c>
    </row>
    <row r="334" spans="1:61" s="2" customFormat="1" ht="16.5" customHeight="1" x14ac:dyDescent="0.2">
      <c r="A334" s="214"/>
      <c r="B334" s="29"/>
      <c r="C334" s="170" t="s">
        <v>587</v>
      </c>
      <c r="D334" s="170" t="s">
        <v>102</v>
      </c>
      <c r="E334" s="171" t="s">
        <v>588</v>
      </c>
      <c r="F334" s="172" t="s">
        <v>549</v>
      </c>
      <c r="G334" s="173" t="s">
        <v>103</v>
      </c>
      <c r="H334" s="174">
        <v>1</v>
      </c>
      <c r="I334" s="174"/>
      <c r="J334" s="174"/>
      <c r="K334" s="174">
        <f>H334*J334</f>
        <v>0</v>
      </c>
      <c r="L334" s="175"/>
      <c r="M334" s="32"/>
      <c r="N334" s="32"/>
      <c r="O334" s="177" t="s">
        <v>28</v>
      </c>
      <c r="P334" s="178">
        <f>I334+J334</f>
        <v>0</v>
      </c>
      <c r="Q334" s="178">
        <f>ROUND(I334*H334,3)</f>
        <v>0</v>
      </c>
      <c r="R334" s="178">
        <f>ROUND(J334*H334,3)</f>
        <v>0</v>
      </c>
      <c r="S334" s="179">
        <v>0</v>
      </c>
      <c r="T334" s="179">
        <f>S334*H334</f>
        <v>0</v>
      </c>
      <c r="U334" s="179">
        <v>0</v>
      </c>
      <c r="V334" s="179">
        <f>U334*H334</f>
        <v>0</v>
      </c>
      <c r="W334" s="179">
        <v>0</v>
      </c>
      <c r="X334" s="179">
        <f>W334*H334</f>
        <v>0</v>
      </c>
      <c r="Y334" s="32"/>
      <c r="Z334" s="214"/>
      <c r="AA334" s="214"/>
      <c r="AN334" s="181" t="s">
        <v>104</v>
      </c>
      <c r="AP334" s="181" t="s">
        <v>102</v>
      </c>
      <c r="AQ334" s="181" t="s">
        <v>105</v>
      </c>
      <c r="AU334" s="14" t="s">
        <v>100</v>
      </c>
      <c r="BA334" s="182">
        <f>IF(O334="základná",K334,0)</f>
        <v>0</v>
      </c>
      <c r="BB334" s="182">
        <f>IF(O334="znížená",K334,0)</f>
        <v>0</v>
      </c>
      <c r="BC334" s="182">
        <f>IF(O334="zákl. prenesená",K334,0)</f>
        <v>0</v>
      </c>
      <c r="BD334" s="182">
        <f>IF(O334="zníž. prenesená",K334,0)</f>
        <v>0</v>
      </c>
      <c r="BE334" s="182">
        <f>IF(O334="nulová",K334,0)</f>
        <v>0</v>
      </c>
      <c r="BF334" s="14" t="s">
        <v>105</v>
      </c>
      <c r="BG334" s="183">
        <f>ROUND(P334*H334,3)</f>
        <v>0</v>
      </c>
      <c r="BH334" s="14" t="s">
        <v>104</v>
      </c>
      <c r="BI334" s="181" t="s">
        <v>589</v>
      </c>
    </row>
    <row r="335" spans="1:61" s="2" customFormat="1" x14ac:dyDescent="0.2">
      <c r="A335" s="214"/>
      <c r="B335" s="29"/>
      <c r="C335" s="211"/>
      <c r="D335" s="184" t="s">
        <v>106</v>
      </c>
      <c r="E335" s="211"/>
      <c r="F335" s="185" t="s">
        <v>549</v>
      </c>
      <c r="G335" s="211"/>
      <c r="H335" s="211"/>
      <c r="I335" s="211"/>
      <c r="J335" s="211"/>
      <c r="K335" s="211"/>
      <c r="L335" s="211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214"/>
      <c r="AA335" s="214"/>
      <c r="AP335" s="14" t="s">
        <v>106</v>
      </c>
      <c r="AQ335" s="14" t="s">
        <v>105</v>
      </c>
    </row>
    <row r="336" spans="1:61" s="2" customFormat="1" ht="16.5" customHeight="1" x14ac:dyDescent="0.2">
      <c r="A336" s="214"/>
      <c r="B336" s="29"/>
      <c r="C336" s="188" t="s">
        <v>590</v>
      </c>
      <c r="D336" s="188" t="s">
        <v>116</v>
      </c>
      <c r="E336" s="189" t="s">
        <v>591</v>
      </c>
      <c r="F336" s="190" t="s">
        <v>592</v>
      </c>
      <c r="G336" s="191" t="s">
        <v>103</v>
      </c>
      <c r="H336" s="192">
        <v>1</v>
      </c>
      <c r="I336" s="192"/>
      <c r="J336" s="193"/>
      <c r="K336" s="192">
        <f>H336*I336</f>
        <v>0</v>
      </c>
      <c r="L336" s="193"/>
      <c r="M336" s="32"/>
      <c r="N336" s="32"/>
      <c r="O336" s="177" t="s">
        <v>28</v>
      </c>
      <c r="P336" s="178">
        <f>I336+J336</f>
        <v>0</v>
      </c>
      <c r="Q336" s="178">
        <f>ROUND(I336*H336,3)</f>
        <v>0</v>
      </c>
      <c r="R336" s="178">
        <f>ROUND(J336*H336,3)</f>
        <v>0</v>
      </c>
      <c r="S336" s="179">
        <v>0</v>
      </c>
      <c r="T336" s="179">
        <f>S336*H336</f>
        <v>0</v>
      </c>
      <c r="U336" s="179">
        <v>0</v>
      </c>
      <c r="V336" s="179">
        <f>U336*H336</f>
        <v>0</v>
      </c>
      <c r="W336" s="179">
        <v>0</v>
      </c>
      <c r="X336" s="179">
        <f>W336*H336</f>
        <v>0</v>
      </c>
      <c r="Y336" s="32"/>
      <c r="Z336" s="214"/>
      <c r="AA336" s="214"/>
      <c r="AN336" s="181" t="s">
        <v>108</v>
      </c>
      <c r="AP336" s="181" t="s">
        <v>116</v>
      </c>
      <c r="AQ336" s="181" t="s">
        <v>105</v>
      </c>
      <c r="AU336" s="14" t="s">
        <v>100</v>
      </c>
      <c r="BA336" s="182">
        <f>IF(O336="základná",K336,0)</f>
        <v>0</v>
      </c>
      <c r="BB336" s="182">
        <f>IF(O336="znížená",K336,0)</f>
        <v>0</v>
      </c>
      <c r="BC336" s="182">
        <f>IF(O336="zákl. prenesená",K336,0)</f>
        <v>0</v>
      </c>
      <c r="BD336" s="182">
        <f>IF(O336="zníž. prenesená",K336,0)</f>
        <v>0</v>
      </c>
      <c r="BE336" s="182">
        <f>IF(O336="nulová",K336,0)</f>
        <v>0</v>
      </c>
      <c r="BF336" s="14" t="s">
        <v>105</v>
      </c>
      <c r="BG336" s="183">
        <f>ROUND(P336*H336,3)</f>
        <v>0</v>
      </c>
      <c r="BH336" s="14" t="s">
        <v>104</v>
      </c>
      <c r="BI336" s="181" t="s">
        <v>593</v>
      </c>
    </row>
    <row r="337" spans="1:61" s="2" customFormat="1" x14ac:dyDescent="0.2">
      <c r="A337" s="214"/>
      <c r="B337" s="29"/>
      <c r="C337" s="211"/>
      <c r="D337" s="184" t="s">
        <v>106</v>
      </c>
      <c r="E337" s="211"/>
      <c r="F337" s="185" t="s">
        <v>592</v>
      </c>
      <c r="G337" s="211"/>
      <c r="H337" s="211"/>
      <c r="I337" s="211"/>
      <c r="J337" s="211"/>
      <c r="K337" s="211"/>
      <c r="L337" s="211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214"/>
      <c r="AA337" s="214"/>
      <c r="AP337" s="14" t="s">
        <v>106</v>
      </c>
      <c r="AQ337" s="14" t="s">
        <v>105</v>
      </c>
    </row>
    <row r="338" spans="1:61" s="2" customFormat="1" ht="16.5" customHeight="1" x14ac:dyDescent="0.2">
      <c r="A338" s="214"/>
      <c r="B338" s="29"/>
      <c r="C338" s="170" t="s">
        <v>547</v>
      </c>
      <c r="D338" s="170" t="s">
        <v>102</v>
      </c>
      <c r="E338" s="171" t="s">
        <v>548</v>
      </c>
      <c r="F338" s="172" t="s">
        <v>549</v>
      </c>
      <c r="G338" s="173" t="s">
        <v>103</v>
      </c>
      <c r="H338" s="174">
        <v>5</v>
      </c>
      <c r="I338" s="174"/>
      <c r="J338" s="174"/>
      <c r="K338" s="174">
        <f>H338*J338</f>
        <v>0</v>
      </c>
      <c r="L338" s="175"/>
      <c r="M338" s="32"/>
      <c r="N338" s="32"/>
      <c r="O338" s="177" t="s">
        <v>28</v>
      </c>
      <c r="P338" s="178">
        <f>I338+J338</f>
        <v>0</v>
      </c>
      <c r="Q338" s="178">
        <f>ROUND(I338*H338,3)</f>
        <v>0</v>
      </c>
      <c r="R338" s="178">
        <f>ROUND(J338*H338,3)</f>
        <v>0</v>
      </c>
      <c r="S338" s="179">
        <v>0</v>
      </c>
      <c r="T338" s="179">
        <f>S338*H338</f>
        <v>0</v>
      </c>
      <c r="U338" s="179">
        <v>0</v>
      </c>
      <c r="V338" s="179">
        <f>U338*H338</f>
        <v>0</v>
      </c>
      <c r="W338" s="179">
        <v>0</v>
      </c>
      <c r="X338" s="179">
        <f>W338*H338</f>
        <v>0</v>
      </c>
      <c r="Y338" s="32"/>
      <c r="Z338" s="214"/>
      <c r="AA338" s="214"/>
      <c r="AN338" s="181" t="s">
        <v>104</v>
      </c>
      <c r="AP338" s="181" t="s">
        <v>102</v>
      </c>
      <c r="AQ338" s="181" t="s">
        <v>105</v>
      </c>
      <c r="AU338" s="14" t="s">
        <v>100</v>
      </c>
      <c r="BA338" s="182">
        <f>IF(O338="základná",K338,0)</f>
        <v>0</v>
      </c>
      <c r="BB338" s="182">
        <f>IF(O338="znížená",K338,0)</f>
        <v>0</v>
      </c>
      <c r="BC338" s="182">
        <f>IF(O338="zákl. prenesená",K338,0)</f>
        <v>0</v>
      </c>
      <c r="BD338" s="182">
        <f>IF(O338="zníž. prenesená",K338,0)</f>
        <v>0</v>
      </c>
      <c r="BE338" s="182">
        <f>IF(O338="nulová",K338,0)</f>
        <v>0</v>
      </c>
      <c r="BF338" s="14" t="s">
        <v>105</v>
      </c>
      <c r="BG338" s="183">
        <f>ROUND(P338*H338,3)</f>
        <v>0</v>
      </c>
      <c r="BH338" s="14" t="s">
        <v>104</v>
      </c>
      <c r="BI338" s="181" t="s">
        <v>550</v>
      </c>
    </row>
    <row r="339" spans="1:61" s="2" customFormat="1" x14ac:dyDescent="0.2">
      <c r="A339" s="214"/>
      <c r="B339" s="29"/>
      <c r="C339" s="211"/>
      <c r="D339" s="184" t="s">
        <v>106</v>
      </c>
      <c r="E339" s="211"/>
      <c r="F339" s="185" t="s">
        <v>549</v>
      </c>
      <c r="G339" s="211"/>
      <c r="H339" s="211"/>
      <c r="I339" s="211"/>
      <c r="J339" s="211"/>
      <c r="K339" s="211"/>
      <c r="L339" s="211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214"/>
      <c r="AA339" s="214"/>
      <c r="AP339" s="14" t="s">
        <v>106</v>
      </c>
      <c r="AQ339" s="14" t="s">
        <v>105</v>
      </c>
    </row>
    <row r="340" spans="1:61" s="2" customFormat="1" ht="16.5" customHeight="1" x14ac:dyDescent="0.2">
      <c r="A340" s="214"/>
      <c r="B340" s="29"/>
      <c r="C340" s="188" t="s">
        <v>551</v>
      </c>
      <c r="D340" s="188" t="s">
        <v>116</v>
      </c>
      <c r="E340" s="189" t="s">
        <v>552</v>
      </c>
      <c r="F340" s="190" t="s">
        <v>553</v>
      </c>
      <c r="G340" s="191" t="s">
        <v>103</v>
      </c>
      <c r="H340" s="192">
        <v>5</v>
      </c>
      <c r="I340" s="192"/>
      <c r="J340" s="193"/>
      <c r="K340" s="192">
        <f>H340*I340</f>
        <v>0</v>
      </c>
      <c r="L340" s="193"/>
      <c r="M340" s="32"/>
      <c r="N340" s="32"/>
      <c r="O340" s="177" t="s">
        <v>28</v>
      </c>
      <c r="P340" s="178">
        <f>I340+J340</f>
        <v>0</v>
      </c>
      <c r="Q340" s="178">
        <f>ROUND(I340*H340,3)</f>
        <v>0</v>
      </c>
      <c r="R340" s="178">
        <f>ROUND(J340*H340,3)</f>
        <v>0</v>
      </c>
      <c r="S340" s="179">
        <v>0</v>
      </c>
      <c r="T340" s="179">
        <f>S340*H340</f>
        <v>0</v>
      </c>
      <c r="U340" s="179">
        <v>0</v>
      </c>
      <c r="V340" s="179">
        <f>U340*H340</f>
        <v>0</v>
      </c>
      <c r="W340" s="179">
        <v>0</v>
      </c>
      <c r="X340" s="179">
        <f>W340*H340</f>
        <v>0</v>
      </c>
      <c r="Y340" s="32"/>
      <c r="Z340" s="214"/>
      <c r="AA340" s="214"/>
      <c r="AN340" s="181" t="s">
        <v>108</v>
      </c>
      <c r="AP340" s="181" t="s">
        <v>116</v>
      </c>
      <c r="AQ340" s="181" t="s">
        <v>105</v>
      </c>
      <c r="AU340" s="14" t="s">
        <v>100</v>
      </c>
      <c r="BA340" s="182">
        <f>IF(O340="základná",K340,0)</f>
        <v>0</v>
      </c>
      <c r="BB340" s="182">
        <f>IF(O340="znížená",K340,0)</f>
        <v>0</v>
      </c>
      <c r="BC340" s="182">
        <f>IF(O340="zákl. prenesená",K340,0)</f>
        <v>0</v>
      </c>
      <c r="BD340" s="182">
        <f>IF(O340="zníž. prenesená",K340,0)</f>
        <v>0</v>
      </c>
      <c r="BE340" s="182">
        <f>IF(O340="nulová",K340,0)</f>
        <v>0</v>
      </c>
      <c r="BF340" s="14" t="s">
        <v>105</v>
      </c>
      <c r="BG340" s="183">
        <f>ROUND(P340*H340,3)</f>
        <v>0</v>
      </c>
      <c r="BH340" s="14" t="s">
        <v>104</v>
      </c>
      <c r="BI340" s="181" t="s">
        <v>554</v>
      </c>
    </row>
    <row r="341" spans="1:61" s="2" customFormat="1" x14ac:dyDescent="0.2">
      <c r="A341" s="214"/>
      <c r="B341" s="29"/>
      <c r="C341" s="211"/>
      <c r="D341" s="184" t="s">
        <v>106</v>
      </c>
      <c r="E341" s="211"/>
      <c r="F341" s="185" t="s">
        <v>553</v>
      </c>
      <c r="G341" s="211"/>
      <c r="H341" s="211"/>
      <c r="I341" s="211"/>
      <c r="J341" s="211"/>
      <c r="K341" s="211"/>
      <c r="L341" s="211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214"/>
      <c r="AA341" s="214"/>
      <c r="AP341" s="14" t="s">
        <v>106</v>
      </c>
      <c r="AQ341" s="14" t="s">
        <v>105</v>
      </c>
    </row>
    <row r="342" spans="1:61" s="2" customFormat="1" ht="17.100000000000001" customHeight="1" x14ac:dyDescent="0.2">
      <c r="A342" s="214"/>
      <c r="B342" s="29"/>
      <c r="C342" s="170" t="s">
        <v>555</v>
      </c>
      <c r="D342" s="170" t="s">
        <v>102</v>
      </c>
      <c r="E342" s="171" t="s">
        <v>556</v>
      </c>
      <c r="F342" s="172" t="s">
        <v>557</v>
      </c>
      <c r="G342" s="173" t="s">
        <v>103</v>
      </c>
      <c r="H342" s="174">
        <v>20</v>
      </c>
      <c r="I342" s="174"/>
      <c r="J342" s="174"/>
      <c r="K342" s="174">
        <f>H342*J342</f>
        <v>0</v>
      </c>
      <c r="L342" s="175"/>
      <c r="M342" s="32"/>
      <c r="N342" s="32"/>
      <c r="O342" s="177" t="s">
        <v>28</v>
      </c>
      <c r="P342" s="178">
        <f>I342+J342</f>
        <v>0</v>
      </c>
      <c r="Q342" s="178">
        <f>ROUND(I342*H342,3)</f>
        <v>0</v>
      </c>
      <c r="R342" s="178">
        <f>ROUND(J342*H342,3)</f>
        <v>0</v>
      </c>
      <c r="S342" s="179">
        <v>0</v>
      </c>
      <c r="T342" s="179">
        <f>S342*H342</f>
        <v>0</v>
      </c>
      <c r="U342" s="179">
        <v>0</v>
      </c>
      <c r="V342" s="179">
        <f>U342*H342</f>
        <v>0</v>
      </c>
      <c r="W342" s="179">
        <v>0</v>
      </c>
      <c r="X342" s="179">
        <f>W342*H342</f>
        <v>0</v>
      </c>
      <c r="Y342" s="32"/>
      <c r="Z342" s="214"/>
      <c r="AA342" s="214"/>
      <c r="AN342" s="181" t="s">
        <v>104</v>
      </c>
      <c r="AP342" s="181" t="s">
        <v>102</v>
      </c>
      <c r="AQ342" s="181" t="s">
        <v>105</v>
      </c>
      <c r="AU342" s="14" t="s">
        <v>100</v>
      </c>
      <c r="BA342" s="182">
        <f>IF(O342="základná",K342,0)</f>
        <v>0</v>
      </c>
      <c r="BB342" s="182">
        <f>IF(O342="znížená",K342,0)</f>
        <v>0</v>
      </c>
      <c r="BC342" s="182">
        <f>IF(O342="zákl. prenesená",K342,0)</f>
        <v>0</v>
      </c>
      <c r="BD342" s="182">
        <f>IF(O342="zníž. prenesená",K342,0)</f>
        <v>0</v>
      </c>
      <c r="BE342" s="182">
        <f>IF(O342="nulová",K342,0)</f>
        <v>0</v>
      </c>
      <c r="BF342" s="14" t="s">
        <v>105</v>
      </c>
      <c r="BG342" s="183">
        <f>ROUND(P342*H342,3)</f>
        <v>0</v>
      </c>
      <c r="BH342" s="14" t="s">
        <v>104</v>
      </c>
      <c r="BI342" s="181" t="s">
        <v>558</v>
      </c>
    </row>
    <row r="343" spans="1:61" s="2" customFormat="1" ht="20.100000000000001" customHeight="1" x14ac:dyDescent="0.2">
      <c r="A343" s="214"/>
      <c r="B343" s="29"/>
      <c r="C343" s="211"/>
      <c r="D343" s="184" t="s">
        <v>106</v>
      </c>
      <c r="E343" s="211"/>
      <c r="F343" s="185" t="s">
        <v>557</v>
      </c>
      <c r="G343" s="211"/>
      <c r="H343" s="211"/>
      <c r="I343" s="211"/>
      <c r="J343" s="211"/>
      <c r="K343" s="211"/>
      <c r="L343" s="211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214"/>
      <c r="AA343" s="214"/>
      <c r="AP343" s="14" t="s">
        <v>106</v>
      </c>
      <c r="AQ343" s="14" t="s">
        <v>105</v>
      </c>
    </row>
    <row r="344" spans="1:61" s="2" customFormat="1" ht="16.5" customHeight="1" x14ac:dyDescent="0.2">
      <c r="A344" s="214"/>
      <c r="B344" s="29"/>
      <c r="C344" s="188" t="s">
        <v>575</v>
      </c>
      <c r="D344" s="188" t="s">
        <v>102</v>
      </c>
      <c r="E344" s="189" t="s">
        <v>576</v>
      </c>
      <c r="F344" s="190" t="s">
        <v>577</v>
      </c>
      <c r="G344" s="191" t="s">
        <v>103</v>
      </c>
      <c r="H344" s="192">
        <v>20</v>
      </c>
      <c r="I344" s="192"/>
      <c r="J344" s="193"/>
      <c r="K344" s="192">
        <f>H344*I344</f>
        <v>0</v>
      </c>
      <c r="L344" s="193"/>
      <c r="M344" s="32"/>
      <c r="N344" s="32"/>
      <c r="O344" s="177" t="s">
        <v>28</v>
      </c>
      <c r="P344" s="178">
        <f>I344+J344</f>
        <v>0</v>
      </c>
      <c r="Q344" s="178">
        <f>ROUND(I344*H344,3)</f>
        <v>0</v>
      </c>
      <c r="R344" s="178">
        <f>ROUND(J344*H344,3)</f>
        <v>0</v>
      </c>
      <c r="S344" s="179">
        <v>0</v>
      </c>
      <c r="T344" s="179">
        <f>S344*H344</f>
        <v>0</v>
      </c>
      <c r="U344" s="179">
        <v>0</v>
      </c>
      <c r="V344" s="179">
        <f>U344*H344</f>
        <v>0</v>
      </c>
      <c r="W344" s="179">
        <v>0</v>
      </c>
      <c r="X344" s="179">
        <f>W344*H344</f>
        <v>0</v>
      </c>
      <c r="Y344" s="32"/>
      <c r="Z344" s="214"/>
      <c r="AA344" s="214"/>
      <c r="AN344" s="181" t="s">
        <v>104</v>
      </c>
      <c r="AP344" s="181" t="s">
        <v>102</v>
      </c>
      <c r="AQ344" s="181" t="s">
        <v>105</v>
      </c>
      <c r="AU344" s="14" t="s">
        <v>100</v>
      </c>
      <c r="BA344" s="182">
        <f>IF(O344="základná",K344,0)</f>
        <v>0</v>
      </c>
      <c r="BB344" s="182">
        <f>IF(O344="znížená",K344,0)</f>
        <v>0</v>
      </c>
      <c r="BC344" s="182">
        <f>IF(O344="zákl. prenesená",K344,0)</f>
        <v>0</v>
      </c>
      <c r="BD344" s="182">
        <f>IF(O344="zníž. prenesená",K344,0)</f>
        <v>0</v>
      </c>
      <c r="BE344" s="182">
        <f>IF(O344="nulová",K344,0)</f>
        <v>0</v>
      </c>
      <c r="BF344" s="14" t="s">
        <v>105</v>
      </c>
      <c r="BG344" s="183">
        <f>ROUND(P344*H344,3)</f>
        <v>0</v>
      </c>
      <c r="BH344" s="14" t="s">
        <v>104</v>
      </c>
      <c r="BI344" s="181" t="s">
        <v>578</v>
      </c>
    </row>
    <row r="345" spans="1:61" s="2" customFormat="1" x14ac:dyDescent="0.2">
      <c r="A345" s="214"/>
      <c r="B345" s="29"/>
      <c r="C345" s="211"/>
      <c r="D345" s="184" t="s">
        <v>106</v>
      </c>
      <c r="E345" s="211"/>
      <c r="F345" s="185" t="s">
        <v>577</v>
      </c>
      <c r="G345" s="211"/>
      <c r="H345" s="211"/>
      <c r="I345" s="211"/>
      <c r="J345" s="211"/>
      <c r="K345" s="211"/>
      <c r="L345" s="211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214"/>
      <c r="AA345" s="214"/>
      <c r="AP345" s="14" t="s">
        <v>106</v>
      </c>
      <c r="AQ345" s="14" t="s">
        <v>105</v>
      </c>
    </row>
    <row r="346" spans="1:61" s="2" customFormat="1" ht="16.5" customHeight="1" x14ac:dyDescent="0.2">
      <c r="A346" s="214"/>
      <c r="B346" s="29"/>
      <c r="C346" s="188" t="s">
        <v>579</v>
      </c>
      <c r="D346" s="188" t="s">
        <v>102</v>
      </c>
      <c r="E346" s="189" t="s">
        <v>580</v>
      </c>
      <c r="F346" s="190" t="s">
        <v>581</v>
      </c>
      <c r="G346" s="191" t="s">
        <v>103</v>
      </c>
      <c r="H346" s="192">
        <v>20</v>
      </c>
      <c r="I346" s="192"/>
      <c r="J346" s="193"/>
      <c r="K346" s="192">
        <f>H346*I346</f>
        <v>0</v>
      </c>
      <c r="L346" s="193"/>
      <c r="M346" s="32"/>
      <c r="N346" s="32"/>
      <c r="O346" s="177" t="s">
        <v>28</v>
      </c>
      <c r="P346" s="178">
        <f>I346+J346</f>
        <v>0</v>
      </c>
      <c r="Q346" s="178">
        <f>ROUND(I346*H346,3)</f>
        <v>0</v>
      </c>
      <c r="R346" s="178">
        <f>ROUND(J346*H346,3)</f>
        <v>0</v>
      </c>
      <c r="S346" s="179">
        <v>0</v>
      </c>
      <c r="T346" s="179">
        <f>S346*H346</f>
        <v>0</v>
      </c>
      <c r="U346" s="179">
        <v>0</v>
      </c>
      <c r="V346" s="179">
        <f>U346*H346</f>
        <v>0</v>
      </c>
      <c r="W346" s="179">
        <v>0</v>
      </c>
      <c r="X346" s="179">
        <f>W346*H346</f>
        <v>0</v>
      </c>
      <c r="Y346" s="32"/>
      <c r="Z346" s="214"/>
      <c r="AA346" s="214"/>
      <c r="AN346" s="181" t="s">
        <v>104</v>
      </c>
      <c r="AP346" s="181" t="s">
        <v>102</v>
      </c>
      <c r="AQ346" s="181" t="s">
        <v>105</v>
      </c>
      <c r="AU346" s="14" t="s">
        <v>100</v>
      </c>
      <c r="BA346" s="182">
        <f>IF(O346="základná",K346,0)</f>
        <v>0</v>
      </c>
      <c r="BB346" s="182">
        <f>IF(O346="znížená",K346,0)</f>
        <v>0</v>
      </c>
      <c r="BC346" s="182">
        <f>IF(O346="zákl. prenesená",K346,0)</f>
        <v>0</v>
      </c>
      <c r="BD346" s="182">
        <f>IF(O346="zníž. prenesená",K346,0)</f>
        <v>0</v>
      </c>
      <c r="BE346" s="182">
        <f>IF(O346="nulová",K346,0)</f>
        <v>0</v>
      </c>
      <c r="BF346" s="14" t="s">
        <v>105</v>
      </c>
      <c r="BG346" s="183">
        <f>ROUND(P346*H346,3)</f>
        <v>0</v>
      </c>
      <c r="BH346" s="14" t="s">
        <v>104</v>
      </c>
      <c r="BI346" s="181" t="s">
        <v>582</v>
      </c>
    </row>
    <row r="347" spans="1:61" s="2" customFormat="1" ht="16.5" customHeight="1" x14ac:dyDescent="0.2">
      <c r="A347" s="214"/>
      <c r="B347" s="29"/>
      <c r="C347" s="170" t="s">
        <v>559</v>
      </c>
      <c r="D347" s="170" t="s">
        <v>102</v>
      </c>
      <c r="E347" s="171" t="s">
        <v>560</v>
      </c>
      <c r="F347" s="172" t="s">
        <v>561</v>
      </c>
      <c r="G347" s="173" t="s">
        <v>115</v>
      </c>
      <c r="H347" s="174">
        <v>100</v>
      </c>
      <c r="I347" s="174"/>
      <c r="J347" s="174"/>
      <c r="K347" s="174">
        <f>H347*J347</f>
        <v>0</v>
      </c>
      <c r="L347" s="175"/>
      <c r="M347" s="32"/>
      <c r="N347" s="32"/>
      <c r="O347" s="177" t="s">
        <v>28</v>
      </c>
      <c r="P347" s="178">
        <f>I347+J347</f>
        <v>0</v>
      </c>
      <c r="Q347" s="178">
        <f>ROUND(I347*H347,3)</f>
        <v>0</v>
      </c>
      <c r="R347" s="178">
        <f>ROUND(J347*H347,3)</f>
        <v>0</v>
      </c>
      <c r="S347" s="179">
        <v>0</v>
      </c>
      <c r="T347" s="179">
        <f>S347*H347</f>
        <v>0</v>
      </c>
      <c r="U347" s="179">
        <v>0</v>
      </c>
      <c r="V347" s="179">
        <f>U347*H347</f>
        <v>0</v>
      </c>
      <c r="W347" s="179">
        <v>0</v>
      </c>
      <c r="X347" s="179">
        <f>W347*H347</f>
        <v>0</v>
      </c>
      <c r="Y347" s="32"/>
      <c r="Z347" s="214"/>
      <c r="AA347" s="214"/>
      <c r="AN347" s="181" t="s">
        <v>104</v>
      </c>
      <c r="AP347" s="181" t="s">
        <v>102</v>
      </c>
      <c r="AQ347" s="181" t="s">
        <v>105</v>
      </c>
      <c r="AU347" s="14" t="s">
        <v>100</v>
      </c>
      <c r="BA347" s="182">
        <f>IF(O347="základná",K347,0)</f>
        <v>0</v>
      </c>
      <c r="BB347" s="182">
        <f>IF(O347="znížená",K347,0)</f>
        <v>0</v>
      </c>
      <c r="BC347" s="182">
        <f>IF(O347="zákl. prenesená",K347,0)</f>
        <v>0</v>
      </c>
      <c r="BD347" s="182">
        <f>IF(O347="zníž. prenesená",K347,0)</f>
        <v>0</v>
      </c>
      <c r="BE347" s="182">
        <f>IF(O347="nulová",K347,0)</f>
        <v>0</v>
      </c>
      <c r="BF347" s="14" t="s">
        <v>105</v>
      </c>
      <c r="BG347" s="183">
        <f>ROUND(P347*H347,3)</f>
        <v>0</v>
      </c>
      <c r="BH347" s="14" t="s">
        <v>104</v>
      </c>
      <c r="BI347" s="181" t="s">
        <v>562</v>
      </c>
    </row>
    <row r="348" spans="1:61" s="2" customFormat="1" x14ac:dyDescent="0.2">
      <c r="A348" s="214"/>
      <c r="B348" s="29"/>
      <c r="C348" s="211"/>
      <c r="D348" s="184" t="s">
        <v>106</v>
      </c>
      <c r="E348" s="211"/>
      <c r="F348" s="185" t="s">
        <v>561</v>
      </c>
      <c r="G348" s="211"/>
      <c r="H348" s="211"/>
      <c r="I348" s="211"/>
      <c r="J348" s="211"/>
      <c r="K348" s="211"/>
      <c r="L348" s="211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214"/>
      <c r="AA348" s="214"/>
      <c r="AP348" s="14" t="s">
        <v>106</v>
      </c>
      <c r="AQ348" s="14" t="s">
        <v>105</v>
      </c>
    </row>
    <row r="349" spans="1:61" s="2" customFormat="1" ht="16.5" customHeight="1" x14ac:dyDescent="0.2">
      <c r="A349" s="214"/>
      <c r="B349" s="29"/>
      <c r="C349" s="188" t="s">
        <v>563</v>
      </c>
      <c r="D349" s="188" t="s">
        <v>116</v>
      </c>
      <c r="E349" s="189" t="s">
        <v>564</v>
      </c>
      <c r="F349" s="190" t="s">
        <v>565</v>
      </c>
      <c r="G349" s="191" t="s">
        <v>115</v>
      </c>
      <c r="H349" s="192">
        <v>100</v>
      </c>
      <c r="I349" s="192"/>
      <c r="J349" s="193"/>
      <c r="K349" s="192">
        <f>H349*I349</f>
        <v>0</v>
      </c>
      <c r="L349" s="193"/>
      <c r="M349" s="32"/>
      <c r="N349" s="32"/>
      <c r="O349" s="177" t="s">
        <v>28</v>
      </c>
      <c r="P349" s="178">
        <f>I349+J349</f>
        <v>0</v>
      </c>
      <c r="Q349" s="178">
        <f>ROUND(I349*H349,3)</f>
        <v>0</v>
      </c>
      <c r="R349" s="178">
        <f>ROUND(J349*H349,3)</f>
        <v>0</v>
      </c>
      <c r="S349" s="179">
        <v>0</v>
      </c>
      <c r="T349" s="179">
        <f>S349*H349</f>
        <v>0</v>
      </c>
      <c r="U349" s="179">
        <v>0</v>
      </c>
      <c r="V349" s="179">
        <f>U349*H349</f>
        <v>0</v>
      </c>
      <c r="W349" s="179">
        <v>0</v>
      </c>
      <c r="X349" s="179">
        <f>W349*H349</f>
        <v>0</v>
      </c>
      <c r="Y349" s="32"/>
      <c r="Z349" s="214"/>
      <c r="AA349" s="214"/>
      <c r="AN349" s="181" t="s">
        <v>108</v>
      </c>
      <c r="AP349" s="181" t="s">
        <v>116</v>
      </c>
      <c r="AQ349" s="181" t="s">
        <v>105</v>
      </c>
      <c r="AU349" s="14" t="s">
        <v>100</v>
      </c>
      <c r="BA349" s="182">
        <f>IF(O349="základná",K349,0)</f>
        <v>0</v>
      </c>
      <c r="BB349" s="182">
        <f>IF(O349="znížená",K349,0)</f>
        <v>0</v>
      </c>
      <c r="BC349" s="182">
        <f>IF(O349="zákl. prenesená",K349,0)</f>
        <v>0</v>
      </c>
      <c r="BD349" s="182">
        <f>IF(O349="zníž. prenesená",K349,0)</f>
        <v>0</v>
      </c>
      <c r="BE349" s="182">
        <f>IF(O349="nulová",K349,0)</f>
        <v>0</v>
      </c>
      <c r="BF349" s="14" t="s">
        <v>105</v>
      </c>
      <c r="BG349" s="183">
        <f>ROUND(P349*H349,3)</f>
        <v>0</v>
      </c>
      <c r="BH349" s="14" t="s">
        <v>104</v>
      </c>
      <c r="BI349" s="181" t="s">
        <v>566</v>
      </c>
    </row>
    <row r="350" spans="1:61" s="2" customFormat="1" x14ac:dyDescent="0.2">
      <c r="A350" s="214"/>
      <c r="B350" s="29"/>
      <c r="C350" s="211"/>
      <c r="D350" s="184" t="s">
        <v>106</v>
      </c>
      <c r="E350" s="211"/>
      <c r="F350" s="185" t="s">
        <v>565</v>
      </c>
      <c r="G350" s="211"/>
      <c r="H350" s="211"/>
      <c r="I350" s="211"/>
      <c r="J350" s="211"/>
      <c r="K350" s="211"/>
      <c r="L350" s="211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214"/>
      <c r="AA350" s="214"/>
      <c r="AP350" s="14" t="s">
        <v>106</v>
      </c>
      <c r="AQ350" s="14" t="s">
        <v>105</v>
      </c>
    </row>
    <row r="351" spans="1:61" s="2" customFormat="1" ht="16.5" customHeight="1" x14ac:dyDescent="0.2">
      <c r="A351" s="214"/>
      <c r="B351" s="29"/>
      <c r="C351" s="170" t="s">
        <v>594</v>
      </c>
      <c r="D351" s="170" t="s">
        <v>102</v>
      </c>
      <c r="E351" s="171" t="s">
        <v>595</v>
      </c>
      <c r="F351" s="172" t="s">
        <v>596</v>
      </c>
      <c r="G351" s="173" t="s">
        <v>115</v>
      </c>
      <c r="H351" s="174">
        <v>400</v>
      </c>
      <c r="I351" s="174"/>
      <c r="J351" s="174"/>
      <c r="K351" s="174">
        <f>H351*J351</f>
        <v>0</v>
      </c>
      <c r="L351" s="175"/>
      <c r="M351" s="32"/>
      <c r="N351" s="32"/>
      <c r="O351" s="177" t="s">
        <v>28</v>
      </c>
      <c r="P351" s="178">
        <f>I351+J351</f>
        <v>0</v>
      </c>
      <c r="Q351" s="178">
        <f>ROUND(I351*H351,3)</f>
        <v>0</v>
      </c>
      <c r="R351" s="178">
        <f>ROUND(J351*H351,3)</f>
        <v>0</v>
      </c>
      <c r="S351" s="179">
        <v>0</v>
      </c>
      <c r="T351" s="179">
        <f>S351*H351</f>
        <v>0</v>
      </c>
      <c r="U351" s="179">
        <v>0</v>
      </c>
      <c r="V351" s="179">
        <f>U351*H351</f>
        <v>0</v>
      </c>
      <c r="W351" s="179">
        <v>0</v>
      </c>
      <c r="X351" s="179">
        <f>W351*H351</f>
        <v>0</v>
      </c>
      <c r="Y351" s="32"/>
      <c r="Z351" s="214"/>
      <c r="AA351" s="214"/>
      <c r="AN351" s="181" t="s">
        <v>104</v>
      </c>
      <c r="AP351" s="181" t="s">
        <v>102</v>
      </c>
      <c r="AQ351" s="181" t="s">
        <v>105</v>
      </c>
      <c r="AU351" s="14" t="s">
        <v>100</v>
      </c>
      <c r="BA351" s="182">
        <f>IF(O351="základná",K351,0)</f>
        <v>0</v>
      </c>
      <c r="BB351" s="182">
        <f>IF(O351="znížená",K351,0)</f>
        <v>0</v>
      </c>
      <c r="BC351" s="182">
        <f>IF(O351="zákl. prenesená",K351,0)</f>
        <v>0</v>
      </c>
      <c r="BD351" s="182">
        <f>IF(O351="zníž. prenesená",K351,0)</f>
        <v>0</v>
      </c>
      <c r="BE351" s="182">
        <f>IF(O351="nulová",K351,0)</f>
        <v>0</v>
      </c>
      <c r="BF351" s="14" t="s">
        <v>105</v>
      </c>
      <c r="BG351" s="183">
        <f>ROUND(P351*H351,3)</f>
        <v>0</v>
      </c>
      <c r="BH351" s="14" t="s">
        <v>104</v>
      </c>
      <c r="BI351" s="181" t="s">
        <v>597</v>
      </c>
    </row>
    <row r="352" spans="1:61" s="2" customFormat="1" x14ac:dyDescent="0.2">
      <c r="A352" s="214"/>
      <c r="B352" s="29"/>
      <c r="C352" s="211"/>
      <c r="D352" s="184" t="s">
        <v>106</v>
      </c>
      <c r="E352" s="211"/>
      <c r="F352" s="185" t="s">
        <v>596</v>
      </c>
      <c r="G352" s="211"/>
      <c r="H352" s="211"/>
      <c r="I352" s="211"/>
      <c r="J352" s="211"/>
      <c r="K352" s="211"/>
      <c r="L352" s="211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214"/>
      <c r="AA352" s="214"/>
      <c r="AP352" s="14" t="s">
        <v>106</v>
      </c>
      <c r="AQ352" s="14" t="s">
        <v>105</v>
      </c>
    </row>
    <row r="353" spans="1:61" s="2" customFormat="1" ht="16.5" customHeight="1" x14ac:dyDescent="0.2">
      <c r="A353" s="214"/>
      <c r="B353" s="29"/>
      <c r="C353" s="188" t="s">
        <v>598</v>
      </c>
      <c r="D353" s="188" t="s">
        <v>116</v>
      </c>
      <c r="E353" s="189" t="s">
        <v>599</v>
      </c>
      <c r="F353" s="190" t="s">
        <v>600</v>
      </c>
      <c r="G353" s="191" t="s">
        <v>115</v>
      </c>
      <c r="H353" s="192">
        <v>400</v>
      </c>
      <c r="I353" s="192"/>
      <c r="J353" s="193"/>
      <c r="K353" s="192">
        <f>H353*I353</f>
        <v>0</v>
      </c>
      <c r="L353" s="193"/>
      <c r="M353" s="32"/>
      <c r="N353" s="32"/>
      <c r="O353" s="177" t="s">
        <v>28</v>
      </c>
      <c r="P353" s="178">
        <f>I353+J353</f>
        <v>0</v>
      </c>
      <c r="Q353" s="178">
        <f>ROUND(I353*H353,3)</f>
        <v>0</v>
      </c>
      <c r="R353" s="178">
        <f>ROUND(J353*H353,3)</f>
        <v>0</v>
      </c>
      <c r="S353" s="179">
        <v>0</v>
      </c>
      <c r="T353" s="179">
        <f>S353*H353</f>
        <v>0</v>
      </c>
      <c r="U353" s="179">
        <v>0</v>
      </c>
      <c r="V353" s="179">
        <f>U353*H353</f>
        <v>0</v>
      </c>
      <c r="W353" s="179">
        <v>0</v>
      </c>
      <c r="X353" s="179">
        <f>W353*H353</f>
        <v>0</v>
      </c>
      <c r="Y353" s="32"/>
      <c r="Z353" s="214"/>
      <c r="AA353" s="214"/>
      <c r="AN353" s="181" t="s">
        <v>108</v>
      </c>
      <c r="AP353" s="181" t="s">
        <v>116</v>
      </c>
      <c r="AQ353" s="181" t="s">
        <v>105</v>
      </c>
      <c r="AU353" s="14" t="s">
        <v>100</v>
      </c>
      <c r="BA353" s="182">
        <f>IF(O353="základná",K353,0)</f>
        <v>0</v>
      </c>
      <c r="BB353" s="182">
        <f>IF(O353="znížená",K353,0)</f>
        <v>0</v>
      </c>
      <c r="BC353" s="182">
        <f>IF(O353="zákl. prenesená",K353,0)</f>
        <v>0</v>
      </c>
      <c r="BD353" s="182">
        <f>IF(O353="zníž. prenesená",K353,0)</f>
        <v>0</v>
      </c>
      <c r="BE353" s="182">
        <f>IF(O353="nulová",K353,0)</f>
        <v>0</v>
      </c>
      <c r="BF353" s="14" t="s">
        <v>105</v>
      </c>
      <c r="BG353" s="183">
        <f>ROUND(P353*H353,3)</f>
        <v>0</v>
      </c>
      <c r="BH353" s="14" t="s">
        <v>104</v>
      </c>
      <c r="BI353" s="181" t="s">
        <v>601</v>
      </c>
    </row>
    <row r="354" spans="1:61" s="2" customFormat="1" x14ac:dyDescent="0.2">
      <c r="A354" s="214"/>
      <c r="B354" s="29"/>
      <c r="C354" s="211"/>
      <c r="D354" s="184" t="s">
        <v>106</v>
      </c>
      <c r="E354" s="211"/>
      <c r="F354" s="185" t="s">
        <v>600</v>
      </c>
      <c r="G354" s="211"/>
      <c r="H354" s="211"/>
      <c r="I354" s="211"/>
      <c r="J354" s="211"/>
      <c r="K354" s="211"/>
      <c r="L354" s="211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214"/>
      <c r="AA354" s="214"/>
      <c r="AP354" s="14" t="s">
        <v>106</v>
      </c>
      <c r="AQ354" s="14" t="s">
        <v>105</v>
      </c>
    </row>
    <row r="355" spans="1:61" s="2" customFormat="1" ht="16.5" customHeight="1" x14ac:dyDescent="0.2">
      <c r="A355" s="214"/>
      <c r="B355" s="29"/>
      <c r="C355" s="170" t="s">
        <v>567</v>
      </c>
      <c r="D355" s="170" t="s">
        <v>102</v>
      </c>
      <c r="E355" s="171" t="s">
        <v>568</v>
      </c>
      <c r="F355" s="172" t="s">
        <v>569</v>
      </c>
      <c r="G355" s="173" t="s">
        <v>103</v>
      </c>
      <c r="H355" s="174">
        <v>40</v>
      </c>
      <c r="I355" s="174"/>
      <c r="J355" s="174"/>
      <c r="K355" s="174">
        <f>H355*J355</f>
        <v>0</v>
      </c>
      <c r="L355" s="175"/>
      <c r="M355" s="32"/>
      <c r="N355" s="32"/>
      <c r="O355" s="177" t="s">
        <v>28</v>
      </c>
      <c r="P355" s="178">
        <f>I355+J355</f>
        <v>0</v>
      </c>
      <c r="Q355" s="178">
        <f>ROUND(I355*H355,3)</f>
        <v>0</v>
      </c>
      <c r="R355" s="178">
        <f>ROUND(J355*H355,3)</f>
        <v>0</v>
      </c>
      <c r="S355" s="179">
        <v>0</v>
      </c>
      <c r="T355" s="179">
        <f>S355*H355</f>
        <v>0</v>
      </c>
      <c r="U355" s="179">
        <v>0</v>
      </c>
      <c r="V355" s="179">
        <f>U355*H355</f>
        <v>0</v>
      </c>
      <c r="W355" s="179">
        <v>0</v>
      </c>
      <c r="X355" s="179">
        <f>W355*H355</f>
        <v>0</v>
      </c>
      <c r="Y355" s="32"/>
      <c r="Z355" s="214"/>
      <c r="AA355" s="214"/>
      <c r="AN355" s="181" t="s">
        <v>104</v>
      </c>
      <c r="AP355" s="181" t="s">
        <v>102</v>
      </c>
      <c r="AQ355" s="181" t="s">
        <v>105</v>
      </c>
      <c r="AU355" s="14" t="s">
        <v>100</v>
      </c>
      <c r="BA355" s="182">
        <f>IF(O355="základná",K355,0)</f>
        <v>0</v>
      </c>
      <c r="BB355" s="182">
        <f>IF(O355="znížená",K355,0)</f>
        <v>0</v>
      </c>
      <c r="BC355" s="182">
        <f>IF(O355="zákl. prenesená",K355,0)</f>
        <v>0</v>
      </c>
      <c r="BD355" s="182">
        <f>IF(O355="zníž. prenesená",K355,0)</f>
        <v>0</v>
      </c>
      <c r="BE355" s="182">
        <f>IF(O355="nulová",K355,0)</f>
        <v>0</v>
      </c>
      <c r="BF355" s="14" t="s">
        <v>105</v>
      </c>
      <c r="BG355" s="183">
        <f>ROUND(P355*H355,3)</f>
        <v>0</v>
      </c>
      <c r="BH355" s="14" t="s">
        <v>104</v>
      </c>
      <c r="BI355" s="181" t="s">
        <v>570</v>
      </c>
    </row>
    <row r="356" spans="1:61" s="2" customFormat="1" x14ac:dyDescent="0.2">
      <c r="A356" s="214"/>
      <c r="B356" s="29"/>
      <c r="C356" s="211"/>
      <c r="D356" s="184" t="s">
        <v>106</v>
      </c>
      <c r="E356" s="211"/>
      <c r="F356" s="185" t="s">
        <v>569</v>
      </c>
      <c r="G356" s="211"/>
      <c r="H356" s="211"/>
      <c r="I356" s="211"/>
      <c r="J356" s="211"/>
      <c r="K356" s="211"/>
      <c r="L356" s="211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214"/>
      <c r="AA356" s="214"/>
      <c r="AP356" s="14" t="s">
        <v>106</v>
      </c>
      <c r="AQ356" s="14" t="s">
        <v>105</v>
      </c>
    </row>
    <row r="357" spans="1:61" s="2" customFormat="1" ht="16.5" customHeight="1" x14ac:dyDescent="0.2">
      <c r="A357" s="214"/>
      <c r="B357" s="29"/>
      <c r="C357" s="188" t="s">
        <v>571</v>
      </c>
      <c r="D357" s="188" t="s">
        <v>116</v>
      </c>
      <c r="E357" s="189" t="s">
        <v>572</v>
      </c>
      <c r="F357" s="190" t="s">
        <v>573</v>
      </c>
      <c r="G357" s="191" t="s">
        <v>103</v>
      </c>
      <c r="H357" s="192">
        <v>40</v>
      </c>
      <c r="I357" s="192"/>
      <c r="J357" s="193"/>
      <c r="K357" s="192">
        <f>H357*I357</f>
        <v>0</v>
      </c>
      <c r="L357" s="193"/>
      <c r="M357" s="32"/>
      <c r="N357" s="32"/>
      <c r="O357" s="177" t="s">
        <v>28</v>
      </c>
      <c r="P357" s="178">
        <f>I357+J357</f>
        <v>0</v>
      </c>
      <c r="Q357" s="178">
        <f>ROUND(I357*H357,3)</f>
        <v>0</v>
      </c>
      <c r="R357" s="178">
        <f>ROUND(J357*H357,3)</f>
        <v>0</v>
      </c>
      <c r="S357" s="179">
        <v>0</v>
      </c>
      <c r="T357" s="179">
        <f>S357*H357</f>
        <v>0</v>
      </c>
      <c r="U357" s="179">
        <v>0</v>
      </c>
      <c r="V357" s="179">
        <f>U357*H357</f>
        <v>0</v>
      </c>
      <c r="W357" s="179">
        <v>0</v>
      </c>
      <c r="X357" s="179">
        <f>W357*H357</f>
        <v>0</v>
      </c>
      <c r="Y357" s="32"/>
      <c r="Z357" s="214"/>
      <c r="AA357" s="214"/>
      <c r="AN357" s="181" t="s">
        <v>108</v>
      </c>
      <c r="AP357" s="181" t="s">
        <v>116</v>
      </c>
      <c r="AQ357" s="181" t="s">
        <v>105</v>
      </c>
      <c r="AU357" s="14" t="s">
        <v>100</v>
      </c>
      <c r="BA357" s="182">
        <f>IF(O357="základná",K357,0)</f>
        <v>0</v>
      </c>
      <c r="BB357" s="182">
        <f>IF(O357="znížená",K357,0)</f>
        <v>0</v>
      </c>
      <c r="BC357" s="182">
        <f>IF(O357="zákl. prenesená",K357,0)</f>
        <v>0</v>
      </c>
      <c r="BD357" s="182">
        <f>IF(O357="zníž. prenesená",K357,0)</f>
        <v>0</v>
      </c>
      <c r="BE357" s="182">
        <f>IF(O357="nulová",K357,0)</f>
        <v>0</v>
      </c>
      <c r="BF357" s="14" t="s">
        <v>105</v>
      </c>
      <c r="BG357" s="183">
        <f>ROUND(P357*H357,3)</f>
        <v>0</v>
      </c>
      <c r="BH357" s="14" t="s">
        <v>104</v>
      </c>
      <c r="BI357" s="181" t="s">
        <v>574</v>
      </c>
    </row>
    <row r="358" spans="1:61" s="2" customFormat="1" x14ac:dyDescent="0.2">
      <c r="A358" s="214"/>
      <c r="B358" s="29"/>
      <c r="C358" s="211"/>
      <c r="D358" s="184" t="s">
        <v>106</v>
      </c>
      <c r="E358" s="211"/>
      <c r="F358" s="185" t="s">
        <v>573</v>
      </c>
      <c r="G358" s="211"/>
      <c r="H358" s="211"/>
      <c r="I358" s="211"/>
      <c r="J358" s="211"/>
      <c r="K358" s="211"/>
      <c r="L358" s="211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214"/>
      <c r="AA358" s="214"/>
      <c r="AP358" s="14" t="s">
        <v>106</v>
      </c>
      <c r="AQ358" s="14" t="s">
        <v>105</v>
      </c>
    </row>
    <row r="359" spans="1:61" s="2" customFormat="1" ht="24" customHeight="1" x14ac:dyDescent="0.2">
      <c r="A359" s="214"/>
      <c r="B359" s="29"/>
      <c r="C359" s="170" t="s">
        <v>583</v>
      </c>
      <c r="D359" s="170" t="s">
        <v>102</v>
      </c>
      <c r="E359" s="171" t="s">
        <v>584</v>
      </c>
      <c r="F359" s="172" t="s">
        <v>585</v>
      </c>
      <c r="G359" s="173" t="s">
        <v>103</v>
      </c>
      <c r="H359" s="174">
        <v>10</v>
      </c>
      <c r="I359" s="174"/>
      <c r="J359" s="174"/>
      <c r="K359" s="174">
        <f>H359*J359</f>
        <v>0</v>
      </c>
      <c r="L359" s="175"/>
      <c r="M359" s="32"/>
      <c r="N359" s="32"/>
      <c r="O359" s="177" t="s">
        <v>28</v>
      </c>
      <c r="P359" s="178">
        <f>I359+J359</f>
        <v>0</v>
      </c>
      <c r="Q359" s="178">
        <f>ROUND(I359*H359,3)</f>
        <v>0</v>
      </c>
      <c r="R359" s="178">
        <f>ROUND(J359*H359,3)</f>
        <v>0</v>
      </c>
      <c r="S359" s="179">
        <v>0</v>
      </c>
      <c r="T359" s="179">
        <f>S359*H359</f>
        <v>0</v>
      </c>
      <c r="U359" s="179">
        <v>0</v>
      </c>
      <c r="V359" s="179">
        <f>U359*H359</f>
        <v>0</v>
      </c>
      <c r="W359" s="179">
        <v>0</v>
      </c>
      <c r="X359" s="179">
        <f>W359*H359</f>
        <v>0</v>
      </c>
      <c r="Y359" s="32"/>
      <c r="Z359" s="214"/>
      <c r="AA359" s="214"/>
      <c r="AN359" s="181" t="s">
        <v>104</v>
      </c>
      <c r="AP359" s="181" t="s">
        <v>102</v>
      </c>
      <c r="AQ359" s="181" t="s">
        <v>105</v>
      </c>
      <c r="AU359" s="14" t="s">
        <v>100</v>
      </c>
      <c r="BA359" s="182">
        <f>IF(O359="základná",K359,0)</f>
        <v>0</v>
      </c>
      <c r="BB359" s="182">
        <f>IF(O359="znížená",K359,0)</f>
        <v>0</v>
      </c>
      <c r="BC359" s="182">
        <f>IF(O359="zákl. prenesená",K359,0)</f>
        <v>0</v>
      </c>
      <c r="BD359" s="182">
        <f>IF(O359="zníž. prenesená",K359,0)</f>
        <v>0</v>
      </c>
      <c r="BE359" s="182">
        <f>IF(O359="nulová",K359,0)</f>
        <v>0</v>
      </c>
      <c r="BF359" s="14" t="s">
        <v>105</v>
      </c>
      <c r="BG359" s="183">
        <f>ROUND(P359*H359,3)</f>
        <v>0</v>
      </c>
      <c r="BH359" s="14" t="s">
        <v>104</v>
      </c>
      <c r="BI359" s="181" t="s">
        <v>586</v>
      </c>
    </row>
    <row r="360" spans="1:61" s="2" customFormat="1" x14ac:dyDescent="0.2">
      <c r="A360" s="214"/>
      <c r="B360" s="29"/>
      <c r="C360" s="211"/>
      <c r="D360" s="184" t="s">
        <v>106</v>
      </c>
      <c r="E360" s="211"/>
      <c r="F360" s="185" t="s">
        <v>585</v>
      </c>
      <c r="G360" s="211"/>
      <c r="H360" s="211"/>
      <c r="I360" s="211"/>
      <c r="J360" s="211"/>
      <c r="K360" s="211"/>
      <c r="L360" s="211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214"/>
      <c r="AA360" s="214"/>
      <c r="AP360" s="14" t="s">
        <v>106</v>
      </c>
      <c r="AQ360" s="14" t="s">
        <v>105</v>
      </c>
    </row>
    <row r="361" spans="1:61" s="12" customFormat="1" ht="22.7" customHeight="1" x14ac:dyDescent="0.2">
      <c r="B361" s="154"/>
      <c r="C361" s="155"/>
      <c r="D361" s="156" t="s">
        <v>62</v>
      </c>
      <c r="E361" s="168" t="s">
        <v>602</v>
      </c>
      <c r="F361" s="168" t="s">
        <v>603</v>
      </c>
      <c r="G361" s="155"/>
      <c r="H361" s="155"/>
      <c r="I361" s="155"/>
      <c r="J361" s="155"/>
      <c r="K361" s="169">
        <f>SUM(K362:K369)</f>
        <v>0</v>
      </c>
      <c r="L361" s="155"/>
      <c r="M361" s="32"/>
      <c r="N361" s="32"/>
      <c r="O361" s="32"/>
      <c r="P361" s="32"/>
      <c r="Q361" s="162">
        <f>SUM(Q362:Q368)</f>
        <v>0</v>
      </c>
      <c r="R361" s="162">
        <f>SUM(R362:R368)</f>
        <v>0</v>
      </c>
      <c r="S361" s="161"/>
      <c r="T361" s="163">
        <f>SUM(T362:T383)</f>
        <v>0</v>
      </c>
      <c r="U361" s="161"/>
      <c r="V361" s="163">
        <f>SUM(V362:V383)</f>
        <v>0</v>
      </c>
      <c r="W361" s="161"/>
      <c r="X361" s="163">
        <f>SUM(X362:X383)</f>
        <v>0</v>
      </c>
      <c r="Y361" s="32"/>
      <c r="AN361" s="165" t="s">
        <v>66</v>
      </c>
      <c r="AP361" s="166" t="s">
        <v>62</v>
      </c>
      <c r="AQ361" s="166" t="s">
        <v>66</v>
      </c>
      <c r="AU361" s="165" t="s">
        <v>100</v>
      </c>
      <c r="BG361" s="167">
        <f>SUM(BG362:BG369)</f>
        <v>0</v>
      </c>
    </row>
    <row r="362" spans="1:61" s="2" customFormat="1" ht="32.1" customHeight="1" x14ac:dyDescent="0.2">
      <c r="A362" s="214"/>
      <c r="B362" s="29"/>
      <c r="C362" s="170" t="s">
        <v>604</v>
      </c>
      <c r="D362" s="170" t="s">
        <v>102</v>
      </c>
      <c r="E362" s="171" t="s">
        <v>605</v>
      </c>
      <c r="F362" s="172" t="s">
        <v>606</v>
      </c>
      <c r="G362" s="173" t="s">
        <v>115</v>
      </c>
      <c r="H362" s="174">
        <v>15</v>
      </c>
      <c r="I362" s="174"/>
      <c r="J362" s="174"/>
      <c r="K362" s="174">
        <f>H362*J362</f>
        <v>0</v>
      </c>
      <c r="L362" s="175"/>
      <c r="M362" s="32"/>
      <c r="N362" s="32"/>
      <c r="O362" s="177" t="s">
        <v>28</v>
      </c>
      <c r="P362" s="178">
        <f>I362+J362</f>
        <v>0</v>
      </c>
      <c r="Q362" s="178">
        <f>ROUND(I362*H362,3)</f>
        <v>0</v>
      </c>
      <c r="R362" s="178">
        <f>ROUND(J362*H362,3)</f>
        <v>0</v>
      </c>
      <c r="S362" s="179">
        <v>0</v>
      </c>
      <c r="T362" s="179">
        <f>S362*H362</f>
        <v>0</v>
      </c>
      <c r="U362" s="179">
        <v>0</v>
      </c>
      <c r="V362" s="179">
        <f>U362*H362</f>
        <v>0</v>
      </c>
      <c r="W362" s="179">
        <v>0</v>
      </c>
      <c r="X362" s="179">
        <f>W362*H362</f>
        <v>0</v>
      </c>
      <c r="Y362" s="32"/>
      <c r="Z362" s="214"/>
      <c r="AA362" s="214"/>
      <c r="AN362" s="181" t="s">
        <v>104</v>
      </c>
      <c r="AP362" s="181" t="s">
        <v>102</v>
      </c>
      <c r="AQ362" s="181" t="s">
        <v>105</v>
      </c>
      <c r="AU362" s="14" t="s">
        <v>100</v>
      </c>
      <c r="BA362" s="182">
        <f>IF(O362="základná",K362,0)</f>
        <v>0</v>
      </c>
      <c r="BB362" s="182">
        <f>IF(O362="znížená",K362,0)</f>
        <v>0</v>
      </c>
      <c r="BC362" s="182">
        <f>IF(O362="zákl. prenesená",K362,0)</f>
        <v>0</v>
      </c>
      <c r="BD362" s="182">
        <f>IF(O362="zníž. prenesená",K362,0)</f>
        <v>0</v>
      </c>
      <c r="BE362" s="182">
        <f>IF(O362="nulová",K362,0)</f>
        <v>0</v>
      </c>
      <c r="BF362" s="14" t="s">
        <v>105</v>
      </c>
      <c r="BG362" s="183">
        <f>ROUND(P362*H362,3)</f>
        <v>0</v>
      </c>
      <c r="BH362" s="14" t="s">
        <v>104</v>
      </c>
      <c r="BI362" s="181" t="s">
        <v>607</v>
      </c>
    </row>
    <row r="363" spans="1:61" s="2" customFormat="1" ht="19.5" x14ac:dyDescent="0.2">
      <c r="A363" s="214"/>
      <c r="B363" s="29"/>
      <c r="C363" s="211"/>
      <c r="D363" s="184" t="s">
        <v>106</v>
      </c>
      <c r="E363" s="211"/>
      <c r="F363" s="185" t="s">
        <v>606</v>
      </c>
      <c r="G363" s="211"/>
      <c r="H363" s="211"/>
      <c r="I363" s="211"/>
      <c r="J363" s="211"/>
      <c r="K363" s="211"/>
      <c r="L363" s="211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214"/>
      <c r="AA363" s="214"/>
      <c r="AP363" s="14" t="s">
        <v>106</v>
      </c>
      <c r="AQ363" s="14" t="s">
        <v>105</v>
      </c>
    </row>
    <row r="364" spans="1:61" s="2" customFormat="1" ht="16.5" customHeight="1" x14ac:dyDescent="0.2">
      <c r="A364" s="214"/>
      <c r="B364" s="29"/>
      <c r="C364" s="188" t="s">
        <v>608</v>
      </c>
      <c r="D364" s="188" t="s">
        <v>116</v>
      </c>
      <c r="E364" s="189" t="s">
        <v>609</v>
      </c>
      <c r="F364" s="190" t="s">
        <v>610</v>
      </c>
      <c r="G364" s="191" t="s">
        <v>110</v>
      </c>
      <c r="H364" s="192">
        <v>15</v>
      </c>
      <c r="I364" s="192"/>
      <c r="J364" s="193"/>
      <c r="K364" s="192">
        <f>H364*I364</f>
        <v>0</v>
      </c>
      <c r="L364" s="193"/>
      <c r="M364" s="32"/>
      <c r="N364" s="32"/>
      <c r="O364" s="177" t="s">
        <v>28</v>
      </c>
      <c r="P364" s="178">
        <f>I364+J364</f>
        <v>0</v>
      </c>
      <c r="Q364" s="178">
        <f>ROUND(I364*H364,3)</f>
        <v>0</v>
      </c>
      <c r="R364" s="178">
        <f>ROUND(J364*H364,3)</f>
        <v>0</v>
      </c>
      <c r="S364" s="179">
        <v>0</v>
      </c>
      <c r="T364" s="179">
        <f>S364*H364</f>
        <v>0</v>
      </c>
      <c r="U364" s="179">
        <v>0</v>
      </c>
      <c r="V364" s="179">
        <f>U364*H364</f>
        <v>0</v>
      </c>
      <c r="W364" s="179">
        <v>0</v>
      </c>
      <c r="X364" s="179">
        <f>W364*H364</f>
        <v>0</v>
      </c>
      <c r="Y364" s="32"/>
      <c r="Z364" s="214"/>
      <c r="AA364" s="214"/>
      <c r="AN364" s="181" t="s">
        <v>108</v>
      </c>
      <c r="AP364" s="181" t="s">
        <v>116</v>
      </c>
      <c r="AQ364" s="181" t="s">
        <v>105</v>
      </c>
      <c r="AU364" s="14" t="s">
        <v>100</v>
      </c>
      <c r="BA364" s="182">
        <f>IF(O364="základná",K364,0)</f>
        <v>0</v>
      </c>
      <c r="BB364" s="182">
        <f>IF(O364="znížená",K364,0)</f>
        <v>0</v>
      </c>
      <c r="BC364" s="182">
        <f>IF(O364="zákl. prenesená",K364,0)</f>
        <v>0</v>
      </c>
      <c r="BD364" s="182">
        <f>IF(O364="zníž. prenesená",K364,0)</f>
        <v>0</v>
      </c>
      <c r="BE364" s="182">
        <f>IF(O364="nulová",K364,0)</f>
        <v>0</v>
      </c>
      <c r="BF364" s="14" t="s">
        <v>105</v>
      </c>
      <c r="BG364" s="183">
        <f>ROUND(P364*H364,3)</f>
        <v>0</v>
      </c>
      <c r="BH364" s="14" t="s">
        <v>104</v>
      </c>
      <c r="BI364" s="181" t="s">
        <v>611</v>
      </c>
    </row>
    <row r="365" spans="1:61" s="2" customFormat="1" x14ac:dyDescent="0.2">
      <c r="A365" s="214"/>
      <c r="B365" s="29"/>
      <c r="C365" s="211"/>
      <c r="D365" s="184" t="s">
        <v>106</v>
      </c>
      <c r="E365" s="211"/>
      <c r="F365" s="185" t="s">
        <v>610</v>
      </c>
      <c r="G365" s="211"/>
      <c r="H365" s="211"/>
      <c r="I365" s="211"/>
      <c r="J365" s="211"/>
      <c r="K365" s="211"/>
      <c r="L365" s="211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214"/>
      <c r="AA365" s="214"/>
      <c r="AP365" s="14" t="s">
        <v>106</v>
      </c>
      <c r="AQ365" s="14" t="s">
        <v>105</v>
      </c>
    </row>
    <row r="366" spans="1:61" s="2" customFormat="1" ht="16.5" customHeight="1" x14ac:dyDescent="0.2">
      <c r="A366" s="214"/>
      <c r="B366" s="29"/>
      <c r="C366" s="170" t="s">
        <v>612</v>
      </c>
      <c r="D366" s="170" t="s">
        <v>102</v>
      </c>
      <c r="E366" s="171" t="s">
        <v>613</v>
      </c>
      <c r="F366" s="172" t="s">
        <v>614</v>
      </c>
      <c r="G366" s="173" t="s">
        <v>103</v>
      </c>
      <c r="H366" s="174">
        <v>2</v>
      </c>
      <c r="I366" s="174"/>
      <c r="J366" s="174"/>
      <c r="K366" s="174">
        <f>H366*J366</f>
        <v>0</v>
      </c>
      <c r="L366" s="175"/>
      <c r="M366" s="32"/>
      <c r="N366" s="32"/>
      <c r="O366" s="177" t="s">
        <v>28</v>
      </c>
      <c r="P366" s="178">
        <f>I366+J366</f>
        <v>0</v>
      </c>
      <c r="Q366" s="178">
        <f>ROUND(I366*H366,3)</f>
        <v>0</v>
      </c>
      <c r="R366" s="178">
        <f>ROUND(J366*H366,3)</f>
        <v>0</v>
      </c>
      <c r="S366" s="179">
        <v>0</v>
      </c>
      <c r="T366" s="179">
        <f>S366*H366</f>
        <v>0</v>
      </c>
      <c r="U366" s="179">
        <v>0</v>
      </c>
      <c r="V366" s="179">
        <f>U366*H366</f>
        <v>0</v>
      </c>
      <c r="W366" s="179">
        <v>0</v>
      </c>
      <c r="X366" s="179">
        <f>W366*H366</f>
        <v>0</v>
      </c>
      <c r="Y366" s="32"/>
      <c r="Z366" s="214"/>
      <c r="AA366" s="214"/>
      <c r="AN366" s="181" t="s">
        <v>104</v>
      </c>
      <c r="AP366" s="181" t="s">
        <v>102</v>
      </c>
      <c r="AQ366" s="181" t="s">
        <v>105</v>
      </c>
      <c r="AU366" s="14" t="s">
        <v>100</v>
      </c>
      <c r="BA366" s="182">
        <f>IF(O366="základná",K366,0)</f>
        <v>0</v>
      </c>
      <c r="BB366" s="182">
        <f>IF(O366="znížená",K366,0)</f>
        <v>0</v>
      </c>
      <c r="BC366" s="182">
        <f>IF(O366="zákl. prenesená",K366,0)</f>
        <v>0</v>
      </c>
      <c r="BD366" s="182">
        <f>IF(O366="zníž. prenesená",K366,0)</f>
        <v>0</v>
      </c>
      <c r="BE366" s="182">
        <f>IF(O366="nulová",K366,0)</f>
        <v>0</v>
      </c>
      <c r="BF366" s="14" t="s">
        <v>105</v>
      </c>
      <c r="BG366" s="183">
        <f>ROUND(P366*H366,3)</f>
        <v>0</v>
      </c>
      <c r="BH366" s="14" t="s">
        <v>104</v>
      </c>
      <c r="BI366" s="181" t="s">
        <v>615</v>
      </c>
    </row>
    <row r="367" spans="1:61" s="2" customFormat="1" x14ac:dyDescent="0.2">
      <c r="A367" s="214"/>
      <c r="B367" s="29"/>
      <c r="C367" s="211"/>
      <c r="D367" s="184" t="s">
        <v>106</v>
      </c>
      <c r="E367" s="211"/>
      <c r="F367" s="185" t="s">
        <v>614</v>
      </c>
      <c r="G367" s="211"/>
      <c r="H367" s="211"/>
      <c r="I367" s="211"/>
      <c r="J367" s="211"/>
      <c r="K367" s="211"/>
      <c r="L367" s="211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214"/>
      <c r="AA367" s="214"/>
      <c r="AP367" s="14" t="s">
        <v>106</v>
      </c>
      <c r="AQ367" s="14" t="s">
        <v>105</v>
      </c>
    </row>
    <row r="368" spans="1:61" s="2" customFormat="1" ht="16.5" customHeight="1" x14ac:dyDescent="0.2">
      <c r="A368" s="214"/>
      <c r="B368" s="29"/>
      <c r="C368" s="188" t="s">
        <v>616</v>
      </c>
      <c r="D368" s="188" t="s">
        <v>116</v>
      </c>
      <c r="E368" s="189" t="s">
        <v>617</v>
      </c>
      <c r="F368" s="190" t="s">
        <v>618</v>
      </c>
      <c r="G368" s="191" t="s">
        <v>103</v>
      </c>
      <c r="H368" s="192">
        <v>2</v>
      </c>
      <c r="I368" s="192"/>
      <c r="J368" s="193"/>
      <c r="K368" s="192">
        <f>H368*I368</f>
        <v>0</v>
      </c>
      <c r="L368" s="193"/>
      <c r="M368" s="32"/>
      <c r="N368" s="32"/>
      <c r="O368" s="177" t="s">
        <v>28</v>
      </c>
      <c r="P368" s="178">
        <f>I368+J368</f>
        <v>0</v>
      </c>
      <c r="Q368" s="178">
        <f>ROUND(I368*H368,3)</f>
        <v>0</v>
      </c>
      <c r="R368" s="178">
        <f>ROUND(J368*H368,3)</f>
        <v>0</v>
      </c>
      <c r="S368" s="179">
        <v>0</v>
      </c>
      <c r="T368" s="179">
        <f>S368*H368</f>
        <v>0</v>
      </c>
      <c r="U368" s="179">
        <v>0</v>
      </c>
      <c r="V368" s="179">
        <f>U368*H368</f>
        <v>0</v>
      </c>
      <c r="W368" s="179">
        <v>0</v>
      </c>
      <c r="X368" s="179">
        <f>W368*H368</f>
        <v>0</v>
      </c>
      <c r="Y368" s="32"/>
      <c r="Z368" s="214"/>
      <c r="AA368" s="214"/>
      <c r="AN368" s="181" t="s">
        <v>108</v>
      </c>
      <c r="AP368" s="181" t="s">
        <v>116</v>
      </c>
      <c r="AQ368" s="181" t="s">
        <v>105</v>
      </c>
      <c r="AU368" s="14" t="s">
        <v>100</v>
      </c>
      <c r="BA368" s="182">
        <f>IF(O368="základná",K368,0)</f>
        <v>0</v>
      </c>
      <c r="BB368" s="182">
        <f>IF(O368="znížená",K368,0)</f>
        <v>0</v>
      </c>
      <c r="BC368" s="182">
        <f>IF(O368="zákl. prenesená",K368,0)</f>
        <v>0</v>
      </c>
      <c r="BD368" s="182">
        <f>IF(O368="zníž. prenesená",K368,0)</f>
        <v>0</v>
      </c>
      <c r="BE368" s="182">
        <f>IF(O368="nulová",K368,0)</f>
        <v>0</v>
      </c>
      <c r="BF368" s="14" t="s">
        <v>105</v>
      </c>
      <c r="BG368" s="183">
        <f>ROUND(P368*H368,3)</f>
        <v>0</v>
      </c>
      <c r="BH368" s="14" t="s">
        <v>104</v>
      </c>
      <c r="BI368" s="181" t="s">
        <v>619</v>
      </c>
    </row>
    <row r="369" spans="1:61" s="2" customFormat="1" x14ac:dyDescent="0.2">
      <c r="A369" s="214"/>
      <c r="B369" s="29"/>
      <c r="C369" s="211"/>
      <c r="D369" s="184" t="s">
        <v>106</v>
      </c>
      <c r="E369" s="211"/>
      <c r="F369" s="185" t="s">
        <v>618</v>
      </c>
      <c r="G369" s="211"/>
      <c r="H369" s="211"/>
      <c r="I369" s="211"/>
      <c r="J369" s="211"/>
      <c r="K369" s="211"/>
      <c r="L369" s="211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214"/>
      <c r="AA369" s="214"/>
      <c r="AP369" s="14" t="s">
        <v>106</v>
      </c>
      <c r="AQ369" s="14" t="s">
        <v>105</v>
      </c>
    </row>
    <row r="370" spans="1:61" s="12" customFormat="1" ht="22.7" customHeight="1" x14ac:dyDescent="0.2">
      <c r="B370" s="154"/>
      <c r="C370" s="155"/>
      <c r="D370" s="156" t="s">
        <v>62</v>
      </c>
      <c r="E370" s="168" t="s">
        <v>620</v>
      </c>
      <c r="F370" s="168" t="s">
        <v>621</v>
      </c>
      <c r="G370" s="155"/>
      <c r="H370" s="155"/>
      <c r="I370" s="155"/>
      <c r="J370" s="155"/>
      <c r="K370" s="169">
        <f>SUM(K371:K449)</f>
        <v>0</v>
      </c>
      <c r="L370" s="155"/>
      <c r="M370" s="32"/>
      <c r="N370" s="32"/>
      <c r="O370" s="32"/>
      <c r="P370" s="32"/>
      <c r="Q370" s="162">
        <f>SUM(Q371:Q449)</f>
        <v>0</v>
      </c>
      <c r="R370" s="162">
        <f>SUM(R371:R449)</f>
        <v>0</v>
      </c>
      <c r="S370" s="161"/>
      <c r="T370" s="163">
        <f>SUM(T371:T392)</f>
        <v>0</v>
      </c>
      <c r="U370" s="161"/>
      <c r="V370" s="163">
        <f>SUM(V371:V392)</f>
        <v>0</v>
      </c>
      <c r="W370" s="161"/>
      <c r="X370" s="163">
        <f>SUM(X371:X392)</f>
        <v>0</v>
      </c>
      <c r="Y370" s="32"/>
      <c r="AN370" s="165" t="s">
        <v>101</v>
      </c>
      <c r="AP370" s="166" t="s">
        <v>62</v>
      </c>
      <c r="AQ370" s="166" t="s">
        <v>66</v>
      </c>
      <c r="AU370" s="165" t="s">
        <v>100</v>
      </c>
      <c r="BG370" s="167">
        <f>SUM(BG371:BG450)</f>
        <v>0</v>
      </c>
    </row>
    <row r="371" spans="1:61" s="2" customFormat="1" ht="24" customHeight="1" x14ac:dyDescent="0.2">
      <c r="A371" s="214"/>
      <c r="B371" s="29"/>
      <c r="C371" s="170" t="s">
        <v>622</v>
      </c>
      <c r="D371" s="170" t="s">
        <v>102</v>
      </c>
      <c r="E371" s="171" t="s">
        <v>623</v>
      </c>
      <c r="F371" s="172" t="s">
        <v>624</v>
      </c>
      <c r="G371" s="173" t="s">
        <v>103</v>
      </c>
      <c r="H371" s="174">
        <v>3</v>
      </c>
      <c r="I371" s="174"/>
      <c r="J371" s="174"/>
      <c r="K371" s="174">
        <f>H371*J371</f>
        <v>0</v>
      </c>
      <c r="L371" s="175"/>
      <c r="M371" s="32"/>
      <c r="N371" s="32"/>
      <c r="O371" s="177" t="s">
        <v>28</v>
      </c>
      <c r="P371" s="178">
        <f>I371+J371</f>
        <v>0</v>
      </c>
      <c r="Q371" s="178">
        <f>ROUND(I371*H371,3)</f>
        <v>0</v>
      </c>
      <c r="R371" s="178">
        <f>ROUND(J371*H371,3)</f>
        <v>0</v>
      </c>
      <c r="S371" s="179">
        <v>0</v>
      </c>
      <c r="T371" s="179">
        <f>S371*H371</f>
        <v>0</v>
      </c>
      <c r="U371" s="179">
        <v>0</v>
      </c>
      <c r="V371" s="179">
        <f>U371*H371</f>
        <v>0</v>
      </c>
      <c r="W371" s="179">
        <v>0</v>
      </c>
      <c r="X371" s="179">
        <f>W371*H371</f>
        <v>0</v>
      </c>
      <c r="Y371" s="32"/>
      <c r="Z371" s="214"/>
      <c r="AA371" s="214"/>
      <c r="AN371" s="181" t="s">
        <v>121</v>
      </c>
      <c r="AP371" s="181" t="s">
        <v>102</v>
      </c>
      <c r="AQ371" s="181" t="s">
        <v>105</v>
      </c>
      <c r="AU371" s="14" t="s">
        <v>100</v>
      </c>
      <c r="BA371" s="182">
        <f>IF(O371="základná",K371,0)</f>
        <v>0</v>
      </c>
      <c r="BB371" s="182">
        <f>IF(O371="znížená",K371,0)</f>
        <v>0</v>
      </c>
      <c r="BC371" s="182">
        <f>IF(O371="zákl. prenesená",K371,0)</f>
        <v>0</v>
      </c>
      <c r="BD371" s="182">
        <f>IF(O371="zníž. prenesená",K371,0)</f>
        <v>0</v>
      </c>
      <c r="BE371" s="182">
        <f>IF(O371="nulová",K371,0)</f>
        <v>0</v>
      </c>
      <c r="BF371" s="14" t="s">
        <v>105</v>
      </c>
      <c r="BG371" s="183">
        <f>ROUND(P371*H371,3)</f>
        <v>0</v>
      </c>
      <c r="BH371" s="14" t="s">
        <v>121</v>
      </c>
      <c r="BI371" s="181" t="s">
        <v>625</v>
      </c>
    </row>
    <row r="372" spans="1:61" s="2" customFormat="1" ht="19.5" x14ac:dyDescent="0.2">
      <c r="A372" s="214"/>
      <c r="B372" s="29"/>
      <c r="C372" s="211"/>
      <c r="D372" s="184" t="s">
        <v>106</v>
      </c>
      <c r="E372" s="211"/>
      <c r="F372" s="185" t="s">
        <v>624</v>
      </c>
      <c r="G372" s="211"/>
      <c r="H372" s="211"/>
      <c r="I372" s="211"/>
      <c r="J372" s="211"/>
      <c r="K372" s="211"/>
      <c r="L372" s="211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214"/>
      <c r="AA372" s="214"/>
      <c r="AP372" s="14" t="s">
        <v>106</v>
      </c>
      <c r="AQ372" s="14" t="s">
        <v>105</v>
      </c>
    </row>
    <row r="373" spans="1:61" s="2" customFormat="1" ht="16.5" customHeight="1" x14ac:dyDescent="0.2">
      <c r="A373" s="214"/>
      <c r="B373" s="29"/>
      <c r="C373" s="188" t="s">
        <v>626</v>
      </c>
      <c r="D373" s="188" t="s">
        <v>116</v>
      </c>
      <c r="E373" s="189" t="s">
        <v>627</v>
      </c>
      <c r="F373" s="190" t="s">
        <v>868</v>
      </c>
      <c r="G373" s="191" t="s">
        <v>103</v>
      </c>
      <c r="H373" s="192">
        <v>3</v>
      </c>
      <c r="I373" s="192"/>
      <c r="J373" s="193"/>
      <c r="K373" s="192">
        <f>H373*I373</f>
        <v>0</v>
      </c>
      <c r="L373" s="193"/>
      <c r="M373" s="32"/>
      <c r="N373" s="32"/>
      <c r="O373" s="177" t="s">
        <v>28</v>
      </c>
      <c r="P373" s="178">
        <f>I373+J373</f>
        <v>0</v>
      </c>
      <c r="Q373" s="178">
        <f>ROUND(I373*H373,3)</f>
        <v>0</v>
      </c>
      <c r="R373" s="178">
        <f>ROUND(J373*H373,3)</f>
        <v>0</v>
      </c>
      <c r="S373" s="179">
        <v>0</v>
      </c>
      <c r="T373" s="179">
        <f>S373*H373</f>
        <v>0</v>
      </c>
      <c r="U373" s="179">
        <v>0</v>
      </c>
      <c r="V373" s="179">
        <f>U373*H373</f>
        <v>0</v>
      </c>
      <c r="W373" s="179">
        <v>0</v>
      </c>
      <c r="X373" s="179">
        <f>W373*H373</f>
        <v>0</v>
      </c>
      <c r="Y373" s="32"/>
      <c r="Z373" s="214"/>
      <c r="AA373" s="214"/>
      <c r="AN373" s="181" t="s">
        <v>124</v>
      </c>
      <c r="AP373" s="181" t="s">
        <v>116</v>
      </c>
      <c r="AQ373" s="181" t="s">
        <v>105</v>
      </c>
      <c r="AU373" s="14" t="s">
        <v>100</v>
      </c>
      <c r="BA373" s="182">
        <f>IF(O373="základná",K373,0)</f>
        <v>0</v>
      </c>
      <c r="BB373" s="182">
        <f>IF(O373="znížená",K373,0)</f>
        <v>0</v>
      </c>
      <c r="BC373" s="182">
        <f>IF(O373="zákl. prenesená",K373,0)</f>
        <v>0</v>
      </c>
      <c r="BD373" s="182">
        <f>IF(O373="zníž. prenesená",K373,0)</f>
        <v>0</v>
      </c>
      <c r="BE373" s="182">
        <f>IF(O373="nulová",K373,0)</f>
        <v>0</v>
      </c>
      <c r="BF373" s="14" t="s">
        <v>105</v>
      </c>
      <c r="BG373" s="183">
        <f>ROUND(P373*H373,3)</f>
        <v>0</v>
      </c>
      <c r="BH373" s="14" t="s">
        <v>121</v>
      </c>
      <c r="BI373" s="181" t="s">
        <v>629</v>
      </c>
    </row>
    <row r="374" spans="1:61" s="2" customFormat="1" x14ac:dyDescent="0.2">
      <c r="A374" s="214"/>
      <c r="B374" s="29"/>
      <c r="C374" s="211"/>
      <c r="D374" s="184" t="s">
        <v>106</v>
      </c>
      <c r="E374" s="211"/>
      <c r="F374" s="185" t="s">
        <v>900</v>
      </c>
      <c r="G374" s="211"/>
      <c r="H374" s="211"/>
      <c r="I374" s="211"/>
      <c r="J374" s="211"/>
      <c r="K374" s="211"/>
      <c r="L374" s="211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214"/>
      <c r="AA374" s="214"/>
      <c r="AP374" s="14" t="s">
        <v>106</v>
      </c>
      <c r="AQ374" s="14" t="s">
        <v>105</v>
      </c>
    </row>
    <row r="375" spans="1:61" s="2" customFormat="1" ht="26.1" customHeight="1" x14ac:dyDescent="0.2">
      <c r="A375" s="214"/>
      <c r="B375" s="29"/>
      <c r="C375" s="188" t="s">
        <v>630</v>
      </c>
      <c r="D375" s="188" t="s">
        <v>116</v>
      </c>
      <c r="E375" s="189" t="s">
        <v>631</v>
      </c>
      <c r="F375" s="190" t="s">
        <v>867</v>
      </c>
      <c r="G375" s="191" t="s">
        <v>103</v>
      </c>
      <c r="H375" s="192">
        <v>3</v>
      </c>
      <c r="I375" s="192"/>
      <c r="J375" s="193"/>
      <c r="K375" s="192">
        <f>H375*I375</f>
        <v>0</v>
      </c>
      <c r="L375" s="193"/>
      <c r="M375" s="32"/>
      <c r="N375" s="32"/>
      <c r="O375" s="177" t="s">
        <v>28</v>
      </c>
      <c r="P375" s="178">
        <f>I375+J375</f>
        <v>0</v>
      </c>
      <c r="Q375" s="178">
        <f>ROUND(I375*H375,3)</f>
        <v>0</v>
      </c>
      <c r="R375" s="178">
        <f>ROUND(J375*H375,3)</f>
        <v>0</v>
      </c>
      <c r="S375" s="179">
        <v>0</v>
      </c>
      <c r="T375" s="179">
        <f>S375*H375</f>
        <v>0</v>
      </c>
      <c r="U375" s="179">
        <v>0</v>
      </c>
      <c r="V375" s="179">
        <f>U375*H375</f>
        <v>0</v>
      </c>
      <c r="W375" s="179">
        <v>0</v>
      </c>
      <c r="X375" s="179">
        <f>W375*H375</f>
        <v>0</v>
      </c>
      <c r="Y375" s="32"/>
      <c r="Z375" s="214"/>
      <c r="AA375" s="214"/>
      <c r="AN375" s="181" t="s">
        <v>124</v>
      </c>
      <c r="AP375" s="181" t="s">
        <v>116</v>
      </c>
      <c r="AQ375" s="181" t="s">
        <v>105</v>
      </c>
      <c r="AU375" s="14" t="s">
        <v>100</v>
      </c>
      <c r="BA375" s="182">
        <f>IF(O375="základná",K375,0)</f>
        <v>0</v>
      </c>
      <c r="BB375" s="182">
        <f>IF(O375="znížená",K375,0)</f>
        <v>0</v>
      </c>
      <c r="BC375" s="182">
        <f>IF(O375="zákl. prenesená",K375,0)</f>
        <v>0</v>
      </c>
      <c r="BD375" s="182">
        <f>IF(O375="zníž. prenesená",K375,0)</f>
        <v>0</v>
      </c>
      <c r="BE375" s="182">
        <f>IF(O375="nulová",K375,0)</f>
        <v>0</v>
      </c>
      <c r="BF375" s="14" t="s">
        <v>105</v>
      </c>
      <c r="BG375" s="183">
        <f>ROUND(P375*H375,3)</f>
        <v>0</v>
      </c>
      <c r="BH375" s="14" t="s">
        <v>121</v>
      </c>
      <c r="BI375" s="181" t="s">
        <v>632</v>
      </c>
    </row>
    <row r="376" spans="1:61" s="2" customFormat="1" x14ac:dyDescent="0.2">
      <c r="A376" s="214"/>
      <c r="B376" s="29"/>
      <c r="C376" s="211"/>
      <c r="D376" s="184" t="s">
        <v>106</v>
      </c>
      <c r="E376" s="211"/>
      <c r="F376" s="185" t="s">
        <v>899</v>
      </c>
      <c r="G376" s="211"/>
      <c r="H376" s="211"/>
      <c r="I376" s="211"/>
      <c r="J376" s="211"/>
      <c r="K376" s="211"/>
      <c r="L376" s="211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214"/>
      <c r="AA376" s="214"/>
      <c r="AP376" s="14" t="s">
        <v>106</v>
      </c>
      <c r="AQ376" s="14" t="s">
        <v>105</v>
      </c>
    </row>
    <row r="377" spans="1:61" s="2" customFormat="1" ht="24.95" customHeight="1" x14ac:dyDescent="0.2">
      <c r="A377" s="214"/>
      <c r="B377" s="29"/>
      <c r="C377" s="188" t="s">
        <v>633</v>
      </c>
      <c r="D377" s="188" t="s">
        <v>116</v>
      </c>
      <c r="E377" s="189" t="s">
        <v>634</v>
      </c>
      <c r="F377" s="190" t="s">
        <v>866</v>
      </c>
      <c r="G377" s="191" t="s">
        <v>103</v>
      </c>
      <c r="H377" s="192">
        <v>3</v>
      </c>
      <c r="I377" s="192"/>
      <c r="J377" s="193"/>
      <c r="K377" s="192">
        <f>H377*I377</f>
        <v>0</v>
      </c>
      <c r="L377" s="193"/>
      <c r="M377" s="32"/>
      <c r="N377" s="32"/>
      <c r="O377" s="177" t="s">
        <v>28</v>
      </c>
      <c r="P377" s="178">
        <f>I377+J377</f>
        <v>0</v>
      </c>
      <c r="Q377" s="178">
        <f>ROUND(I377*H377,3)</f>
        <v>0</v>
      </c>
      <c r="R377" s="178">
        <f>ROUND(J377*H377,3)</f>
        <v>0</v>
      </c>
      <c r="S377" s="179">
        <v>0</v>
      </c>
      <c r="T377" s="179">
        <f>S377*H377</f>
        <v>0</v>
      </c>
      <c r="U377" s="179">
        <v>0</v>
      </c>
      <c r="V377" s="179">
        <f>U377*H377</f>
        <v>0</v>
      </c>
      <c r="W377" s="179">
        <v>0</v>
      </c>
      <c r="X377" s="179">
        <f>W377*H377</f>
        <v>0</v>
      </c>
      <c r="Y377" s="32"/>
      <c r="Z377" s="214"/>
      <c r="AA377" s="214"/>
      <c r="AN377" s="181" t="s">
        <v>124</v>
      </c>
      <c r="AP377" s="181" t="s">
        <v>116</v>
      </c>
      <c r="AQ377" s="181" t="s">
        <v>105</v>
      </c>
      <c r="AU377" s="14" t="s">
        <v>100</v>
      </c>
      <c r="BA377" s="182">
        <f>IF(O377="základná",K377,0)</f>
        <v>0</v>
      </c>
      <c r="BB377" s="182">
        <f>IF(O377="znížená",K377,0)</f>
        <v>0</v>
      </c>
      <c r="BC377" s="182">
        <f>IF(O377="zákl. prenesená",K377,0)</f>
        <v>0</v>
      </c>
      <c r="BD377" s="182">
        <f>IF(O377="zníž. prenesená",K377,0)</f>
        <v>0</v>
      </c>
      <c r="BE377" s="182">
        <f>IF(O377="nulová",K377,0)</f>
        <v>0</v>
      </c>
      <c r="BF377" s="14" t="s">
        <v>105</v>
      </c>
      <c r="BG377" s="183">
        <f>ROUND(P377*H377,3)</f>
        <v>0</v>
      </c>
      <c r="BH377" s="14" t="s">
        <v>121</v>
      </c>
      <c r="BI377" s="181" t="s">
        <v>635</v>
      </c>
    </row>
    <row r="378" spans="1:61" s="2" customFormat="1" x14ac:dyDescent="0.2">
      <c r="A378" s="214"/>
      <c r="B378" s="29"/>
      <c r="C378" s="211"/>
      <c r="D378" s="184" t="s">
        <v>106</v>
      </c>
      <c r="E378" s="211"/>
      <c r="F378" s="185" t="s">
        <v>893</v>
      </c>
      <c r="G378" s="211"/>
      <c r="H378" s="211"/>
      <c r="I378" s="211"/>
      <c r="J378" s="211"/>
      <c r="K378" s="211"/>
      <c r="L378" s="211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214"/>
      <c r="AA378" s="214"/>
      <c r="AP378" s="14" t="s">
        <v>106</v>
      </c>
      <c r="AQ378" s="14" t="s">
        <v>105</v>
      </c>
    </row>
    <row r="379" spans="1:61" s="2" customFormat="1" ht="24" customHeight="1" x14ac:dyDescent="0.2">
      <c r="A379" s="221"/>
      <c r="B379" s="29"/>
      <c r="C379" s="170" t="s">
        <v>622</v>
      </c>
      <c r="D379" s="170" t="s">
        <v>102</v>
      </c>
      <c r="E379" s="171" t="s">
        <v>623</v>
      </c>
      <c r="F379" s="172" t="s">
        <v>624</v>
      </c>
      <c r="G379" s="173" t="s">
        <v>103</v>
      </c>
      <c r="H379" s="174">
        <v>14</v>
      </c>
      <c r="I379" s="174"/>
      <c r="J379" s="174"/>
      <c r="K379" s="174">
        <f>H379*J379</f>
        <v>0</v>
      </c>
      <c r="L379" s="175"/>
      <c r="M379" s="32"/>
      <c r="N379" s="32"/>
      <c r="O379" s="177" t="s">
        <v>28</v>
      </c>
      <c r="P379" s="178">
        <f>I379+J379</f>
        <v>0</v>
      </c>
      <c r="Q379" s="178">
        <f>ROUND(I379*H379,3)</f>
        <v>0</v>
      </c>
      <c r="R379" s="178">
        <f>ROUND(J379*H379,3)</f>
        <v>0</v>
      </c>
      <c r="S379" s="179">
        <v>0</v>
      </c>
      <c r="T379" s="179">
        <f>S379*H379</f>
        <v>0</v>
      </c>
      <c r="U379" s="179">
        <v>0</v>
      </c>
      <c r="V379" s="179">
        <f>U379*H379</f>
        <v>0</v>
      </c>
      <c r="W379" s="179">
        <v>0</v>
      </c>
      <c r="X379" s="179">
        <f>W379*H379</f>
        <v>0</v>
      </c>
      <c r="Y379" s="32"/>
      <c r="Z379" s="221"/>
      <c r="AA379" s="221"/>
      <c r="AN379" s="181" t="s">
        <v>121</v>
      </c>
      <c r="AP379" s="181" t="s">
        <v>102</v>
      </c>
      <c r="AQ379" s="181" t="s">
        <v>105</v>
      </c>
      <c r="AU379" s="14" t="s">
        <v>100</v>
      </c>
      <c r="BA379" s="182">
        <f>IF(O379="základná",K379,0)</f>
        <v>0</v>
      </c>
      <c r="BB379" s="182">
        <f>IF(O379="znížená",K379,0)</f>
        <v>0</v>
      </c>
      <c r="BC379" s="182">
        <f>IF(O379="zákl. prenesená",K379,0)</f>
        <v>0</v>
      </c>
      <c r="BD379" s="182">
        <f>IF(O379="zníž. prenesená",K379,0)</f>
        <v>0</v>
      </c>
      <c r="BE379" s="182">
        <f>IF(O379="nulová",K379,0)</f>
        <v>0</v>
      </c>
      <c r="BF379" s="14" t="s">
        <v>105</v>
      </c>
      <c r="BG379" s="183">
        <f>ROUND(P379*H379,3)</f>
        <v>0</v>
      </c>
      <c r="BH379" s="14" t="s">
        <v>121</v>
      </c>
      <c r="BI379" s="181" t="s">
        <v>625</v>
      </c>
    </row>
    <row r="380" spans="1:61" s="2" customFormat="1" ht="19.5" x14ac:dyDescent="0.2">
      <c r="A380" s="221"/>
      <c r="B380" s="29"/>
      <c r="C380" s="220"/>
      <c r="D380" s="184" t="s">
        <v>106</v>
      </c>
      <c r="E380" s="220"/>
      <c r="F380" s="185" t="s">
        <v>624</v>
      </c>
      <c r="G380" s="220"/>
      <c r="H380" s="220"/>
      <c r="I380" s="220"/>
      <c r="J380" s="220"/>
      <c r="K380" s="220"/>
      <c r="L380" s="220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221"/>
      <c r="AA380" s="221"/>
      <c r="AP380" s="14" t="s">
        <v>106</v>
      </c>
      <c r="AQ380" s="14" t="s">
        <v>105</v>
      </c>
    </row>
    <row r="381" spans="1:61" s="2" customFormat="1" ht="16.5" customHeight="1" x14ac:dyDescent="0.2">
      <c r="A381" s="221"/>
      <c r="B381" s="29"/>
      <c r="C381" s="188" t="s">
        <v>626</v>
      </c>
      <c r="D381" s="188" t="s">
        <v>116</v>
      </c>
      <c r="E381" s="189" t="s">
        <v>627</v>
      </c>
      <c r="F381" s="190" t="s">
        <v>869</v>
      </c>
      <c r="G381" s="191" t="s">
        <v>103</v>
      </c>
      <c r="H381" s="192">
        <v>14</v>
      </c>
      <c r="I381" s="192"/>
      <c r="J381" s="193"/>
      <c r="K381" s="192">
        <f>H381*I381</f>
        <v>0</v>
      </c>
      <c r="L381" s="193"/>
      <c r="M381" s="32"/>
      <c r="N381" s="32"/>
      <c r="O381" s="177" t="s">
        <v>28</v>
      </c>
      <c r="P381" s="178">
        <f>I381+J381</f>
        <v>0</v>
      </c>
      <c r="Q381" s="178">
        <f>ROUND(I381*H381,3)</f>
        <v>0</v>
      </c>
      <c r="R381" s="178">
        <f>ROUND(J381*H381,3)</f>
        <v>0</v>
      </c>
      <c r="S381" s="179">
        <v>0</v>
      </c>
      <c r="T381" s="179">
        <f>S381*H381</f>
        <v>0</v>
      </c>
      <c r="U381" s="179">
        <v>0</v>
      </c>
      <c r="V381" s="179">
        <f>U381*H381</f>
        <v>0</v>
      </c>
      <c r="W381" s="179">
        <v>0</v>
      </c>
      <c r="X381" s="179">
        <f>W381*H381</f>
        <v>0</v>
      </c>
      <c r="Y381" s="32"/>
      <c r="Z381" s="221"/>
      <c r="AA381" s="221"/>
      <c r="AN381" s="181" t="s">
        <v>124</v>
      </c>
      <c r="AP381" s="181" t="s">
        <v>116</v>
      </c>
      <c r="AQ381" s="181" t="s">
        <v>105</v>
      </c>
      <c r="AU381" s="14" t="s">
        <v>100</v>
      </c>
      <c r="BA381" s="182">
        <f>IF(O381="základná",K381,0)</f>
        <v>0</v>
      </c>
      <c r="BB381" s="182">
        <f>IF(O381="znížená",K381,0)</f>
        <v>0</v>
      </c>
      <c r="BC381" s="182">
        <f>IF(O381="zákl. prenesená",K381,0)</f>
        <v>0</v>
      </c>
      <c r="BD381" s="182">
        <f>IF(O381="zníž. prenesená",K381,0)</f>
        <v>0</v>
      </c>
      <c r="BE381" s="182">
        <f>IF(O381="nulová",K381,0)</f>
        <v>0</v>
      </c>
      <c r="BF381" s="14" t="s">
        <v>105</v>
      </c>
      <c r="BG381" s="183">
        <f>ROUND(P381*H381,3)</f>
        <v>0</v>
      </c>
      <c r="BH381" s="14" t="s">
        <v>121</v>
      </c>
      <c r="BI381" s="181" t="s">
        <v>629</v>
      </c>
    </row>
    <row r="382" spans="1:61" s="2" customFormat="1" x14ac:dyDescent="0.2">
      <c r="A382" s="221"/>
      <c r="B382" s="29"/>
      <c r="C382" s="220"/>
      <c r="D382" s="184" t="s">
        <v>106</v>
      </c>
      <c r="E382" s="220"/>
      <c r="F382" s="185" t="s">
        <v>895</v>
      </c>
      <c r="G382" s="220"/>
      <c r="H382" s="220"/>
      <c r="I382" s="220"/>
      <c r="J382" s="220"/>
      <c r="K382" s="220"/>
      <c r="L382" s="220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221"/>
      <c r="AA382" s="221"/>
      <c r="AP382" s="14" t="s">
        <v>106</v>
      </c>
      <c r="AQ382" s="14" t="s">
        <v>105</v>
      </c>
    </row>
    <row r="383" spans="1:61" s="2" customFormat="1" ht="26.1" customHeight="1" x14ac:dyDescent="0.2">
      <c r="A383" s="221"/>
      <c r="B383" s="29"/>
      <c r="C383" s="188" t="s">
        <v>630</v>
      </c>
      <c r="D383" s="188" t="s">
        <v>116</v>
      </c>
      <c r="E383" s="189" t="s">
        <v>631</v>
      </c>
      <c r="F383" s="190" t="s">
        <v>867</v>
      </c>
      <c r="G383" s="191" t="s">
        <v>103</v>
      </c>
      <c r="H383" s="192">
        <v>14</v>
      </c>
      <c r="I383" s="192"/>
      <c r="J383" s="193"/>
      <c r="K383" s="192">
        <f>H383*I383</f>
        <v>0</v>
      </c>
      <c r="L383" s="193"/>
      <c r="M383" s="32"/>
      <c r="N383" s="32"/>
      <c r="O383" s="177" t="s">
        <v>28</v>
      </c>
      <c r="P383" s="178">
        <f>I383+J383</f>
        <v>0</v>
      </c>
      <c r="Q383" s="178">
        <f>ROUND(I383*H383,3)</f>
        <v>0</v>
      </c>
      <c r="R383" s="178">
        <f>ROUND(J383*H383,3)</f>
        <v>0</v>
      </c>
      <c r="S383" s="179">
        <v>0</v>
      </c>
      <c r="T383" s="179">
        <f>S383*H383</f>
        <v>0</v>
      </c>
      <c r="U383" s="179">
        <v>0</v>
      </c>
      <c r="V383" s="179">
        <f>U383*H383</f>
        <v>0</v>
      </c>
      <c r="W383" s="179">
        <v>0</v>
      </c>
      <c r="X383" s="179">
        <f>W383*H383</f>
        <v>0</v>
      </c>
      <c r="Y383" s="32"/>
      <c r="Z383" s="221"/>
      <c r="AA383" s="221"/>
      <c r="AN383" s="181" t="s">
        <v>124</v>
      </c>
      <c r="AP383" s="181" t="s">
        <v>116</v>
      </c>
      <c r="AQ383" s="181" t="s">
        <v>105</v>
      </c>
      <c r="AU383" s="14" t="s">
        <v>100</v>
      </c>
      <c r="BA383" s="182">
        <f>IF(O383="základná",K383,0)</f>
        <v>0</v>
      </c>
      <c r="BB383" s="182">
        <f>IF(O383="znížená",K383,0)</f>
        <v>0</v>
      </c>
      <c r="BC383" s="182">
        <f>IF(O383="zákl. prenesená",K383,0)</f>
        <v>0</v>
      </c>
      <c r="BD383" s="182">
        <f>IF(O383="zníž. prenesená",K383,0)</f>
        <v>0</v>
      </c>
      <c r="BE383" s="182">
        <f>IF(O383="nulová",K383,0)</f>
        <v>0</v>
      </c>
      <c r="BF383" s="14" t="s">
        <v>105</v>
      </c>
      <c r="BG383" s="183">
        <f>ROUND(P383*H383,3)</f>
        <v>0</v>
      </c>
      <c r="BH383" s="14" t="s">
        <v>121</v>
      </c>
      <c r="BI383" s="181" t="s">
        <v>632</v>
      </c>
    </row>
    <row r="384" spans="1:61" s="2" customFormat="1" x14ac:dyDescent="0.2">
      <c r="A384" s="221"/>
      <c r="B384" s="29"/>
      <c r="C384" s="220"/>
      <c r="D384" s="184" t="s">
        <v>106</v>
      </c>
      <c r="E384" s="220"/>
      <c r="F384" s="185" t="s">
        <v>894</v>
      </c>
      <c r="G384" s="220"/>
      <c r="H384" s="220"/>
      <c r="I384" s="220"/>
      <c r="J384" s="220"/>
      <c r="K384" s="220"/>
      <c r="L384" s="220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221"/>
      <c r="AA384" s="221"/>
      <c r="AP384" s="14" t="s">
        <v>106</v>
      </c>
      <c r="AQ384" s="14" t="s">
        <v>105</v>
      </c>
    </row>
    <row r="385" spans="1:61" s="2" customFormat="1" ht="24.95" customHeight="1" x14ac:dyDescent="0.2">
      <c r="A385" s="221"/>
      <c r="B385" s="29"/>
      <c r="C385" s="188" t="s">
        <v>633</v>
      </c>
      <c r="D385" s="188" t="s">
        <v>116</v>
      </c>
      <c r="E385" s="189" t="s">
        <v>634</v>
      </c>
      <c r="F385" s="190" t="s">
        <v>866</v>
      </c>
      <c r="G385" s="191" t="s">
        <v>103</v>
      </c>
      <c r="H385" s="192">
        <v>14</v>
      </c>
      <c r="I385" s="192"/>
      <c r="J385" s="193"/>
      <c r="K385" s="192">
        <f>H385*I385</f>
        <v>0</v>
      </c>
      <c r="L385" s="193"/>
      <c r="M385" s="32"/>
      <c r="N385" s="32"/>
      <c r="O385" s="177" t="s">
        <v>28</v>
      </c>
      <c r="P385" s="178">
        <f>I385+J385</f>
        <v>0</v>
      </c>
      <c r="Q385" s="178">
        <f>ROUND(I385*H385,3)</f>
        <v>0</v>
      </c>
      <c r="R385" s="178">
        <f>ROUND(J385*H385,3)</f>
        <v>0</v>
      </c>
      <c r="S385" s="179">
        <v>0</v>
      </c>
      <c r="T385" s="179">
        <f>S385*H385</f>
        <v>0</v>
      </c>
      <c r="U385" s="179">
        <v>0</v>
      </c>
      <c r="V385" s="179">
        <f>U385*H385</f>
        <v>0</v>
      </c>
      <c r="W385" s="179">
        <v>0</v>
      </c>
      <c r="X385" s="179">
        <f>W385*H385</f>
        <v>0</v>
      </c>
      <c r="Y385" s="32"/>
      <c r="Z385" s="221"/>
      <c r="AA385" s="221"/>
      <c r="AN385" s="181" t="s">
        <v>124</v>
      </c>
      <c r="AP385" s="181" t="s">
        <v>116</v>
      </c>
      <c r="AQ385" s="181" t="s">
        <v>105</v>
      </c>
      <c r="AU385" s="14" t="s">
        <v>100</v>
      </c>
      <c r="BA385" s="182">
        <f>IF(O385="základná",K385,0)</f>
        <v>0</v>
      </c>
      <c r="BB385" s="182">
        <f>IF(O385="znížená",K385,0)</f>
        <v>0</v>
      </c>
      <c r="BC385" s="182">
        <f>IF(O385="zákl. prenesená",K385,0)</f>
        <v>0</v>
      </c>
      <c r="BD385" s="182">
        <f>IF(O385="zníž. prenesená",K385,0)</f>
        <v>0</v>
      </c>
      <c r="BE385" s="182">
        <f>IF(O385="nulová",K385,0)</f>
        <v>0</v>
      </c>
      <c r="BF385" s="14" t="s">
        <v>105</v>
      </c>
      <c r="BG385" s="183">
        <f>ROUND(P385*H385,3)</f>
        <v>0</v>
      </c>
      <c r="BH385" s="14" t="s">
        <v>121</v>
      </c>
      <c r="BI385" s="181" t="s">
        <v>635</v>
      </c>
    </row>
    <row r="386" spans="1:61" s="2" customFormat="1" x14ac:dyDescent="0.2">
      <c r="A386" s="221"/>
      <c r="B386" s="29"/>
      <c r="C386" s="220"/>
      <c r="D386" s="184" t="s">
        <v>106</v>
      </c>
      <c r="E386" s="220"/>
      <c r="F386" s="185" t="s">
        <v>893</v>
      </c>
      <c r="G386" s="220"/>
      <c r="H386" s="220"/>
      <c r="I386" s="220"/>
      <c r="J386" s="220"/>
      <c r="K386" s="220"/>
      <c r="L386" s="220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221"/>
      <c r="AA386" s="221"/>
      <c r="AP386" s="14" t="s">
        <v>106</v>
      </c>
      <c r="AQ386" s="14" t="s">
        <v>105</v>
      </c>
    </row>
    <row r="387" spans="1:61" s="2" customFormat="1" ht="24" customHeight="1" x14ac:dyDescent="0.2">
      <c r="A387" s="214"/>
      <c r="B387" s="29"/>
      <c r="C387" s="170" t="s">
        <v>636</v>
      </c>
      <c r="D387" s="170" t="s">
        <v>102</v>
      </c>
      <c r="E387" s="171" t="s">
        <v>637</v>
      </c>
      <c r="F387" s="172" t="s">
        <v>638</v>
      </c>
      <c r="G387" s="173" t="s">
        <v>103</v>
      </c>
      <c r="H387" s="174">
        <v>2</v>
      </c>
      <c r="I387" s="174"/>
      <c r="J387" s="174"/>
      <c r="K387" s="174">
        <f>H387*J387</f>
        <v>0</v>
      </c>
      <c r="L387" s="175"/>
      <c r="M387" s="32"/>
      <c r="N387" s="32"/>
      <c r="O387" s="177" t="s">
        <v>28</v>
      </c>
      <c r="P387" s="178">
        <f>I387+J387</f>
        <v>0</v>
      </c>
      <c r="Q387" s="178">
        <f>ROUND(I387*H387,3)</f>
        <v>0</v>
      </c>
      <c r="R387" s="178">
        <f>ROUND(J387*H387,3)</f>
        <v>0</v>
      </c>
      <c r="S387" s="179">
        <v>0</v>
      </c>
      <c r="T387" s="179">
        <f>S387*H387</f>
        <v>0</v>
      </c>
      <c r="U387" s="179">
        <v>0</v>
      </c>
      <c r="V387" s="179">
        <f>U387*H387</f>
        <v>0</v>
      </c>
      <c r="W387" s="179">
        <v>0</v>
      </c>
      <c r="X387" s="179">
        <f>W387*H387</f>
        <v>0</v>
      </c>
      <c r="Y387" s="32"/>
      <c r="Z387" s="214"/>
      <c r="AA387" s="214"/>
      <c r="AN387" s="181" t="s">
        <v>121</v>
      </c>
      <c r="AP387" s="181" t="s">
        <v>102</v>
      </c>
      <c r="AQ387" s="181" t="s">
        <v>105</v>
      </c>
      <c r="AU387" s="14" t="s">
        <v>100</v>
      </c>
      <c r="BA387" s="182">
        <f>IF(O387="základná",K387,0)</f>
        <v>0</v>
      </c>
      <c r="BB387" s="182">
        <f>IF(O387="znížená",K387,0)</f>
        <v>0</v>
      </c>
      <c r="BC387" s="182">
        <f>IF(O387="zákl. prenesená",K387,0)</f>
        <v>0</v>
      </c>
      <c r="BD387" s="182">
        <f>IF(O387="zníž. prenesená",K387,0)</f>
        <v>0</v>
      </c>
      <c r="BE387" s="182">
        <f>IF(O387="nulová",K387,0)</f>
        <v>0</v>
      </c>
      <c r="BF387" s="14" t="s">
        <v>105</v>
      </c>
      <c r="BG387" s="183">
        <f>ROUND(P387*H387,3)</f>
        <v>0</v>
      </c>
      <c r="BH387" s="14" t="s">
        <v>121</v>
      </c>
      <c r="BI387" s="181" t="s">
        <v>639</v>
      </c>
    </row>
    <row r="388" spans="1:61" s="2" customFormat="1" ht="19.5" x14ac:dyDescent="0.2">
      <c r="A388" s="214"/>
      <c r="B388" s="29"/>
      <c r="C388" s="211"/>
      <c r="D388" s="184" t="s">
        <v>106</v>
      </c>
      <c r="E388" s="211"/>
      <c r="F388" s="185" t="s">
        <v>638</v>
      </c>
      <c r="G388" s="211"/>
      <c r="H388" s="211"/>
      <c r="I388" s="211"/>
      <c r="J388" s="211"/>
      <c r="K388" s="211"/>
      <c r="L388" s="211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214"/>
      <c r="AA388" s="214"/>
      <c r="AP388" s="14" t="s">
        <v>106</v>
      </c>
      <c r="AQ388" s="14" t="s">
        <v>105</v>
      </c>
    </row>
    <row r="389" spans="1:61" s="2" customFormat="1" ht="27.95" customHeight="1" x14ac:dyDescent="0.2">
      <c r="A389" s="214"/>
      <c r="B389" s="29"/>
      <c r="C389" s="188" t="s">
        <v>640</v>
      </c>
      <c r="D389" s="188" t="s">
        <v>116</v>
      </c>
      <c r="E389" s="189" t="s">
        <v>641</v>
      </c>
      <c r="F389" s="190" t="s">
        <v>885</v>
      </c>
      <c r="G389" s="191" t="s">
        <v>103</v>
      </c>
      <c r="H389" s="192">
        <v>2</v>
      </c>
      <c r="I389" s="192"/>
      <c r="J389" s="193"/>
      <c r="K389" s="192">
        <f>H389*I389</f>
        <v>0</v>
      </c>
      <c r="L389" s="193"/>
      <c r="M389" s="32"/>
      <c r="N389" s="32"/>
      <c r="O389" s="177" t="s">
        <v>28</v>
      </c>
      <c r="P389" s="178">
        <f>I389+J389</f>
        <v>0</v>
      </c>
      <c r="Q389" s="178">
        <f>ROUND(I389*H389,3)</f>
        <v>0</v>
      </c>
      <c r="R389" s="178">
        <f>ROUND(J389*H389,3)</f>
        <v>0</v>
      </c>
      <c r="S389" s="179">
        <v>0</v>
      </c>
      <c r="T389" s="179">
        <f>S389*H389</f>
        <v>0</v>
      </c>
      <c r="U389" s="179">
        <v>0</v>
      </c>
      <c r="V389" s="179">
        <f>U389*H389</f>
        <v>0</v>
      </c>
      <c r="W389" s="179">
        <v>0</v>
      </c>
      <c r="X389" s="179">
        <f>W389*H389</f>
        <v>0</v>
      </c>
      <c r="Y389" s="32"/>
      <c r="Z389" s="214"/>
      <c r="AA389" s="214"/>
      <c r="AN389" s="181" t="s">
        <v>124</v>
      </c>
      <c r="AP389" s="181" t="s">
        <v>116</v>
      </c>
      <c r="AQ389" s="181" t="s">
        <v>105</v>
      </c>
      <c r="AU389" s="14" t="s">
        <v>100</v>
      </c>
      <c r="BA389" s="182">
        <f>IF(O389="základná",K389,0)</f>
        <v>0</v>
      </c>
      <c r="BB389" s="182">
        <f>IF(O389="znížená",K389,0)</f>
        <v>0</v>
      </c>
      <c r="BC389" s="182">
        <f>IF(O389="zákl. prenesená",K389,0)</f>
        <v>0</v>
      </c>
      <c r="BD389" s="182">
        <f>IF(O389="zníž. prenesená",K389,0)</f>
        <v>0</v>
      </c>
      <c r="BE389" s="182">
        <f>IF(O389="nulová",K389,0)</f>
        <v>0</v>
      </c>
      <c r="BF389" s="14" t="s">
        <v>105</v>
      </c>
      <c r="BG389" s="183">
        <f>ROUND(P389*H389,3)</f>
        <v>0</v>
      </c>
      <c r="BH389" s="14" t="s">
        <v>121</v>
      </c>
      <c r="BI389" s="181" t="s">
        <v>642</v>
      </c>
    </row>
    <row r="390" spans="1:61" s="2" customFormat="1" x14ac:dyDescent="0.2">
      <c r="A390" s="214"/>
      <c r="B390" s="29"/>
      <c r="C390" s="211"/>
      <c r="D390" s="184" t="s">
        <v>106</v>
      </c>
      <c r="E390" s="211"/>
      <c r="F390" s="185" t="s">
        <v>892</v>
      </c>
      <c r="G390" s="211"/>
      <c r="H390" s="211"/>
      <c r="I390" s="211"/>
      <c r="J390" s="211"/>
      <c r="K390" s="211"/>
      <c r="L390" s="211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214"/>
      <c r="AA390" s="214"/>
      <c r="AP390" s="14" t="s">
        <v>106</v>
      </c>
      <c r="AQ390" s="14" t="s">
        <v>105</v>
      </c>
    </row>
    <row r="391" spans="1:61" s="2" customFormat="1" ht="27.95" customHeight="1" x14ac:dyDescent="0.2">
      <c r="A391" s="214"/>
      <c r="B391" s="29"/>
      <c r="C391" s="188" t="s">
        <v>643</v>
      </c>
      <c r="D391" s="188" t="s">
        <v>116</v>
      </c>
      <c r="E391" s="189" t="s">
        <v>644</v>
      </c>
      <c r="F391" s="190" t="s">
        <v>867</v>
      </c>
      <c r="G391" s="191" t="s">
        <v>103</v>
      </c>
      <c r="H391" s="192">
        <v>2</v>
      </c>
      <c r="I391" s="192"/>
      <c r="J391" s="193"/>
      <c r="K391" s="192">
        <f>H391*I391</f>
        <v>0</v>
      </c>
      <c r="L391" s="193"/>
      <c r="M391" s="32"/>
      <c r="N391" s="32"/>
      <c r="O391" s="177" t="s">
        <v>28</v>
      </c>
      <c r="P391" s="178">
        <f>I391+J391</f>
        <v>0</v>
      </c>
      <c r="Q391" s="178">
        <f>ROUND(I391*H391,3)</f>
        <v>0</v>
      </c>
      <c r="R391" s="178">
        <f>ROUND(J391*H391,3)</f>
        <v>0</v>
      </c>
      <c r="S391" s="179">
        <v>0</v>
      </c>
      <c r="T391" s="179">
        <f>S391*H391</f>
        <v>0</v>
      </c>
      <c r="U391" s="179">
        <v>0</v>
      </c>
      <c r="V391" s="179">
        <f>U391*H391</f>
        <v>0</v>
      </c>
      <c r="W391" s="179">
        <v>0</v>
      </c>
      <c r="X391" s="179">
        <f>W391*H391</f>
        <v>0</v>
      </c>
      <c r="Y391" s="32"/>
      <c r="Z391" s="214"/>
      <c r="AA391" s="214"/>
      <c r="AN391" s="181" t="s">
        <v>124</v>
      </c>
      <c r="AP391" s="181" t="s">
        <v>116</v>
      </c>
      <c r="AQ391" s="181" t="s">
        <v>105</v>
      </c>
      <c r="AU391" s="14" t="s">
        <v>100</v>
      </c>
      <c r="BA391" s="182">
        <f>IF(O391="základná",K391,0)</f>
        <v>0</v>
      </c>
      <c r="BB391" s="182">
        <f>IF(O391="znížená",K391,0)</f>
        <v>0</v>
      </c>
      <c r="BC391" s="182">
        <f>IF(O391="zákl. prenesená",K391,0)</f>
        <v>0</v>
      </c>
      <c r="BD391" s="182">
        <f>IF(O391="zníž. prenesená",K391,0)</f>
        <v>0</v>
      </c>
      <c r="BE391" s="182">
        <f>IF(O391="nulová",K391,0)</f>
        <v>0</v>
      </c>
      <c r="BF391" s="14" t="s">
        <v>105</v>
      </c>
      <c r="BG391" s="183">
        <f>ROUND(P391*H391,3)</f>
        <v>0</v>
      </c>
      <c r="BH391" s="14" t="s">
        <v>121</v>
      </c>
      <c r="BI391" s="181" t="s">
        <v>645</v>
      </c>
    </row>
    <row r="392" spans="1:61" s="2" customFormat="1" x14ac:dyDescent="0.2">
      <c r="A392" s="214"/>
      <c r="B392" s="29"/>
      <c r="C392" s="211"/>
      <c r="D392" s="184" t="s">
        <v>106</v>
      </c>
      <c r="E392" s="211"/>
      <c r="F392" s="185" t="s">
        <v>891</v>
      </c>
      <c r="G392" s="211"/>
      <c r="H392" s="211"/>
      <c r="I392" s="211"/>
      <c r="J392" s="211"/>
      <c r="K392" s="211"/>
      <c r="L392" s="211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214"/>
      <c r="AA392" s="214"/>
      <c r="AP392" s="14" t="s">
        <v>106</v>
      </c>
      <c r="AQ392" s="14" t="s">
        <v>105</v>
      </c>
    </row>
    <row r="393" spans="1:61" s="2" customFormat="1" ht="24.95" customHeight="1" x14ac:dyDescent="0.2">
      <c r="A393" s="214"/>
      <c r="B393" s="29"/>
      <c r="C393" s="188" t="s">
        <v>646</v>
      </c>
      <c r="D393" s="188" t="s">
        <v>116</v>
      </c>
      <c r="E393" s="189" t="s">
        <v>647</v>
      </c>
      <c r="F393" s="190" t="s">
        <v>866</v>
      </c>
      <c r="G393" s="191" t="s">
        <v>103</v>
      </c>
      <c r="H393" s="192">
        <v>2</v>
      </c>
      <c r="I393" s="192"/>
      <c r="J393" s="193"/>
      <c r="K393" s="192">
        <f>H393*I393</f>
        <v>0</v>
      </c>
      <c r="L393" s="193"/>
      <c r="M393" s="32"/>
      <c r="N393" s="32"/>
      <c r="O393" s="177" t="s">
        <v>28</v>
      </c>
      <c r="P393" s="178">
        <f>I393+J393</f>
        <v>0</v>
      </c>
      <c r="Q393" s="178">
        <f>ROUND(I393*H393,3)</f>
        <v>0</v>
      </c>
      <c r="R393" s="178">
        <f>ROUND(J393*H393,3)</f>
        <v>0</v>
      </c>
      <c r="S393" s="179">
        <v>0</v>
      </c>
      <c r="T393" s="179">
        <f>S393*H393</f>
        <v>0</v>
      </c>
      <c r="U393" s="179">
        <v>0</v>
      </c>
      <c r="V393" s="179">
        <f>U393*H393</f>
        <v>0</v>
      </c>
      <c r="W393" s="179">
        <v>0</v>
      </c>
      <c r="X393" s="179">
        <f>W393*H393</f>
        <v>0</v>
      </c>
      <c r="Y393" s="32"/>
      <c r="Z393" s="214"/>
      <c r="AA393" s="214"/>
      <c r="AN393" s="181" t="s">
        <v>124</v>
      </c>
      <c r="AP393" s="181" t="s">
        <v>116</v>
      </c>
      <c r="AQ393" s="181" t="s">
        <v>105</v>
      </c>
      <c r="AU393" s="14" t="s">
        <v>100</v>
      </c>
      <c r="BA393" s="182">
        <f>IF(O393="základná",K393,0)</f>
        <v>0</v>
      </c>
      <c r="BB393" s="182">
        <f>IF(O393="znížená",K393,0)</f>
        <v>0</v>
      </c>
      <c r="BC393" s="182">
        <f>IF(O393="zákl. prenesená",K393,0)</f>
        <v>0</v>
      </c>
      <c r="BD393" s="182">
        <f>IF(O393="zníž. prenesená",K393,0)</f>
        <v>0</v>
      </c>
      <c r="BE393" s="182">
        <f>IF(O393="nulová",K393,0)</f>
        <v>0</v>
      </c>
      <c r="BF393" s="14" t="s">
        <v>105</v>
      </c>
      <c r="BG393" s="183">
        <f>ROUND(P393*H393,3)</f>
        <v>0</v>
      </c>
      <c r="BH393" s="14" t="s">
        <v>121</v>
      </c>
      <c r="BI393" s="181" t="s">
        <v>649</v>
      </c>
    </row>
    <row r="394" spans="1:61" s="2" customFormat="1" x14ac:dyDescent="0.2">
      <c r="A394" s="214"/>
      <c r="B394" s="29"/>
      <c r="C394" s="211"/>
      <c r="D394" s="184" t="s">
        <v>106</v>
      </c>
      <c r="E394" s="211"/>
      <c r="F394" s="185" t="s">
        <v>648</v>
      </c>
      <c r="G394" s="211"/>
      <c r="H394" s="211"/>
      <c r="I394" s="211"/>
      <c r="J394" s="211"/>
      <c r="K394" s="211"/>
      <c r="L394" s="211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214"/>
      <c r="AA394" s="214"/>
      <c r="AP394" s="14" t="s">
        <v>106</v>
      </c>
      <c r="AQ394" s="14" t="s">
        <v>105</v>
      </c>
    </row>
    <row r="395" spans="1:61" s="2" customFormat="1" ht="24" customHeight="1" x14ac:dyDescent="0.2">
      <c r="A395" s="214"/>
      <c r="B395" s="29"/>
      <c r="C395" s="170" t="s">
        <v>650</v>
      </c>
      <c r="D395" s="170" t="s">
        <v>102</v>
      </c>
      <c r="E395" s="171" t="s">
        <v>651</v>
      </c>
      <c r="F395" s="172" t="s">
        <v>849</v>
      </c>
      <c r="G395" s="173" t="s">
        <v>103</v>
      </c>
      <c r="H395" s="174">
        <v>3</v>
      </c>
      <c r="I395" s="174"/>
      <c r="J395" s="174"/>
      <c r="K395" s="174">
        <f>H395*J395</f>
        <v>0</v>
      </c>
      <c r="L395" s="175"/>
      <c r="M395" s="32"/>
      <c r="N395" s="32"/>
      <c r="O395" s="177" t="s">
        <v>28</v>
      </c>
      <c r="P395" s="178">
        <f>I395+J395</f>
        <v>0</v>
      </c>
      <c r="Q395" s="178">
        <f>ROUND(I395*H395,3)</f>
        <v>0</v>
      </c>
      <c r="R395" s="178">
        <f>ROUND(J395*H395,3)</f>
        <v>0</v>
      </c>
      <c r="S395" s="179">
        <v>0</v>
      </c>
      <c r="T395" s="179">
        <f>S395*H395</f>
        <v>0</v>
      </c>
      <c r="U395" s="179">
        <v>0</v>
      </c>
      <c r="V395" s="179">
        <f>U395*H395</f>
        <v>0</v>
      </c>
      <c r="W395" s="179">
        <v>0</v>
      </c>
      <c r="X395" s="179">
        <f>W395*H395</f>
        <v>0</v>
      </c>
      <c r="Y395" s="32"/>
      <c r="Z395" s="214"/>
      <c r="AA395" s="214"/>
      <c r="AN395" s="181" t="s">
        <v>121</v>
      </c>
      <c r="AP395" s="181" t="s">
        <v>102</v>
      </c>
      <c r="AQ395" s="181" t="s">
        <v>105</v>
      </c>
      <c r="AU395" s="14" t="s">
        <v>100</v>
      </c>
      <c r="BA395" s="182">
        <f>IF(O395="základná",K395,0)</f>
        <v>0</v>
      </c>
      <c r="BB395" s="182">
        <f>IF(O395="znížená",K395,0)</f>
        <v>0</v>
      </c>
      <c r="BC395" s="182">
        <f>IF(O395="zákl. prenesená",K395,0)</f>
        <v>0</v>
      </c>
      <c r="BD395" s="182">
        <f>IF(O395="zníž. prenesená",K395,0)</f>
        <v>0</v>
      </c>
      <c r="BE395" s="182">
        <f>IF(O395="nulová",K395,0)</f>
        <v>0</v>
      </c>
      <c r="BF395" s="14" t="s">
        <v>105</v>
      </c>
      <c r="BG395" s="183">
        <f>ROUND(P395*H395,3)</f>
        <v>0</v>
      </c>
      <c r="BH395" s="14" t="s">
        <v>121</v>
      </c>
      <c r="BI395" s="181" t="s">
        <v>653</v>
      </c>
    </row>
    <row r="396" spans="1:61" s="2" customFormat="1" ht="19.5" x14ac:dyDescent="0.2">
      <c r="A396" s="214"/>
      <c r="B396" s="29"/>
      <c r="C396" s="211"/>
      <c r="D396" s="184" t="s">
        <v>106</v>
      </c>
      <c r="E396" s="211"/>
      <c r="F396" s="185" t="s">
        <v>652</v>
      </c>
      <c r="G396" s="211"/>
      <c r="H396" s="211"/>
      <c r="I396" s="211"/>
      <c r="J396" s="211"/>
      <c r="K396" s="211"/>
      <c r="L396" s="211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214"/>
      <c r="AA396" s="214"/>
      <c r="AP396" s="14" t="s">
        <v>106</v>
      </c>
      <c r="AQ396" s="14" t="s">
        <v>105</v>
      </c>
    </row>
    <row r="397" spans="1:61" s="2" customFormat="1" ht="16.5" customHeight="1" x14ac:dyDescent="0.2">
      <c r="A397" s="214"/>
      <c r="B397" s="29"/>
      <c r="C397" s="188" t="s">
        <v>654</v>
      </c>
      <c r="D397" s="188" t="s">
        <v>116</v>
      </c>
      <c r="E397" s="189" t="s">
        <v>655</v>
      </c>
      <c r="F397" s="190" t="s">
        <v>870</v>
      </c>
      <c r="G397" s="191" t="s">
        <v>103</v>
      </c>
      <c r="H397" s="192">
        <v>3</v>
      </c>
      <c r="I397" s="192"/>
      <c r="J397" s="193"/>
      <c r="K397" s="192">
        <f>H397*I397</f>
        <v>0</v>
      </c>
      <c r="L397" s="193"/>
      <c r="M397" s="32"/>
      <c r="N397" s="32"/>
      <c r="O397" s="177" t="s">
        <v>28</v>
      </c>
      <c r="P397" s="178">
        <f>I397+J397</f>
        <v>0</v>
      </c>
      <c r="Q397" s="178">
        <f>ROUND(I397*H397,3)</f>
        <v>0</v>
      </c>
      <c r="R397" s="178">
        <f>ROUND(J397*H397,3)</f>
        <v>0</v>
      </c>
      <c r="S397" s="179">
        <v>0</v>
      </c>
      <c r="T397" s="179">
        <f>S397*H397</f>
        <v>0</v>
      </c>
      <c r="U397" s="179">
        <v>0</v>
      </c>
      <c r="V397" s="179">
        <f>U397*H397</f>
        <v>0</v>
      </c>
      <c r="W397" s="179">
        <v>0</v>
      </c>
      <c r="X397" s="179">
        <f>W397*H397</f>
        <v>0</v>
      </c>
      <c r="Y397" s="32"/>
      <c r="Z397" s="214"/>
      <c r="AA397" s="214"/>
      <c r="AN397" s="181" t="s">
        <v>124</v>
      </c>
      <c r="AP397" s="181" t="s">
        <v>116</v>
      </c>
      <c r="AQ397" s="181" t="s">
        <v>105</v>
      </c>
      <c r="AU397" s="14" t="s">
        <v>100</v>
      </c>
      <c r="BA397" s="182">
        <f>IF(O397="základná",K397,0)</f>
        <v>0</v>
      </c>
      <c r="BB397" s="182">
        <f>IF(O397="znížená",K397,0)</f>
        <v>0</v>
      </c>
      <c r="BC397" s="182">
        <f>IF(O397="zákl. prenesená",K397,0)</f>
        <v>0</v>
      </c>
      <c r="BD397" s="182">
        <f>IF(O397="zníž. prenesená",K397,0)</f>
        <v>0</v>
      </c>
      <c r="BE397" s="182">
        <f>IF(O397="nulová",K397,0)</f>
        <v>0</v>
      </c>
      <c r="BF397" s="14" t="s">
        <v>105</v>
      </c>
      <c r="BG397" s="183">
        <f>ROUND(P397*H397,3)</f>
        <v>0</v>
      </c>
      <c r="BH397" s="14" t="s">
        <v>121</v>
      </c>
      <c r="BI397" s="181" t="s">
        <v>656</v>
      </c>
    </row>
    <row r="398" spans="1:61" s="2" customFormat="1" x14ac:dyDescent="0.2">
      <c r="A398" s="214"/>
      <c r="B398" s="29"/>
      <c r="C398" s="211"/>
      <c r="D398" s="184" t="s">
        <v>106</v>
      </c>
      <c r="E398" s="211"/>
      <c r="F398" s="185" t="s">
        <v>897</v>
      </c>
      <c r="G398" s="211"/>
      <c r="H398" s="211"/>
      <c r="I398" s="211"/>
      <c r="J398" s="211"/>
      <c r="K398" s="211"/>
      <c r="L398" s="211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214"/>
      <c r="AA398" s="214"/>
      <c r="AP398" s="14" t="s">
        <v>106</v>
      </c>
      <c r="AQ398" s="14" t="s">
        <v>105</v>
      </c>
    </row>
    <row r="399" spans="1:61" s="2" customFormat="1" ht="26.1" customHeight="1" x14ac:dyDescent="0.2">
      <c r="A399" s="214"/>
      <c r="B399" s="29"/>
      <c r="C399" s="188" t="s">
        <v>657</v>
      </c>
      <c r="D399" s="188" t="s">
        <v>116</v>
      </c>
      <c r="E399" s="189" t="s">
        <v>658</v>
      </c>
      <c r="F399" s="190" t="s">
        <v>867</v>
      </c>
      <c r="G399" s="191" t="s">
        <v>103</v>
      </c>
      <c r="H399" s="192">
        <v>3</v>
      </c>
      <c r="I399" s="192"/>
      <c r="J399" s="193"/>
      <c r="K399" s="192">
        <f>H399*I399</f>
        <v>0</v>
      </c>
      <c r="L399" s="193"/>
      <c r="M399" s="32"/>
      <c r="N399" s="32"/>
      <c r="O399" s="177" t="s">
        <v>28</v>
      </c>
      <c r="P399" s="178">
        <f>I399+J399</f>
        <v>0</v>
      </c>
      <c r="Q399" s="178">
        <f>ROUND(I399*H399,3)</f>
        <v>0</v>
      </c>
      <c r="R399" s="178">
        <f>ROUND(J399*H399,3)</f>
        <v>0</v>
      </c>
      <c r="S399" s="179">
        <v>0</v>
      </c>
      <c r="T399" s="179">
        <f>S399*H399</f>
        <v>0</v>
      </c>
      <c r="U399" s="179">
        <v>0</v>
      </c>
      <c r="V399" s="179">
        <f>U399*H399</f>
        <v>0</v>
      </c>
      <c r="W399" s="179">
        <v>0</v>
      </c>
      <c r="X399" s="179">
        <f>W399*H399</f>
        <v>0</v>
      </c>
      <c r="Y399" s="32"/>
      <c r="Z399" s="214"/>
      <c r="AA399" s="214"/>
      <c r="AN399" s="181" t="s">
        <v>124</v>
      </c>
      <c r="AP399" s="181" t="s">
        <v>116</v>
      </c>
      <c r="AQ399" s="181" t="s">
        <v>105</v>
      </c>
      <c r="AU399" s="14" t="s">
        <v>100</v>
      </c>
      <c r="BA399" s="182">
        <f>IF(O399="základná",K399,0)</f>
        <v>0</v>
      </c>
      <c r="BB399" s="182">
        <f>IF(O399="znížená",K399,0)</f>
        <v>0</v>
      </c>
      <c r="BC399" s="182">
        <f>IF(O399="zákl. prenesená",K399,0)</f>
        <v>0</v>
      </c>
      <c r="BD399" s="182">
        <f>IF(O399="zníž. prenesená",K399,0)</f>
        <v>0</v>
      </c>
      <c r="BE399" s="182">
        <f>IF(O399="nulová",K399,0)</f>
        <v>0</v>
      </c>
      <c r="BF399" s="14" t="s">
        <v>105</v>
      </c>
      <c r="BG399" s="183">
        <f>ROUND(P399*H399,3)</f>
        <v>0</v>
      </c>
      <c r="BH399" s="14" t="s">
        <v>121</v>
      </c>
      <c r="BI399" s="181" t="s">
        <v>659</v>
      </c>
    </row>
    <row r="400" spans="1:61" s="2" customFormat="1" x14ac:dyDescent="0.2">
      <c r="A400" s="214"/>
      <c r="B400" s="29"/>
      <c r="C400" s="211"/>
      <c r="D400" s="184" t="s">
        <v>106</v>
      </c>
      <c r="E400" s="211"/>
      <c r="F400" s="185" t="s">
        <v>898</v>
      </c>
      <c r="G400" s="211"/>
      <c r="H400" s="211"/>
      <c r="I400" s="211"/>
      <c r="J400" s="211"/>
      <c r="K400" s="211"/>
      <c r="L400" s="211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214"/>
      <c r="AA400" s="214"/>
      <c r="AP400" s="14" t="s">
        <v>106</v>
      </c>
      <c r="AQ400" s="14" t="s">
        <v>105</v>
      </c>
    </row>
    <row r="401" spans="1:61" s="2" customFormat="1" ht="16.5" customHeight="1" x14ac:dyDescent="0.2">
      <c r="A401" s="214"/>
      <c r="B401" s="29"/>
      <c r="C401" s="188" t="s">
        <v>660</v>
      </c>
      <c r="D401" s="188" t="s">
        <v>116</v>
      </c>
      <c r="E401" s="189" t="s">
        <v>661</v>
      </c>
      <c r="F401" s="190" t="s">
        <v>866</v>
      </c>
      <c r="G401" s="191" t="s">
        <v>103</v>
      </c>
      <c r="H401" s="192">
        <v>3</v>
      </c>
      <c r="I401" s="192"/>
      <c r="J401" s="193"/>
      <c r="K401" s="192">
        <f>H401*I401</f>
        <v>0</v>
      </c>
      <c r="L401" s="193"/>
      <c r="M401" s="32"/>
      <c r="N401" s="32"/>
      <c r="O401" s="177" t="s">
        <v>28</v>
      </c>
      <c r="P401" s="178">
        <f>I401+J401</f>
        <v>0</v>
      </c>
      <c r="Q401" s="178">
        <f>ROUND(I401*H401,3)</f>
        <v>0</v>
      </c>
      <c r="R401" s="178">
        <f>ROUND(J401*H401,3)</f>
        <v>0</v>
      </c>
      <c r="S401" s="179">
        <v>0</v>
      </c>
      <c r="T401" s="179">
        <f>S401*H401</f>
        <v>0</v>
      </c>
      <c r="U401" s="179">
        <v>0</v>
      </c>
      <c r="V401" s="179">
        <f>U401*H401</f>
        <v>0</v>
      </c>
      <c r="W401" s="179">
        <v>0</v>
      </c>
      <c r="X401" s="179">
        <f>W401*H401</f>
        <v>0</v>
      </c>
      <c r="Y401" s="32"/>
      <c r="Z401" s="214"/>
      <c r="AA401" s="214"/>
      <c r="AN401" s="181" t="s">
        <v>124</v>
      </c>
      <c r="AP401" s="181" t="s">
        <v>116</v>
      </c>
      <c r="AQ401" s="181" t="s">
        <v>105</v>
      </c>
      <c r="AU401" s="14" t="s">
        <v>100</v>
      </c>
      <c r="BA401" s="182">
        <f>IF(O401="základná",K401,0)</f>
        <v>0</v>
      </c>
      <c r="BB401" s="182">
        <f>IF(O401="znížená",K401,0)</f>
        <v>0</v>
      </c>
      <c r="BC401" s="182">
        <f>IF(O401="zákl. prenesená",K401,0)</f>
        <v>0</v>
      </c>
      <c r="BD401" s="182">
        <f>IF(O401="zníž. prenesená",K401,0)</f>
        <v>0</v>
      </c>
      <c r="BE401" s="182">
        <f>IF(O401="nulová",K401,0)</f>
        <v>0</v>
      </c>
      <c r="BF401" s="14" t="s">
        <v>105</v>
      </c>
      <c r="BG401" s="183">
        <f>ROUND(P401*H401,3)</f>
        <v>0</v>
      </c>
      <c r="BH401" s="14" t="s">
        <v>121</v>
      </c>
      <c r="BI401" s="181" t="s">
        <v>662</v>
      </c>
    </row>
    <row r="402" spans="1:61" s="2" customFormat="1" x14ac:dyDescent="0.2">
      <c r="A402" s="214"/>
      <c r="B402" s="29"/>
      <c r="C402" s="211"/>
      <c r="D402" s="184" t="s">
        <v>106</v>
      </c>
      <c r="E402" s="211"/>
      <c r="F402" s="185" t="s">
        <v>884</v>
      </c>
      <c r="G402" s="211"/>
      <c r="H402" s="211"/>
      <c r="I402" s="211"/>
      <c r="J402" s="211"/>
      <c r="K402" s="211"/>
      <c r="L402" s="211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214"/>
      <c r="AA402" s="214"/>
      <c r="AP402" s="14" t="s">
        <v>106</v>
      </c>
      <c r="AQ402" s="14" t="s">
        <v>105</v>
      </c>
    </row>
    <row r="403" spans="1:61" s="2" customFormat="1" ht="16.5" customHeight="1" x14ac:dyDescent="0.2">
      <c r="A403" s="214"/>
      <c r="B403" s="29"/>
      <c r="C403" s="170" t="s">
        <v>667</v>
      </c>
      <c r="D403" s="170" t="s">
        <v>102</v>
      </c>
      <c r="E403" s="171" t="s">
        <v>668</v>
      </c>
      <c r="F403" s="172" t="s">
        <v>669</v>
      </c>
      <c r="G403" s="173" t="s">
        <v>103</v>
      </c>
      <c r="H403" s="174">
        <v>1</v>
      </c>
      <c r="I403" s="174"/>
      <c r="J403" s="174"/>
      <c r="K403" s="174">
        <f>H403*J403</f>
        <v>0</v>
      </c>
      <c r="L403" s="175"/>
      <c r="M403" s="32"/>
      <c r="N403" s="32"/>
      <c r="O403" s="177" t="s">
        <v>28</v>
      </c>
      <c r="P403" s="178">
        <f>I403+J403</f>
        <v>0</v>
      </c>
      <c r="Q403" s="178">
        <f>ROUND(I403*H403,3)</f>
        <v>0</v>
      </c>
      <c r="R403" s="178">
        <f>ROUND(J403*H403,3)</f>
        <v>0</v>
      </c>
      <c r="S403" s="179">
        <v>0</v>
      </c>
      <c r="T403" s="179">
        <f>S403*H403</f>
        <v>0</v>
      </c>
      <c r="U403" s="179">
        <v>0</v>
      </c>
      <c r="V403" s="179">
        <f>U403*H403</f>
        <v>0</v>
      </c>
      <c r="W403" s="179">
        <v>0</v>
      </c>
      <c r="X403" s="179">
        <f>W403*H403</f>
        <v>0</v>
      </c>
      <c r="Y403" s="32"/>
      <c r="Z403" s="214"/>
      <c r="AA403" s="214"/>
      <c r="AN403" s="181" t="s">
        <v>121</v>
      </c>
      <c r="AP403" s="181" t="s">
        <v>102</v>
      </c>
      <c r="AQ403" s="181" t="s">
        <v>105</v>
      </c>
      <c r="AU403" s="14" t="s">
        <v>100</v>
      </c>
      <c r="BA403" s="182">
        <f>IF(O403="základná",K403,0)</f>
        <v>0</v>
      </c>
      <c r="BB403" s="182">
        <f>IF(O403="znížená",K403,0)</f>
        <v>0</v>
      </c>
      <c r="BC403" s="182">
        <f>IF(O403="zákl. prenesená",K403,0)</f>
        <v>0</v>
      </c>
      <c r="BD403" s="182">
        <f>IF(O403="zníž. prenesená",K403,0)</f>
        <v>0</v>
      </c>
      <c r="BE403" s="182">
        <f>IF(O403="nulová",K403,0)</f>
        <v>0</v>
      </c>
      <c r="BF403" s="14" t="s">
        <v>105</v>
      </c>
      <c r="BG403" s="183">
        <f>ROUND(P403*H403,3)</f>
        <v>0</v>
      </c>
      <c r="BH403" s="14" t="s">
        <v>121</v>
      </c>
      <c r="BI403" s="181" t="s">
        <v>670</v>
      </c>
    </row>
    <row r="404" spans="1:61" s="2" customFormat="1" x14ac:dyDescent="0.2">
      <c r="A404" s="214"/>
      <c r="B404" s="29"/>
      <c r="C404" s="211"/>
      <c r="D404" s="184" t="s">
        <v>106</v>
      </c>
      <c r="E404" s="211"/>
      <c r="F404" s="185" t="s">
        <v>669</v>
      </c>
      <c r="G404" s="211"/>
      <c r="H404" s="211"/>
      <c r="I404" s="211"/>
      <c r="J404" s="211"/>
      <c r="K404" s="211"/>
      <c r="L404" s="211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214"/>
      <c r="AA404" s="214"/>
      <c r="AP404" s="14" t="s">
        <v>106</v>
      </c>
      <c r="AQ404" s="14" t="s">
        <v>105</v>
      </c>
    </row>
    <row r="405" spans="1:61" s="2" customFormat="1" ht="48.95" customHeight="1" x14ac:dyDescent="0.2">
      <c r="A405" s="214"/>
      <c r="B405" s="29"/>
      <c r="C405" s="188" t="s">
        <v>671</v>
      </c>
      <c r="D405" s="188" t="s">
        <v>116</v>
      </c>
      <c r="E405" s="189" t="s">
        <v>672</v>
      </c>
      <c r="F405" s="190" t="s">
        <v>912</v>
      </c>
      <c r="G405" s="191" t="s">
        <v>103</v>
      </c>
      <c r="H405" s="192">
        <v>1</v>
      </c>
      <c r="I405" s="192"/>
      <c r="J405" s="193"/>
      <c r="K405" s="192">
        <f>H405*I405</f>
        <v>0</v>
      </c>
      <c r="L405" s="193"/>
      <c r="M405" s="32"/>
      <c r="N405" s="32"/>
      <c r="O405" s="177" t="s">
        <v>28</v>
      </c>
      <c r="P405" s="178">
        <f>I405+J405</f>
        <v>0</v>
      </c>
      <c r="Q405" s="178">
        <f>ROUND(I405*H405,3)</f>
        <v>0</v>
      </c>
      <c r="R405" s="178">
        <f>ROUND(J405*H405,3)</f>
        <v>0</v>
      </c>
      <c r="S405" s="179">
        <v>0</v>
      </c>
      <c r="T405" s="179">
        <f>S405*H405</f>
        <v>0</v>
      </c>
      <c r="U405" s="179">
        <v>0</v>
      </c>
      <c r="V405" s="179">
        <f>U405*H405</f>
        <v>0</v>
      </c>
      <c r="W405" s="179">
        <v>0</v>
      </c>
      <c r="X405" s="179">
        <f>W405*H405</f>
        <v>0</v>
      </c>
      <c r="Y405" s="32"/>
      <c r="Z405" s="214"/>
      <c r="AA405" s="214"/>
      <c r="AN405" s="181" t="s">
        <v>124</v>
      </c>
      <c r="AP405" s="181" t="s">
        <v>116</v>
      </c>
      <c r="AQ405" s="181" t="s">
        <v>105</v>
      </c>
      <c r="AU405" s="14" t="s">
        <v>100</v>
      </c>
      <c r="BA405" s="182">
        <f>IF(O405="základná",K405,0)</f>
        <v>0</v>
      </c>
      <c r="BB405" s="182">
        <f>IF(O405="znížená",K405,0)</f>
        <v>0</v>
      </c>
      <c r="BC405" s="182">
        <f>IF(O405="zákl. prenesená",K405,0)</f>
        <v>0</v>
      </c>
      <c r="BD405" s="182">
        <f>IF(O405="zníž. prenesená",K405,0)</f>
        <v>0</v>
      </c>
      <c r="BE405" s="182">
        <f>IF(O405="nulová",K405,0)</f>
        <v>0</v>
      </c>
      <c r="BF405" s="14" t="s">
        <v>105</v>
      </c>
      <c r="BG405" s="183">
        <f>ROUND(P405*H405,3)</f>
        <v>0</v>
      </c>
      <c r="BH405" s="14" t="s">
        <v>121</v>
      </c>
      <c r="BI405" s="181" t="s">
        <v>674</v>
      </c>
    </row>
    <row r="406" spans="1:61" s="2" customFormat="1" ht="29.25" x14ac:dyDescent="0.2">
      <c r="A406" s="214"/>
      <c r="B406" s="29"/>
      <c r="C406" s="211"/>
      <c r="D406" s="184" t="s">
        <v>106</v>
      </c>
      <c r="E406" s="211"/>
      <c r="F406" s="185" t="s">
        <v>673</v>
      </c>
      <c r="G406" s="211"/>
      <c r="H406" s="211"/>
      <c r="I406" s="211"/>
      <c r="J406" s="211"/>
      <c r="K406" s="211"/>
      <c r="L406" s="211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214"/>
      <c r="AA406" s="214"/>
      <c r="AP406" s="14" t="s">
        <v>106</v>
      </c>
      <c r="AQ406" s="14" t="s">
        <v>105</v>
      </c>
    </row>
    <row r="407" spans="1:61" s="2" customFormat="1" ht="16.5" customHeight="1" x14ac:dyDescent="0.2">
      <c r="A407" s="214"/>
      <c r="B407" s="29"/>
      <c r="C407" s="170" t="s">
        <v>675</v>
      </c>
      <c r="D407" s="170" t="s">
        <v>102</v>
      </c>
      <c r="E407" s="171" t="s">
        <v>676</v>
      </c>
      <c r="F407" s="172" t="s">
        <v>677</v>
      </c>
      <c r="G407" s="173" t="s">
        <v>103</v>
      </c>
      <c r="H407" s="174">
        <v>11</v>
      </c>
      <c r="I407" s="174"/>
      <c r="J407" s="174"/>
      <c r="K407" s="174">
        <f>H407*J407</f>
        <v>0</v>
      </c>
      <c r="L407" s="175"/>
      <c r="M407" s="32"/>
      <c r="N407" s="32"/>
      <c r="O407" s="177" t="s">
        <v>28</v>
      </c>
      <c r="P407" s="178">
        <f>I407+J407</f>
        <v>0</v>
      </c>
      <c r="Q407" s="178">
        <f>ROUND(I407*H407,3)</f>
        <v>0</v>
      </c>
      <c r="R407" s="178">
        <f>ROUND(J407*H407,3)</f>
        <v>0</v>
      </c>
      <c r="S407" s="179">
        <v>0</v>
      </c>
      <c r="T407" s="179">
        <f>S407*H407</f>
        <v>0</v>
      </c>
      <c r="U407" s="179">
        <v>0</v>
      </c>
      <c r="V407" s="179">
        <f>U407*H407</f>
        <v>0</v>
      </c>
      <c r="W407" s="179">
        <v>0</v>
      </c>
      <c r="X407" s="179">
        <f>W407*H407</f>
        <v>0</v>
      </c>
      <c r="Y407" s="32"/>
      <c r="Z407" s="214"/>
      <c r="AA407" s="214"/>
      <c r="AN407" s="181" t="s">
        <v>121</v>
      </c>
      <c r="AP407" s="181" t="s">
        <v>102</v>
      </c>
      <c r="AQ407" s="181" t="s">
        <v>105</v>
      </c>
      <c r="AU407" s="14" t="s">
        <v>100</v>
      </c>
      <c r="BA407" s="182">
        <f>IF(O407="základná",K407,0)</f>
        <v>0</v>
      </c>
      <c r="BB407" s="182">
        <f>IF(O407="znížená",K407,0)</f>
        <v>0</v>
      </c>
      <c r="BC407" s="182">
        <f>IF(O407="zákl. prenesená",K407,0)</f>
        <v>0</v>
      </c>
      <c r="BD407" s="182">
        <f>IF(O407="zníž. prenesená",K407,0)</f>
        <v>0</v>
      </c>
      <c r="BE407" s="182">
        <f>IF(O407="nulová",K407,0)</f>
        <v>0</v>
      </c>
      <c r="BF407" s="14" t="s">
        <v>105</v>
      </c>
      <c r="BG407" s="183">
        <f>ROUND(P407*H407,3)</f>
        <v>0</v>
      </c>
      <c r="BH407" s="14" t="s">
        <v>121</v>
      </c>
      <c r="BI407" s="181" t="s">
        <v>678</v>
      </c>
    </row>
    <row r="408" spans="1:61" s="2" customFormat="1" x14ac:dyDescent="0.2">
      <c r="A408" s="214"/>
      <c r="B408" s="29"/>
      <c r="C408" s="211"/>
      <c r="D408" s="184" t="s">
        <v>106</v>
      </c>
      <c r="E408" s="211"/>
      <c r="F408" s="185" t="s">
        <v>677</v>
      </c>
      <c r="G408" s="211"/>
      <c r="H408" s="211"/>
      <c r="I408" s="211"/>
      <c r="J408" s="211"/>
      <c r="K408" s="211"/>
      <c r="L408" s="211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214"/>
      <c r="AA408" s="214"/>
      <c r="AP408" s="14" t="s">
        <v>106</v>
      </c>
      <c r="AQ408" s="14" t="s">
        <v>105</v>
      </c>
    </row>
    <row r="409" spans="1:61" s="2" customFormat="1" ht="24" customHeight="1" x14ac:dyDescent="0.2">
      <c r="A409" s="214"/>
      <c r="B409" s="29"/>
      <c r="C409" s="188" t="s">
        <v>679</v>
      </c>
      <c r="D409" s="188" t="s">
        <v>116</v>
      </c>
      <c r="E409" s="189" t="s">
        <v>680</v>
      </c>
      <c r="F409" s="190" t="s">
        <v>681</v>
      </c>
      <c r="G409" s="191" t="s">
        <v>103</v>
      </c>
      <c r="H409" s="192">
        <v>11</v>
      </c>
      <c r="I409" s="192"/>
      <c r="J409" s="193"/>
      <c r="K409" s="192">
        <f>H409*I409</f>
        <v>0</v>
      </c>
      <c r="L409" s="193"/>
      <c r="M409" s="32"/>
      <c r="N409" s="32"/>
      <c r="O409" s="177" t="s">
        <v>28</v>
      </c>
      <c r="P409" s="178">
        <f>I409+J409</f>
        <v>0</v>
      </c>
      <c r="Q409" s="178">
        <f>ROUND(I409*H409,3)</f>
        <v>0</v>
      </c>
      <c r="R409" s="178">
        <f>ROUND(J409*H409,3)</f>
        <v>0</v>
      </c>
      <c r="S409" s="179">
        <v>0</v>
      </c>
      <c r="T409" s="179">
        <f>S409*H409</f>
        <v>0</v>
      </c>
      <c r="U409" s="179">
        <v>0</v>
      </c>
      <c r="V409" s="179">
        <f>U409*H409</f>
        <v>0</v>
      </c>
      <c r="W409" s="179">
        <v>0</v>
      </c>
      <c r="X409" s="179">
        <f>W409*H409</f>
        <v>0</v>
      </c>
      <c r="Y409" s="32"/>
      <c r="Z409" s="214"/>
      <c r="AA409" s="214"/>
      <c r="AN409" s="181" t="s">
        <v>124</v>
      </c>
      <c r="AP409" s="181" t="s">
        <v>116</v>
      </c>
      <c r="AQ409" s="181" t="s">
        <v>105</v>
      </c>
      <c r="AU409" s="14" t="s">
        <v>100</v>
      </c>
      <c r="BA409" s="182">
        <f>IF(O409="základná",K409,0)</f>
        <v>0</v>
      </c>
      <c r="BB409" s="182">
        <f>IF(O409="znížená",K409,0)</f>
        <v>0</v>
      </c>
      <c r="BC409" s="182">
        <f>IF(O409="zákl. prenesená",K409,0)</f>
        <v>0</v>
      </c>
      <c r="BD409" s="182">
        <f>IF(O409="zníž. prenesená",K409,0)</f>
        <v>0</v>
      </c>
      <c r="BE409" s="182">
        <f>IF(O409="nulová",K409,0)</f>
        <v>0</v>
      </c>
      <c r="BF409" s="14" t="s">
        <v>105</v>
      </c>
      <c r="BG409" s="183">
        <f>ROUND(P409*H409,3)</f>
        <v>0</v>
      </c>
      <c r="BH409" s="14" t="s">
        <v>121</v>
      </c>
      <c r="BI409" s="181" t="s">
        <v>682</v>
      </c>
    </row>
    <row r="410" spans="1:61" s="2" customFormat="1" x14ac:dyDescent="0.2">
      <c r="A410" s="214"/>
      <c r="B410" s="29"/>
      <c r="C410" s="211"/>
      <c r="D410" s="184" t="s">
        <v>106</v>
      </c>
      <c r="E410" s="211"/>
      <c r="F410" s="185" t="s">
        <v>681</v>
      </c>
      <c r="G410" s="211"/>
      <c r="H410" s="211"/>
      <c r="I410" s="211"/>
      <c r="J410" s="211"/>
      <c r="K410" s="211"/>
      <c r="L410" s="211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214"/>
      <c r="AA410" s="214"/>
      <c r="AP410" s="14" t="s">
        <v>106</v>
      </c>
      <c r="AQ410" s="14" t="s">
        <v>105</v>
      </c>
    </row>
    <row r="411" spans="1:61" s="2" customFormat="1" ht="24.95" customHeight="1" x14ac:dyDescent="0.2">
      <c r="A411" s="214"/>
      <c r="B411" s="29"/>
      <c r="C411" s="170" t="s">
        <v>683</v>
      </c>
      <c r="D411" s="170" t="s">
        <v>102</v>
      </c>
      <c r="E411" s="171" t="s">
        <v>684</v>
      </c>
      <c r="F411" s="172" t="s">
        <v>685</v>
      </c>
      <c r="G411" s="173" t="s">
        <v>103</v>
      </c>
      <c r="H411" s="174">
        <v>27</v>
      </c>
      <c r="I411" s="174"/>
      <c r="J411" s="174"/>
      <c r="K411" s="174">
        <f>H411*J411</f>
        <v>0</v>
      </c>
      <c r="L411" s="175"/>
      <c r="M411" s="32"/>
      <c r="N411" s="32"/>
      <c r="O411" s="177" t="s">
        <v>28</v>
      </c>
      <c r="P411" s="178">
        <f>I411+J411</f>
        <v>0</v>
      </c>
      <c r="Q411" s="178">
        <f>ROUND(I411*H411,3)</f>
        <v>0</v>
      </c>
      <c r="R411" s="178">
        <f>ROUND(J411*H411,3)</f>
        <v>0</v>
      </c>
      <c r="S411" s="179">
        <v>0</v>
      </c>
      <c r="T411" s="179">
        <f>S411*H411</f>
        <v>0</v>
      </c>
      <c r="U411" s="179">
        <v>0</v>
      </c>
      <c r="V411" s="179">
        <f>U411*H411</f>
        <v>0</v>
      </c>
      <c r="W411" s="179">
        <v>0</v>
      </c>
      <c r="X411" s="179">
        <f>W411*H411</f>
        <v>0</v>
      </c>
      <c r="Y411" s="32"/>
      <c r="Z411" s="214"/>
      <c r="AA411" s="214"/>
      <c r="AN411" s="181" t="s">
        <v>121</v>
      </c>
      <c r="AP411" s="181" t="s">
        <v>102</v>
      </c>
      <c r="AQ411" s="181" t="s">
        <v>105</v>
      </c>
      <c r="AU411" s="14" t="s">
        <v>100</v>
      </c>
      <c r="BA411" s="182">
        <f>IF(O411="základná",K411,0)</f>
        <v>0</v>
      </c>
      <c r="BB411" s="182">
        <f>IF(O411="znížená",K411,0)</f>
        <v>0</v>
      </c>
      <c r="BC411" s="182">
        <f>IF(O411="zákl. prenesená",K411,0)</f>
        <v>0</v>
      </c>
      <c r="BD411" s="182">
        <f>IF(O411="zníž. prenesená",K411,0)</f>
        <v>0</v>
      </c>
      <c r="BE411" s="182">
        <f>IF(O411="nulová",K411,0)</f>
        <v>0</v>
      </c>
      <c r="BF411" s="14" t="s">
        <v>105</v>
      </c>
      <c r="BG411" s="183">
        <f>ROUND(P411*H411,3)</f>
        <v>0</v>
      </c>
      <c r="BH411" s="14" t="s">
        <v>121</v>
      </c>
      <c r="BI411" s="181" t="s">
        <v>686</v>
      </c>
    </row>
    <row r="412" spans="1:61" s="2" customFormat="1" x14ac:dyDescent="0.2">
      <c r="A412" s="214"/>
      <c r="B412" s="29"/>
      <c r="C412" s="211"/>
      <c r="D412" s="184" t="s">
        <v>106</v>
      </c>
      <c r="E412" s="211"/>
      <c r="F412" s="185" t="s">
        <v>685</v>
      </c>
      <c r="G412" s="211"/>
      <c r="H412" s="211"/>
      <c r="I412" s="211"/>
      <c r="J412" s="211"/>
      <c r="K412" s="211"/>
      <c r="L412" s="211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214"/>
      <c r="AA412" s="214"/>
      <c r="AP412" s="14" t="s">
        <v>106</v>
      </c>
      <c r="AQ412" s="14" t="s">
        <v>105</v>
      </c>
    </row>
    <row r="413" spans="1:61" s="2" customFormat="1" ht="23.1" customHeight="1" x14ac:dyDescent="0.2">
      <c r="A413" s="214"/>
      <c r="B413" s="29"/>
      <c r="C413" s="188" t="s">
        <v>687</v>
      </c>
      <c r="D413" s="188" t="s">
        <v>116</v>
      </c>
      <c r="E413" s="189" t="s">
        <v>688</v>
      </c>
      <c r="F413" s="190" t="s">
        <v>887</v>
      </c>
      <c r="G413" s="191" t="s">
        <v>103</v>
      </c>
      <c r="H413" s="192">
        <v>27</v>
      </c>
      <c r="I413" s="192"/>
      <c r="J413" s="193"/>
      <c r="K413" s="192">
        <f>H413*I413</f>
        <v>0</v>
      </c>
      <c r="L413" s="193"/>
      <c r="M413" s="32"/>
      <c r="N413" s="32"/>
      <c r="O413" s="177" t="s">
        <v>28</v>
      </c>
      <c r="P413" s="178">
        <f>I413+J413</f>
        <v>0</v>
      </c>
      <c r="Q413" s="178">
        <f>ROUND(I413*H413,3)</f>
        <v>0</v>
      </c>
      <c r="R413" s="178">
        <f>ROUND(J413*H413,3)</f>
        <v>0</v>
      </c>
      <c r="S413" s="179">
        <v>0</v>
      </c>
      <c r="T413" s="179">
        <f>S413*H413</f>
        <v>0</v>
      </c>
      <c r="U413" s="179">
        <v>0</v>
      </c>
      <c r="V413" s="179">
        <f>U413*H413</f>
        <v>0</v>
      </c>
      <c r="W413" s="179">
        <v>0</v>
      </c>
      <c r="X413" s="179">
        <f>W413*H413</f>
        <v>0</v>
      </c>
      <c r="Y413" s="32"/>
      <c r="Z413" s="214"/>
      <c r="AA413" s="214"/>
      <c r="AN413" s="181" t="s">
        <v>124</v>
      </c>
      <c r="AP413" s="181" t="s">
        <v>116</v>
      </c>
      <c r="AQ413" s="181" t="s">
        <v>105</v>
      </c>
      <c r="AU413" s="14" t="s">
        <v>100</v>
      </c>
      <c r="BA413" s="182">
        <f>IF(O413="základná",K413,0)</f>
        <v>0</v>
      </c>
      <c r="BB413" s="182">
        <f>IF(O413="znížená",K413,0)</f>
        <v>0</v>
      </c>
      <c r="BC413" s="182">
        <f>IF(O413="zákl. prenesená",K413,0)</f>
        <v>0</v>
      </c>
      <c r="BD413" s="182">
        <f>IF(O413="zníž. prenesená",K413,0)</f>
        <v>0</v>
      </c>
      <c r="BE413" s="182">
        <f>IF(O413="nulová",K413,0)</f>
        <v>0</v>
      </c>
      <c r="BF413" s="14" t="s">
        <v>105</v>
      </c>
      <c r="BG413" s="183">
        <f>ROUND(P413*H413,3)</f>
        <v>0</v>
      </c>
      <c r="BH413" s="14" t="s">
        <v>121</v>
      </c>
      <c r="BI413" s="181" t="s">
        <v>689</v>
      </c>
    </row>
    <row r="414" spans="1:61" s="2" customFormat="1" x14ac:dyDescent="0.2">
      <c r="A414" s="214"/>
      <c r="B414" s="29"/>
      <c r="C414" s="211"/>
      <c r="D414" s="184" t="s">
        <v>106</v>
      </c>
      <c r="E414" s="211"/>
      <c r="F414" s="185" t="s">
        <v>888</v>
      </c>
      <c r="G414" s="211"/>
      <c r="H414" s="211"/>
      <c r="I414" s="211"/>
      <c r="J414" s="211"/>
      <c r="K414" s="211"/>
      <c r="L414" s="211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214"/>
      <c r="AA414" s="214"/>
      <c r="AP414" s="14" t="s">
        <v>106</v>
      </c>
      <c r="AQ414" s="14" t="s">
        <v>105</v>
      </c>
    </row>
    <row r="415" spans="1:61" s="2" customFormat="1" ht="24" customHeight="1" x14ac:dyDescent="0.2">
      <c r="A415" s="214"/>
      <c r="B415" s="29"/>
      <c r="C415" s="170" t="s">
        <v>690</v>
      </c>
      <c r="D415" s="170" t="s">
        <v>102</v>
      </c>
      <c r="E415" s="171" t="s">
        <v>691</v>
      </c>
      <c r="F415" s="172" t="s">
        <v>864</v>
      </c>
      <c r="G415" s="173" t="s">
        <v>103</v>
      </c>
      <c r="H415" s="174">
        <v>2</v>
      </c>
      <c r="I415" s="174"/>
      <c r="J415" s="174"/>
      <c r="K415" s="174">
        <f>H415*J415</f>
        <v>0</v>
      </c>
      <c r="L415" s="175"/>
      <c r="M415" s="32"/>
      <c r="N415" s="32"/>
      <c r="O415" s="177" t="s">
        <v>28</v>
      </c>
      <c r="P415" s="178">
        <f>I415+J415</f>
        <v>0</v>
      </c>
      <c r="Q415" s="178">
        <f>ROUND(I415*H415,3)</f>
        <v>0</v>
      </c>
      <c r="R415" s="178">
        <f>ROUND(J415*H415,3)</f>
        <v>0</v>
      </c>
      <c r="S415" s="179">
        <v>0</v>
      </c>
      <c r="T415" s="179">
        <f>S415*H415</f>
        <v>0</v>
      </c>
      <c r="U415" s="179">
        <v>0</v>
      </c>
      <c r="V415" s="179">
        <f>U415*H415</f>
        <v>0</v>
      </c>
      <c r="W415" s="179">
        <v>0</v>
      </c>
      <c r="X415" s="179">
        <f>W415*H415</f>
        <v>0</v>
      </c>
      <c r="Y415" s="32"/>
      <c r="Z415" s="214"/>
      <c r="AA415" s="214"/>
      <c r="AN415" s="181" t="s">
        <v>121</v>
      </c>
      <c r="AP415" s="181" t="s">
        <v>102</v>
      </c>
      <c r="AQ415" s="181" t="s">
        <v>105</v>
      </c>
      <c r="AU415" s="14" t="s">
        <v>100</v>
      </c>
      <c r="BA415" s="182">
        <f>IF(O415="základná",K415,0)</f>
        <v>0</v>
      </c>
      <c r="BB415" s="182">
        <f>IF(O415="znížená",K415,0)</f>
        <v>0</v>
      </c>
      <c r="BC415" s="182">
        <f>IF(O415="zákl. prenesená",K415,0)</f>
        <v>0</v>
      </c>
      <c r="BD415" s="182">
        <f>IF(O415="zníž. prenesená",K415,0)</f>
        <v>0</v>
      </c>
      <c r="BE415" s="182">
        <f>IF(O415="nulová",K415,0)</f>
        <v>0</v>
      </c>
      <c r="BF415" s="14" t="s">
        <v>105</v>
      </c>
      <c r="BG415" s="183">
        <f>ROUND(P415*H415,3)</f>
        <v>0</v>
      </c>
      <c r="BH415" s="14" t="s">
        <v>121</v>
      </c>
      <c r="BI415" s="181" t="s">
        <v>692</v>
      </c>
    </row>
    <row r="416" spans="1:61" s="2" customFormat="1" x14ac:dyDescent="0.2">
      <c r="A416" s="214"/>
      <c r="B416" s="29"/>
      <c r="C416" s="211"/>
      <c r="D416" s="184" t="s">
        <v>106</v>
      </c>
      <c r="E416" s="211"/>
      <c r="F416" s="185" t="s">
        <v>864</v>
      </c>
      <c r="G416" s="211"/>
      <c r="H416" s="211"/>
      <c r="I416" s="211"/>
      <c r="J416" s="211"/>
      <c r="K416" s="211"/>
      <c r="L416" s="211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214"/>
      <c r="AA416" s="214"/>
      <c r="AP416" s="14" t="s">
        <v>106</v>
      </c>
      <c r="AQ416" s="14" t="s">
        <v>105</v>
      </c>
    </row>
    <row r="417" spans="1:61" s="2" customFormat="1" ht="24" customHeight="1" x14ac:dyDescent="0.2">
      <c r="A417" s="214"/>
      <c r="B417" s="29"/>
      <c r="C417" s="188" t="s">
        <v>693</v>
      </c>
      <c r="D417" s="188" t="s">
        <v>116</v>
      </c>
      <c r="E417" s="189" t="s">
        <v>694</v>
      </c>
      <c r="F417" s="190" t="s">
        <v>865</v>
      </c>
      <c r="G417" s="191" t="s">
        <v>103</v>
      </c>
      <c r="H417" s="192">
        <v>2</v>
      </c>
      <c r="I417" s="192"/>
      <c r="J417" s="193"/>
      <c r="K417" s="192">
        <f>H417*I417</f>
        <v>0</v>
      </c>
      <c r="L417" s="193"/>
      <c r="M417" s="32"/>
      <c r="N417" s="32"/>
      <c r="O417" s="177" t="s">
        <v>28</v>
      </c>
      <c r="P417" s="178">
        <f>I417+J417</f>
        <v>0</v>
      </c>
      <c r="Q417" s="178">
        <f>ROUND(I417*H417,3)</f>
        <v>0</v>
      </c>
      <c r="R417" s="178">
        <f>ROUND(J417*H417,3)</f>
        <v>0</v>
      </c>
      <c r="S417" s="179">
        <v>0</v>
      </c>
      <c r="T417" s="179">
        <f>S417*H417</f>
        <v>0</v>
      </c>
      <c r="U417" s="179">
        <v>0</v>
      </c>
      <c r="V417" s="179">
        <f>U417*H417</f>
        <v>0</v>
      </c>
      <c r="W417" s="179">
        <v>0</v>
      </c>
      <c r="X417" s="179">
        <f>W417*H417</f>
        <v>0</v>
      </c>
      <c r="Y417" s="32"/>
      <c r="Z417" s="214"/>
      <c r="AA417" s="214"/>
      <c r="AN417" s="181" t="s">
        <v>124</v>
      </c>
      <c r="AP417" s="181" t="s">
        <v>116</v>
      </c>
      <c r="AQ417" s="181" t="s">
        <v>105</v>
      </c>
      <c r="AU417" s="14" t="s">
        <v>100</v>
      </c>
      <c r="BA417" s="182">
        <f>IF(O417="základná",K417,0)</f>
        <v>0</v>
      </c>
      <c r="BB417" s="182">
        <f>IF(O417="znížená",K417,0)</f>
        <v>0</v>
      </c>
      <c r="BC417" s="182">
        <f>IF(O417="zákl. prenesená",K417,0)</f>
        <v>0</v>
      </c>
      <c r="BD417" s="182">
        <f>IF(O417="zníž. prenesená",K417,0)</f>
        <v>0</v>
      </c>
      <c r="BE417" s="182">
        <f>IF(O417="nulová",K417,0)</f>
        <v>0</v>
      </c>
      <c r="BF417" s="14" t="s">
        <v>105</v>
      </c>
      <c r="BG417" s="183">
        <f>ROUND(P417*H417,3)</f>
        <v>0</v>
      </c>
      <c r="BH417" s="14" t="s">
        <v>121</v>
      </c>
      <c r="BI417" s="181" t="s">
        <v>696</v>
      </c>
    </row>
    <row r="418" spans="1:61" s="2" customFormat="1" x14ac:dyDescent="0.2">
      <c r="A418" s="214"/>
      <c r="B418" s="29"/>
      <c r="C418" s="211"/>
      <c r="D418" s="184" t="s">
        <v>106</v>
      </c>
      <c r="E418" s="211"/>
      <c r="F418" s="185" t="s">
        <v>695</v>
      </c>
      <c r="G418" s="211"/>
      <c r="H418" s="211"/>
      <c r="I418" s="211"/>
      <c r="J418" s="211"/>
      <c r="K418" s="211"/>
      <c r="L418" s="211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214"/>
      <c r="AA418" s="214"/>
      <c r="AP418" s="14" t="s">
        <v>106</v>
      </c>
      <c r="AQ418" s="14" t="s">
        <v>105</v>
      </c>
    </row>
    <row r="419" spans="1:61" s="2" customFormat="1" ht="16.5" customHeight="1" x14ac:dyDescent="0.2">
      <c r="A419" s="214"/>
      <c r="B419" s="29"/>
      <c r="C419" s="170" t="s">
        <v>705</v>
      </c>
      <c r="D419" s="170" t="s">
        <v>102</v>
      </c>
      <c r="E419" s="171" t="s">
        <v>706</v>
      </c>
      <c r="F419" s="172" t="s">
        <v>707</v>
      </c>
      <c r="G419" s="173" t="s">
        <v>103</v>
      </c>
      <c r="H419" s="174">
        <v>1</v>
      </c>
      <c r="I419" s="174"/>
      <c r="J419" s="174"/>
      <c r="K419" s="174">
        <f>H419*J419</f>
        <v>0</v>
      </c>
      <c r="L419" s="175"/>
      <c r="M419" s="32"/>
      <c r="N419" s="32"/>
      <c r="O419" s="177" t="s">
        <v>28</v>
      </c>
      <c r="P419" s="178">
        <f>I419+J419</f>
        <v>0</v>
      </c>
      <c r="Q419" s="178">
        <f>ROUND(I419*H419,3)</f>
        <v>0</v>
      </c>
      <c r="R419" s="178">
        <f>ROUND(J419*H419,3)</f>
        <v>0</v>
      </c>
      <c r="S419" s="179">
        <v>0</v>
      </c>
      <c r="T419" s="179">
        <f>S419*H419</f>
        <v>0</v>
      </c>
      <c r="U419" s="179">
        <v>0</v>
      </c>
      <c r="V419" s="179">
        <f>U419*H419</f>
        <v>0</v>
      </c>
      <c r="W419" s="179">
        <v>0</v>
      </c>
      <c r="X419" s="179">
        <f>W419*H419</f>
        <v>0</v>
      </c>
      <c r="Y419" s="32"/>
      <c r="Z419" s="214"/>
      <c r="AA419" s="214"/>
      <c r="AN419" s="181" t="s">
        <v>121</v>
      </c>
      <c r="AP419" s="181" t="s">
        <v>102</v>
      </c>
      <c r="AQ419" s="181" t="s">
        <v>105</v>
      </c>
      <c r="AU419" s="14" t="s">
        <v>100</v>
      </c>
      <c r="BA419" s="182">
        <f>IF(O419="základná",K419,0)</f>
        <v>0</v>
      </c>
      <c r="BB419" s="182">
        <f>IF(O419="znížená",K419,0)</f>
        <v>0</v>
      </c>
      <c r="BC419" s="182">
        <f>IF(O419="zákl. prenesená",K419,0)</f>
        <v>0</v>
      </c>
      <c r="BD419" s="182">
        <f>IF(O419="zníž. prenesená",K419,0)</f>
        <v>0</v>
      </c>
      <c r="BE419" s="182">
        <f>IF(O419="nulová",K419,0)</f>
        <v>0</v>
      </c>
      <c r="BF419" s="14" t="s">
        <v>105</v>
      </c>
      <c r="BG419" s="183">
        <f>ROUND(P419*H419,3)</f>
        <v>0</v>
      </c>
      <c r="BH419" s="14" t="s">
        <v>121</v>
      </c>
      <c r="BI419" s="181" t="s">
        <v>708</v>
      </c>
    </row>
    <row r="420" spans="1:61" s="2" customFormat="1" x14ac:dyDescent="0.2">
      <c r="A420" s="214"/>
      <c r="B420" s="29"/>
      <c r="C420" s="211"/>
      <c r="D420" s="184" t="s">
        <v>106</v>
      </c>
      <c r="E420" s="211"/>
      <c r="F420" s="185" t="s">
        <v>707</v>
      </c>
      <c r="G420" s="211"/>
      <c r="H420" s="211"/>
      <c r="I420" s="211"/>
      <c r="J420" s="211"/>
      <c r="K420" s="211"/>
      <c r="L420" s="211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214"/>
      <c r="AA420" s="214"/>
      <c r="AP420" s="14" t="s">
        <v>106</v>
      </c>
      <c r="AQ420" s="14" t="s">
        <v>105</v>
      </c>
    </row>
    <row r="421" spans="1:61" s="2" customFormat="1" ht="16.5" customHeight="1" x14ac:dyDescent="0.2">
      <c r="A421" s="214"/>
      <c r="B421" s="29"/>
      <c r="C421" s="188" t="s">
        <v>709</v>
      </c>
      <c r="D421" s="188" t="s">
        <v>116</v>
      </c>
      <c r="E421" s="189" t="s">
        <v>710</v>
      </c>
      <c r="F421" s="190" t="s">
        <v>711</v>
      </c>
      <c r="G421" s="191" t="s">
        <v>103</v>
      </c>
      <c r="H421" s="192">
        <v>1</v>
      </c>
      <c r="I421" s="192"/>
      <c r="J421" s="193"/>
      <c r="K421" s="192">
        <f>H421*I421</f>
        <v>0</v>
      </c>
      <c r="L421" s="193"/>
      <c r="M421" s="32"/>
      <c r="N421" s="32"/>
      <c r="O421" s="177" t="s">
        <v>28</v>
      </c>
      <c r="P421" s="178">
        <f>I421+J421</f>
        <v>0</v>
      </c>
      <c r="Q421" s="178">
        <f>ROUND(I421*H421,3)</f>
        <v>0</v>
      </c>
      <c r="R421" s="178">
        <f>ROUND(J421*H421,3)</f>
        <v>0</v>
      </c>
      <c r="S421" s="179">
        <v>0</v>
      </c>
      <c r="T421" s="179">
        <f>S421*H421</f>
        <v>0</v>
      </c>
      <c r="U421" s="179">
        <v>0</v>
      </c>
      <c r="V421" s="179">
        <f>U421*H421</f>
        <v>0</v>
      </c>
      <c r="W421" s="179">
        <v>0</v>
      </c>
      <c r="X421" s="179">
        <f>W421*H421</f>
        <v>0</v>
      </c>
      <c r="Y421" s="32"/>
      <c r="Z421" s="214"/>
      <c r="AA421" s="214"/>
      <c r="AN421" s="181" t="s">
        <v>124</v>
      </c>
      <c r="AP421" s="181" t="s">
        <v>116</v>
      </c>
      <c r="AQ421" s="181" t="s">
        <v>105</v>
      </c>
      <c r="AU421" s="14" t="s">
        <v>100</v>
      </c>
      <c r="BA421" s="182">
        <f>IF(O421="základná",K421,0)</f>
        <v>0</v>
      </c>
      <c r="BB421" s="182">
        <f>IF(O421="znížená",K421,0)</f>
        <v>0</v>
      </c>
      <c r="BC421" s="182">
        <f>IF(O421="zákl. prenesená",K421,0)</f>
        <v>0</v>
      </c>
      <c r="BD421" s="182">
        <f>IF(O421="zníž. prenesená",K421,0)</f>
        <v>0</v>
      </c>
      <c r="BE421" s="182">
        <f>IF(O421="nulová",K421,0)</f>
        <v>0</v>
      </c>
      <c r="BF421" s="14" t="s">
        <v>105</v>
      </c>
      <c r="BG421" s="183">
        <f>ROUND(P421*H421,3)</f>
        <v>0</v>
      </c>
      <c r="BH421" s="14" t="s">
        <v>121</v>
      </c>
      <c r="BI421" s="181" t="s">
        <v>712</v>
      </c>
    </row>
    <row r="422" spans="1:61" s="2" customFormat="1" x14ac:dyDescent="0.2">
      <c r="A422" s="214"/>
      <c r="B422" s="29"/>
      <c r="C422" s="211"/>
      <c r="D422" s="184" t="s">
        <v>106</v>
      </c>
      <c r="E422" s="211"/>
      <c r="F422" s="185" t="s">
        <v>711</v>
      </c>
      <c r="G422" s="211"/>
      <c r="H422" s="211"/>
      <c r="I422" s="211"/>
      <c r="J422" s="211"/>
      <c r="K422" s="211"/>
      <c r="L422" s="211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214"/>
      <c r="AA422" s="214"/>
      <c r="AP422" s="14" t="s">
        <v>106</v>
      </c>
      <c r="AQ422" s="14" t="s">
        <v>105</v>
      </c>
    </row>
    <row r="423" spans="1:61" s="2" customFormat="1" ht="16.5" customHeight="1" x14ac:dyDescent="0.2">
      <c r="A423" s="214"/>
      <c r="B423" s="29"/>
      <c r="C423" s="170" t="s">
        <v>713</v>
      </c>
      <c r="D423" s="170" t="s">
        <v>102</v>
      </c>
      <c r="E423" s="171" t="s">
        <v>714</v>
      </c>
      <c r="F423" s="172" t="s">
        <v>862</v>
      </c>
      <c r="G423" s="173" t="s">
        <v>103</v>
      </c>
      <c r="H423" s="174">
        <v>1</v>
      </c>
      <c r="I423" s="174"/>
      <c r="J423" s="174"/>
      <c r="K423" s="174">
        <f>H423*J423</f>
        <v>0</v>
      </c>
      <c r="L423" s="175"/>
      <c r="M423" s="32"/>
      <c r="N423" s="32"/>
      <c r="O423" s="177" t="s">
        <v>28</v>
      </c>
      <c r="P423" s="178">
        <f>I423+J423</f>
        <v>0</v>
      </c>
      <c r="Q423" s="178">
        <f>ROUND(I423*H423,3)</f>
        <v>0</v>
      </c>
      <c r="R423" s="178">
        <f>ROUND(J423*H423,3)</f>
        <v>0</v>
      </c>
      <c r="S423" s="179">
        <v>0</v>
      </c>
      <c r="T423" s="179">
        <f>S423*H423</f>
        <v>0</v>
      </c>
      <c r="U423" s="179">
        <v>0</v>
      </c>
      <c r="V423" s="179">
        <f>U423*H423</f>
        <v>0</v>
      </c>
      <c r="W423" s="179">
        <v>0</v>
      </c>
      <c r="X423" s="179">
        <f>W423*H423</f>
        <v>0</v>
      </c>
      <c r="Y423" s="32"/>
      <c r="Z423" s="214"/>
      <c r="AA423" s="214"/>
      <c r="AN423" s="181" t="s">
        <v>121</v>
      </c>
      <c r="AP423" s="181" t="s">
        <v>102</v>
      </c>
      <c r="AQ423" s="181" t="s">
        <v>105</v>
      </c>
      <c r="AU423" s="14" t="s">
        <v>100</v>
      </c>
      <c r="BA423" s="182">
        <f>IF(O423="základná",K423,0)</f>
        <v>0</v>
      </c>
      <c r="BB423" s="182">
        <f>IF(O423="znížená",K423,0)</f>
        <v>0</v>
      </c>
      <c r="BC423" s="182">
        <f>IF(O423="zákl. prenesená",K423,0)</f>
        <v>0</v>
      </c>
      <c r="BD423" s="182">
        <f>IF(O423="zníž. prenesená",K423,0)</f>
        <v>0</v>
      </c>
      <c r="BE423" s="182">
        <f>IF(O423="nulová",K423,0)</f>
        <v>0</v>
      </c>
      <c r="BF423" s="14" t="s">
        <v>105</v>
      </c>
      <c r="BG423" s="183">
        <f>ROUND(P423*H423,3)</f>
        <v>0</v>
      </c>
      <c r="BH423" s="14" t="s">
        <v>121</v>
      </c>
      <c r="BI423" s="181" t="s">
        <v>715</v>
      </c>
    </row>
    <row r="424" spans="1:61" s="2" customFormat="1" x14ac:dyDescent="0.2">
      <c r="A424" s="214"/>
      <c r="B424" s="29"/>
      <c r="C424" s="211"/>
      <c r="D424" s="184" t="s">
        <v>106</v>
      </c>
      <c r="E424" s="211"/>
      <c r="F424" s="185" t="s">
        <v>707</v>
      </c>
      <c r="G424" s="211"/>
      <c r="H424" s="211"/>
      <c r="I424" s="211"/>
      <c r="J424" s="211"/>
      <c r="K424" s="211"/>
      <c r="L424" s="211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214"/>
      <c r="AA424" s="214"/>
      <c r="AP424" s="14" t="s">
        <v>106</v>
      </c>
      <c r="AQ424" s="14" t="s">
        <v>105</v>
      </c>
    </row>
    <row r="425" spans="1:61" s="2" customFormat="1" ht="16.5" customHeight="1" x14ac:dyDescent="0.2">
      <c r="A425" s="214"/>
      <c r="B425" s="29"/>
      <c r="C425" s="188" t="s">
        <v>716</v>
      </c>
      <c r="D425" s="188" t="s">
        <v>116</v>
      </c>
      <c r="E425" s="189" t="s">
        <v>717</v>
      </c>
      <c r="F425" s="190" t="s">
        <v>863</v>
      </c>
      <c r="G425" s="191" t="s">
        <v>103</v>
      </c>
      <c r="H425" s="192">
        <v>1</v>
      </c>
      <c r="I425" s="192"/>
      <c r="J425" s="193"/>
      <c r="K425" s="192">
        <f>H425*I425</f>
        <v>0</v>
      </c>
      <c r="L425" s="193"/>
      <c r="M425" s="32"/>
      <c r="N425" s="32"/>
      <c r="O425" s="177" t="s">
        <v>28</v>
      </c>
      <c r="P425" s="178">
        <f>I425+J425</f>
        <v>0</v>
      </c>
      <c r="Q425" s="178">
        <f>ROUND(I425*H425,3)</f>
        <v>0</v>
      </c>
      <c r="R425" s="178">
        <f>ROUND(J425*H425,3)</f>
        <v>0</v>
      </c>
      <c r="S425" s="179">
        <v>0</v>
      </c>
      <c r="T425" s="179">
        <f>S425*H425</f>
        <v>0</v>
      </c>
      <c r="U425" s="179">
        <v>0</v>
      </c>
      <c r="V425" s="179">
        <f>U425*H425</f>
        <v>0</v>
      </c>
      <c r="W425" s="179">
        <v>0</v>
      </c>
      <c r="X425" s="179">
        <f>W425*H425</f>
        <v>0</v>
      </c>
      <c r="Y425" s="32"/>
      <c r="Z425" s="214"/>
      <c r="AA425" s="214"/>
      <c r="AN425" s="181" t="s">
        <v>124</v>
      </c>
      <c r="AP425" s="181" t="s">
        <v>116</v>
      </c>
      <c r="AQ425" s="181" t="s">
        <v>105</v>
      </c>
      <c r="AU425" s="14" t="s">
        <v>100</v>
      </c>
      <c r="BA425" s="182">
        <f>IF(O425="základná",K425,0)</f>
        <v>0</v>
      </c>
      <c r="BB425" s="182">
        <f>IF(O425="znížená",K425,0)</f>
        <v>0</v>
      </c>
      <c r="BC425" s="182">
        <f>IF(O425="zákl. prenesená",K425,0)</f>
        <v>0</v>
      </c>
      <c r="BD425" s="182">
        <f>IF(O425="zníž. prenesená",K425,0)</f>
        <v>0</v>
      </c>
      <c r="BE425" s="182">
        <f>IF(O425="nulová",K425,0)</f>
        <v>0</v>
      </c>
      <c r="BF425" s="14" t="s">
        <v>105</v>
      </c>
      <c r="BG425" s="183">
        <f>ROUND(P425*H425,3)</f>
        <v>0</v>
      </c>
      <c r="BH425" s="14" t="s">
        <v>121</v>
      </c>
      <c r="BI425" s="181" t="s">
        <v>718</v>
      </c>
    </row>
    <row r="426" spans="1:61" s="2" customFormat="1" x14ac:dyDescent="0.2">
      <c r="A426" s="214"/>
      <c r="B426" s="29"/>
      <c r="C426" s="211"/>
      <c r="D426" s="184" t="s">
        <v>106</v>
      </c>
      <c r="E426" s="211"/>
      <c r="F426" s="185" t="s">
        <v>721</v>
      </c>
      <c r="G426" s="211"/>
      <c r="H426" s="211"/>
      <c r="I426" s="211"/>
      <c r="J426" s="211"/>
      <c r="K426" s="211"/>
      <c r="L426" s="211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214"/>
      <c r="AA426" s="214"/>
      <c r="AP426" s="14" t="s">
        <v>106</v>
      </c>
      <c r="AQ426" s="14" t="s">
        <v>105</v>
      </c>
    </row>
    <row r="427" spans="1:61" s="2" customFormat="1" ht="24" customHeight="1" x14ac:dyDescent="0.2">
      <c r="A427" s="214"/>
      <c r="B427" s="29"/>
      <c r="C427" s="170" t="s">
        <v>723</v>
      </c>
      <c r="D427" s="170" t="s">
        <v>102</v>
      </c>
      <c r="E427" s="171" t="s">
        <v>724</v>
      </c>
      <c r="F427" s="172" t="s">
        <v>784</v>
      </c>
      <c r="G427" s="173" t="s">
        <v>103</v>
      </c>
      <c r="H427" s="174">
        <v>93</v>
      </c>
      <c r="I427" s="174"/>
      <c r="J427" s="174"/>
      <c r="K427" s="174">
        <f>H427*J427</f>
        <v>0</v>
      </c>
      <c r="L427" s="175"/>
      <c r="M427" s="32"/>
      <c r="N427" s="32"/>
      <c r="O427" s="177" t="s">
        <v>28</v>
      </c>
      <c r="P427" s="178">
        <f>I427+J427</f>
        <v>0</v>
      </c>
      <c r="Q427" s="178">
        <f>ROUND(I427*H427,3)</f>
        <v>0</v>
      </c>
      <c r="R427" s="178">
        <f>ROUND(J427*H427,3)</f>
        <v>0</v>
      </c>
      <c r="S427" s="179">
        <v>0</v>
      </c>
      <c r="T427" s="179">
        <f>S427*H427</f>
        <v>0</v>
      </c>
      <c r="U427" s="179">
        <v>0</v>
      </c>
      <c r="V427" s="179">
        <f>U427*H427</f>
        <v>0</v>
      </c>
      <c r="W427" s="179">
        <v>0</v>
      </c>
      <c r="X427" s="179">
        <f>W427*H427</f>
        <v>0</v>
      </c>
      <c r="Y427" s="32"/>
      <c r="Z427" s="214"/>
      <c r="AA427" s="214"/>
      <c r="AN427" s="181" t="s">
        <v>121</v>
      </c>
      <c r="AP427" s="181" t="s">
        <v>102</v>
      </c>
      <c r="AQ427" s="181" t="s">
        <v>105</v>
      </c>
      <c r="AU427" s="14" t="s">
        <v>100</v>
      </c>
      <c r="BA427" s="182">
        <f>IF(O427="základná",K427,0)</f>
        <v>0</v>
      </c>
      <c r="BB427" s="182">
        <f>IF(O427="znížená",K427,0)</f>
        <v>0</v>
      </c>
      <c r="BC427" s="182">
        <f>IF(O427="zákl. prenesená",K427,0)</f>
        <v>0</v>
      </c>
      <c r="BD427" s="182">
        <f>IF(O427="zníž. prenesená",K427,0)</f>
        <v>0</v>
      </c>
      <c r="BE427" s="182">
        <f>IF(O427="nulová",K427,0)</f>
        <v>0</v>
      </c>
      <c r="BF427" s="14" t="s">
        <v>105</v>
      </c>
      <c r="BG427" s="183">
        <f>ROUND(P427*H427,3)</f>
        <v>0</v>
      </c>
      <c r="BH427" s="14" t="s">
        <v>121</v>
      </c>
      <c r="BI427" s="181" t="s">
        <v>725</v>
      </c>
    </row>
    <row r="428" spans="1:61" s="2" customFormat="1" x14ac:dyDescent="0.2">
      <c r="A428" s="214"/>
      <c r="B428" s="29"/>
      <c r="C428" s="211"/>
      <c r="D428" s="184" t="s">
        <v>106</v>
      </c>
      <c r="E428" s="211"/>
      <c r="F428" s="185" t="s">
        <v>784</v>
      </c>
      <c r="G428" s="211"/>
      <c r="H428" s="211"/>
      <c r="I428" s="211"/>
      <c r="J428" s="211"/>
      <c r="K428" s="211"/>
      <c r="L428" s="211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214"/>
      <c r="AA428" s="214"/>
      <c r="AP428" s="14" t="s">
        <v>106</v>
      </c>
      <c r="AQ428" s="14" t="s">
        <v>105</v>
      </c>
    </row>
    <row r="429" spans="1:61" s="2" customFormat="1" ht="24" customHeight="1" x14ac:dyDescent="0.2">
      <c r="A429" s="221"/>
      <c r="B429" s="29"/>
      <c r="C429" s="188" t="s">
        <v>726</v>
      </c>
      <c r="D429" s="188" t="s">
        <v>116</v>
      </c>
      <c r="E429" s="189" t="s">
        <v>727</v>
      </c>
      <c r="F429" s="190" t="s">
        <v>828</v>
      </c>
      <c r="G429" s="191" t="s">
        <v>103</v>
      </c>
      <c r="H429" s="192">
        <v>24</v>
      </c>
      <c r="I429" s="192"/>
      <c r="J429" s="193"/>
      <c r="K429" s="192">
        <f>H429*I429</f>
        <v>0</v>
      </c>
      <c r="L429" s="193"/>
      <c r="M429" s="32"/>
      <c r="N429" s="32"/>
      <c r="O429" s="177" t="s">
        <v>28</v>
      </c>
      <c r="P429" s="178">
        <f>I429+J429</f>
        <v>0</v>
      </c>
      <c r="Q429" s="178">
        <f>ROUND(I429*H429,3)</f>
        <v>0</v>
      </c>
      <c r="R429" s="178">
        <f>ROUND(J429*H429,3)</f>
        <v>0</v>
      </c>
      <c r="S429" s="179">
        <v>0</v>
      </c>
      <c r="T429" s="179">
        <f>S429*H429</f>
        <v>0</v>
      </c>
      <c r="U429" s="179">
        <v>0</v>
      </c>
      <c r="V429" s="179">
        <f>U429*H429</f>
        <v>0</v>
      </c>
      <c r="W429" s="179">
        <v>0</v>
      </c>
      <c r="X429" s="179">
        <f>W429*H429</f>
        <v>0</v>
      </c>
      <c r="Y429" s="32"/>
      <c r="Z429" s="174"/>
      <c r="AA429" s="221"/>
      <c r="AN429" s="181" t="s">
        <v>124</v>
      </c>
      <c r="AP429" s="181" t="s">
        <v>116</v>
      </c>
      <c r="AQ429" s="181" t="s">
        <v>105</v>
      </c>
      <c r="AU429" s="14" t="s">
        <v>100</v>
      </c>
      <c r="BA429" s="182">
        <f>IF(O429="základná",K429,0)</f>
        <v>0</v>
      </c>
      <c r="BB429" s="182">
        <f>IF(O429="znížená",K429,0)</f>
        <v>0</v>
      </c>
      <c r="BC429" s="182">
        <f>IF(O429="zákl. prenesená",K429,0)</f>
        <v>0</v>
      </c>
      <c r="BD429" s="182">
        <f>IF(O429="zníž. prenesená",K429,0)</f>
        <v>0</v>
      </c>
      <c r="BE429" s="182">
        <f>IF(O429="nulová",K429,0)</f>
        <v>0</v>
      </c>
      <c r="BF429" s="14" t="s">
        <v>105</v>
      </c>
      <c r="BG429" s="183">
        <f>ROUND(P429*H429,3)</f>
        <v>0</v>
      </c>
      <c r="BH429" s="14" t="s">
        <v>121</v>
      </c>
      <c r="BI429" s="181" t="s">
        <v>728</v>
      </c>
    </row>
    <row r="430" spans="1:61" s="2" customFormat="1" ht="12" x14ac:dyDescent="0.2">
      <c r="A430" s="221"/>
      <c r="B430" s="29"/>
      <c r="C430" s="220"/>
      <c r="D430" s="184" t="s">
        <v>106</v>
      </c>
      <c r="E430" s="220"/>
      <c r="F430" s="185" t="s">
        <v>829</v>
      </c>
      <c r="G430" s="220"/>
      <c r="H430" s="220"/>
      <c r="I430" s="220"/>
      <c r="J430" s="220"/>
      <c r="K430" s="220"/>
      <c r="L430" s="220"/>
      <c r="M430" s="32"/>
      <c r="N430" s="32"/>
      <c r="O430" s="187"/>
      <c r="P430" s="60"/>
      <c r="Q430" s="60"/>
      <c r="R430" s="60"/>
      <c r="S430" s="60"/>
      <c r="T430" s="60"/>
      <c r="U430" s="60"/>
      <c r="V430" s="60"/>
      <c r="W430" s="60"/>
      <c r="X430" s="60"/>
      <c r="Y430" s="32"/>
      <c r="Z430" s="174"/>
      <c r="AA430" s="221"/>
      <c r="AP430" s="14" t="s">
        <v>106</v>
      </c>
      <c r="AQ430" s="14" t="s">
        <v>105</v>
      </c>
    </row>
    <row r="431" spans="1:61" s="2" customFormat="1" ht="24" customHeight="1" x14ac:dyDescent="0.2">
      <c r="A431" s="221"/>
      <c r="B431" s="29"/>
      <c r="C431" s="188" t="s">
        <v>726</v>
      </c>
      <c r="D431" s="188" t="s">
        <v>116</v>
      </c>
      <c r="E431" s="189" t="s">
        <v>727</v>
      </c>
      <c r="F431" s="190" t="s">
        <v>852</v>
      </c>
      <c r="G431" s="191" t="s">
        <v>103</v>
      </c>
      <c r="H431" s="192">
        <v>11</v>
      </c>
      <c r="I431" s="192"/>
      <c r="J431" s="193"/>
      <c r="K431" s="192">
        <f>H431*I431</f>
        <v>0</v>
      </c>
      <c r="L431" s="193"/>
      <c r="M431" s="32"/>
      <c r="N431" s="32"/>
      <c r="O431" s="177" t="s">
        <v>28</v>
      </c>
      <c r="P431" s="178">
        <f>I431+J431</f>
        <v>0</v>
      </c>
      <c r="Q431" s="178">
        <f>ROUND(I431*H431,3)</f>
        <v>0</v>
      </c>
      <c r="R431" s="178">
        <f>ROUND(J431*H431,3)</f>
        <v>0</v>
      </c>
      <c r="S431" s="179">
        <v>0</v>
      </c>
      <c r="T431" s="179">
        <f>S431*H431</f>
        <v>0</v>
      </c>
      <c r="U431" s="179">
        <v>0</v>
      </c>
      <c r="V431" s="179">
        <f>U431*H431</f>
        <v>0</v>
      </c>
      <c r="W431" s="179">
        <v>0</v>
      </c>
      <c r="X431" s="179">
        <f>W431*H431</f>
        <v>0</v>
      </c>
      <c r="Y431" s="32"/>
      <c r="Z431" s="174"/>
      <c r="AA431" s="221"/>
      <c r="AN431" s="181" t="s">
        <v>124</v>
      </c>
      <c r="AP431" s="181" t="s">
        <v>116</v>
      </c>
      <c r="AQ431" s="181" t="s">
        <v>105</v>
      </c>
      <c r="AU431" s="14" t="s">
        <v>100</v>
      </c>
      <c r="BA431" s="182">
        <f>IF(O431="základná",K431,0)</f>
        <v>0</v>
      </c>
      <c r="BB431" s="182">
        <f>IF(O431="znížená",K431,0)</f>
        <v>0</v>
      </c>
      <c r="BC431" s="182">
        <f>IF(O431="zákl. prenesená",K431,0)</f>
        <v>0</v>
      </c>
      <c r="BD431" s="182">
        <f>IF(O431="zníž. prenesená",K431,0)</f>
        <v>0</v>
      </c>
      <c r="BE431" s="182">
        <f>IF(O431="nulová",K431,0)</f>
        <v>0</v>
      </c>
      <c r="BF431" s="14" t="s">
        <v>105</v>
      </c>
      <c r="BG431" s="183">
        <f>ROUND(P431*H431,3)</f>
        <v>0</v>
      </c>
      <c r="BH431" s="14" t="s">
        <v>121</v>
      </c>
      <c r="BI431" s="181" t="s">
        <v>728</v>
      </c>
    </row>
    <row r="432" spans="1:61" s="2" customFormat="1" ht="12" x14ac:dyDescent="0.2">
      <c r="A432" s="221"/>
      <c r="B432" s="29"/>
      <c r="C432" s="220"/>
      <c r="D432" s="184" t="s">
        <v>106</v>
      </c>
      <c r="E432" s="220"/>
      <c r="F432" s="185" t="s">
        <v>853</v>
      </c>
      <c r="G432" s="220"/>
      <c r="H432" s="220"/>
      <c r="I432" s="220"/>
      <c r="J432" s="220"/>
      <c r="K432" s="220"/>
      <c r="L432" s="220"/>
      <c r="M432" s="32"/>
      <c r="N432" s="32"/>
      <c r="O432" s="187"/>
      <c r="P432" s="60"/>
      <c r="Q432" s="60"/>
      <c r="R432" s="60"/>
      <c r="S432" s="60"/>
      <c r="T432" s="60"/>
      <c r="U432" s="60"/>
      <c r="V432" s="60"/>
      <c r="W432" s="60"/>
      <c r="X432" s="60"/>
      <c r="Y432" s="32"/>
      <c r="Z432" s="174"/>
      <c r="AA432" s="221"/>
      <c r="AP432" s="14" t="s">
        <v>106</v>
      </c>
      <c r="AQ432" s="14" t="s">
        <v>105</v>
      </c>
    </row>
    <row r="433" spans="1:61" s="2" customFormat="1" ht="23.1" customHeight="1" x14ac:dyDescent="0.2">
      <c r="A433" s="221"/>
      <c r="B433" s="29"/>
      <c r="C433" s="188" t="s">
        <v>729</v>
      </c>
      <c r="D433" s="188" t="s">
        <v>116</v>
      </c>
      <c r="E433" s="189" t="s">
        <v>730</v>
      </c>
      <c r="F433" s="190" t="s">
        <v>854</v>
      </c>
      <c r="G433" s="191" t="s">
        <v>103</v>
      </c>
      <c r="H433" s="192">
        <v>8</v>
      </c>
      <c r="I433" s="192"/>
      <c r="J433" s="193"/>
      <c r="K433" s="192">
        <f>H433*I433</f>
        <v>0</v>
      </c>
      <c r="L433" s="193"/>
      <c r="M433" s="32"/>
      <c r="N433" s="32"/>
      <c r="O433" s="177" t="s">
        <v>28</v>
      </c>
      <c r="P433" s="178">
        <f>I433+J433</f>
        <v>0</v>
      </c>
      <c r="Q433" s="178">
        <f>ROUND(I433*H433,3)</f>
        <v>0</v>
      </c>
      <c r="R433" s="178">
        <f>ROUND(J433*H433,3)</f>
        <v>0</v>
      </c>
      <c r="S433" s="179">
        <v>0</v>
      </c>
      <c r="T433" s="179">
        <f>S433*H433</f>
        <v>0</v>
      </c>
      <c r="U433" s="179">
        <v>0</v>
      </c>
      <c r="V433" s="179">
        <f>U433*H433</f>
        <v>0</v>
      </c>
      <c r="W433" s="179">
        <v>0</v>
      </c>
      <c r="X433" s="179">
        <f>W433*H433</f>
        <v>0</v>
      </c>
      <c r="Y433" s="32"/>
      <c r="Z433" s="174" t="s">
        <v>13</v>
      </c>
      <c r="AA433" s="221"/>
      <c r="AN433" s="181" t="s">
        <v>124</v>
      </c>
      <c r="AP433" s="181" t="s">
        <v>116</v>
      </c>
      <c r="AQ433" s="181" t="s">
        <v>105</v>
      </c>
      <c r="AU433" s="14" t="s">
        <v>100</v>
      </c>
      <c r="BA433" s="182">
        <f>IF(O433="základná",K433,0)</f>
        <v>0</v>
      </c>
      <c r="BB433" s="182">
        <f>IF(O433="znížená",K433,0)</f>
        <v>0</v>
      </c>
      <c r="BC433" s="182">
        <f>IF(O433="zákl. prenesená",K433,0)</f>
        <v>0</v>
      </c>
      <c r="BD433" s="182">
        <f>IF(O433="zníž. prenesená",K433,0)</f>
        <v>0</v>
      </c>
      <c r="BE433" s="182">
        <f>IF(O433="nulová",K433,0)</f>
        <v>0</v>
      </c>
      <c r="BF433" s="14" t="s">
        <v>105</v>
      </c>
      <c r="BG433" s="183">
        <f>ROUND(P433*H433,3)</f>
        <v>0</v>
      </c>
      <c r="BH433" s="14" t="s">
        <v>121</v>
      </c>
      <c r="BI433" s="181" t="s">
        <v>731</v>
      </c>
    </row>
    <row r="434" spans="1:61" s="2" customFormat="1" x14ac:dyDescent="0.2">
      <c r="A434" s="221"/>
      <c r="B434" s="29"/>
      <c r="C434" s="220"/>
      <c r="D434" s="184" t="s">
        <v>106</v>
      </c>
      <c r="E434" s="220"/>
      <c r="F434" s="185" t="s">
        <v>855</v>
      </c>
      <c r="G434" s="220"/>
      <c r="H434" s="220"/>
      <c r="I434" s="220"/>
      <c r="J434" s="220"/>
      <c r="K434" s="220"/>
      <c r="L434" s="220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183"/>
      <c r="AA434" s="221"/>
      <c r="AP434" s="14" t="s">
        <v>106</v>
      </c>
      <c r="AQ434" s="14" t="s">
        <v>105</v>
      </c>
    </row>
    <row r="435" spans="1:61" s="2" customFormat="1" ht="23.1" customHeight="1" x14ac:dyDescent="0.2">
      <c r="A435" s="221"/>
      <c r="B435" s="29"/>
      <c r="C435" s="188" t="s">
        <v>729</v>
      </c>
      <c r="D435" s="188" t="s">
        <v>116</v>
      </c>
      <c r="E435" s="189" t="s">
        <v>730</v>
      </c>
      <c r="F435" s="190" t="s">
        <v>858</v>
      </c>
      <c r="G435" s="191" t="s">
        <v>103</v>
      </c>
      <c r="H435" s="192">
        <v>6</v>
      </c>
      <c r="I435" s="192"/>
      <c r="J435" s="193"/>
      <c r="K435" s="192">
        <f>H435*I435</f>
        <v>0</v>
      </c>
      <c r="L435" s="193"/>
      <c r="M435" s="32"/>
      <c r="N435" s="32"/>
      <c r="O435" s="177" t="s">
        <v>28</v>
      </c>
      <c r="P435" s="178">
        <f>I435+J435</f>
        <v>0</v>
      </c>
      <c r="Q435" s="178">
        <f>ROUND(I435*H435,3)</f>
        <v>0</v>
      </c>
      <c r="R435" s="178">
        <f>ROUND(J435*H435,3)</f>
        <v>0</v>
      </c>
      <c r="S435" s="179">
        <v>0</v>
      </c>
      <c r="T435" s="179">
        <f>S435*H435</f>
        <v>0</v>
      </c>
      <c r="U435" s="179">
        <v>0</v>
      </c>
      <c r="V435" s="179">
        <f>U435*H435</f>
        <v>0</v>
      </c>
      <c r="W435" s="179">
        <v>0</v>
      </c>
      <c r="X435" s="179">
        <f>W435*H435</f>
        <v>0</v>
      </c>
      <c r="Y435" s="32"/>
      <c r="Z435" s="174" t="s">
        <v>13</v>
      </c>
      <c r="AA435" s="221"/>
      <c r="AN435" s="181" t="s">
        <v>124</v>
      </c>
      <c r="AP435" s="181" t="s">
        <v>116</v>
      </c>
      <c r="AQ435" s="181" t="s">
        <v>105</v>
      </c>
      <c r="AU435" s="14" t="s">
        <v>100</v>
      </c>
      <c r="BA435" s="182">
        <f>IF(O435="základná",K435,0)</f>
        <v>0</v>
      </c>
      <c r="BB435" s="182">
        <f>IF(O435="znížená",K435,0)</f>
        <v>0</v>
      </c>
      <c r="BC435" s="182">
        <f>IF(O435="zákl. prenesená",K435,0)</f>
        <v>0</v>
      </c>
      <c r="BD435" s="182">
        <f>IF(O435="zníž. prenesená",K435,0)</f>
        <v>0</v>
      </c>
      <c r="BE435" s="182">
        <f>IF(O435="nulová",K435,0)</f>
        <v>0</v>
      </c>
      <c r="BF435" s="14" t="s">
        <v>105</v>
      </c>
      <c r="BG435" s="183">
        <f>ROUND(P435*H435,3)</f>
        <v>0</v>
      </c>
      <c r="BH435" s="14" t="s">
        <v>121</v>
      </c>
      <c r="BI435" s="181" t="s">
        <v>731</v>
      </c>
    </row>
    <row r="436" spans="1:61" s="2" customFormat="1" x14ac:dyDescent="0.2">
      <c r="A436" s="221"/>
      <c r="B436" s="29"/>
      <c r="C436" s="220"/>
      <c r="D436" s="184" t="s">
        <v>106</v>
      </c>
      <c r="E436" s="220"/>
      <c r="F436" s="185" t="s">
        <v>859</v>
      </c>
      <c r="G436" s="220"/>
      <c r="H436" s="220"/>
      <c r="I436" s="220"/>
      <c r="J436" s="220"/>
      <c r="K436" s="220"/>
      <c r="L436" s="220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183"/>
      <c r="AA436" s="221"/>
      <c r="AP436" s="14" t="s">
        <v>106</v>
      </c>
      <c r="AQ436" s="14" t="s">
        <v>105</v>
      </c>
    </row>
    <row r="437" spans="1:61" s="2" customFormat="1" ht="23.1" customHeight="1" x14ac:dyDescent="0.2">
      <c r="A437" s="221"/>
      <c r="B437" s="29"/>
      <c r="C437" s="188" t="s">
        <v>729</v>
      </c>
      <c r="D437" s="188" t="s">
        <v>116</v>
      </c>
      <c r="E437" s="189" t="s">
        <v>730</v>
      </c>
      <c r="F437" s="190" t="s">
        <v>856</v>
      </c>
      <c r="G437" s="191" t="s">
        <v>103</v>
      </c>
      <c r="H437" s="192">
        <v>12</v>
      </c>
      <c r="I437" s="192"/>
      <c r="J437" s="193"/>
      <c r="K437" s="192">
        <f>H437*I437</f>
        <v>0</v>
      </c>
      <c r="L437" s="193"/>
      <c r="M437" s="32"/>
      <c r="N437" s="32"/>
      <c r="O437" s="177" t="s">
        <v>28</v>
      </c>
      <c r="P437" s="178">
        <f>I437+J437</f>
        <v>0</v>
      </c>
      <c r="Q437" s="178">
        <f>ROUND(I437*H437,3)</f>
        <v>0</v>
      </c>
      <c r="R437" s="178">
        <f>ROUND(J437*H437,3)</f>
        <v>0</v>
      </c>
      <c r="S437" s="179">
        <v>0</v>
      </c>
      <c r="T437" s="179">
        <f>S437*H437</f>
        <v>0</v>
      </c>
      <c r="U437" s="179">
        <v>0</v>
      </c>
      <c r="V437" s="179">
        <f>U437*H437</f>
        <v>0</v>
      </c>
      <c r="W437" s="179">
        <v>0</v>
      </c>
      <c r="X437" s="179">
        <f>W437*H437</f>
        <v>0</v>
      </c>
      <c r="Y437" s="32"/>
      <c r="Z437" s="174" t="s">
        <v>13</v>
      </c>
      <c r="AA437" s="221"/>
      <c r="AN437" s="181" t="s">
        <v>124</v>
      </c>
      <c r="AP437" s="181" t="s">
        <v>116</v>
      </c>
      <c r="AQ437" s="181" t="s">
        <v>105</v>
      </c>
      <c r="AU437" s="14" t="s">
        <v>100</v>
      </c>
      <c r="BA437" s="182">
        <f>IF(O437="základná",K437,0)</f>
        <v>0</v>
      </c>
      <c r="BB437" s="182">
        <f>IF(O437="znížená",K437,0)</f>
        <v>0</v>
      </c>
      <c r="BC437" s="182">
        <f>IF(O437="zákl. prenesená",K437,0)</f>
        <v>0</v>
      </c>
      <c r="BD437" s="182">
        <f>IF(O437="zníž. prenesená",K437,0)</f>
        <v>0</v>
      </c>
      <c r="BE437" s="182">
        <f>IF(O437="nulová",K437,0)</f>
        <v>0</v>
      </c>
      <c r="BF437" s="14" t="s">
        <v>105</v>
      </c>
      <c r="BG437" s="183">
        <f>ROUND(P437*H437,3)</f>
        <v>0</v>
      </c>
      <c r="BH437" s="14" t="s">
        <v>121</v>
      </c>
      <c r="BI437" s="181" t="s">
        <v>731</v>
      </c>
    </row>
    <row r="438" spans="1:61" s="2" customFormat="1" x14ac:dyDescent="0.2">
      <c r="A438" s="221"/>
      <c r="B438" s="29"/>
      <c r="C438" s="220"/>
      <c r="D438" s="184" t="s">
        <v>106</v>
      </c>
      <c r="E438" s="220"/>
      <c r="F438" s="185" t="s">
        <v>857</v>
      </c>
      <c r="G438" s="220"/>
      <c r="H438" s="220"/>
      <c r="I438" s="220"/>
      <c r="J438" s="220"/>
      <c r="K438" s="220"/>
      <c r="L438" s="220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183"/>
      <c r="AA438" s="221"/>
      <c r="AP438" s="14" t="s">
        <v>106</v>
      </c>
      <c r="AQ438" s="14" t="s">
        <v>105</v>
      </c>
    </row>
    <row r="439" spans="1:61" s="2" customFormat="1" ht="24" customHeight="1" x14ac:dyDescent="0.2">
      <c r="A439" s="221"/>
      <c r="B439" s="29"/>
      <c r="C439" s="188" t="s">
        <v>726</v>
      </c>
      <c r="D439" s="188" t="s">
        <v>116</v>
      </c>
      <c r="E439" s="189" t="s">
        <v>727</v>
      </c>
      <c r="F439" s="190" t="s">
        <v>834</v>
      </c>
      <c r="G439" s="191" t="s">
        <v>103</v>
      </c>
      <c r="H439" s="192">
        <v>1</v>
      </c>
      <c r="I439" s="192"/>
      <c r="J439" s="193"/>
      <c r="K439" s="192">
        <f>H439*I439</f>
        <v>0</v>
      </c>
      <c r="L439" s="193"/>
      <c r="M439" s="32"/>
      <c r="N439" s="32"/>
      <c r="O439" s="177" t="s">
        <v>28</v>
      </c>
      <c r="P439" s="178">
        <f>I439+J439</f>
        <v>0</v>
      </c>
      <c r="Q439" s="178">
        <f>ROUND(I439*H439,3)</f>
        <v>0</v>
      </c>
      <c r="R439" s="178">
        <f>ROUND(J439*H439,3)</f>
        <v>0</v>
      </c>
      <c r="S439" s="179">
        <v>0</v>
      </c>
      <c r="T439" s="179">
        <f>S439*H439</f>
        <v>0</v>
      </c>
      <c r="U439" s="179">
        <v>0</v>
      </c>
      <c r="V439" s="179">
        <f>U439*H439</f>
        <v>0</v>
      </c>
      <c r="W439" s="179">
        <v>0</v>
      </c>
      <c r="X439" s="179">
        <f>W439*H439</f>
        <v>0</v>
      </c>
      <c r="Y439" s="32"/>
      <c r="Z439" s="174"/>
      <c r="AA439" s="221"/>
      <c r="AN439" s="181" t="s">
        <v>124</v>
      </c>
      <c r="AP439" s="181" t="s">
        <v>116</v>
      </c>
      <c r="AQ439" s="181" t="s">
        <v>105</v>
      </c>
      <c r="AU439" s="14" t="s">
        <v>100</v>
      </c>
      <c r="BA439" s="182">
        <f>IF(O439="základná",K439,0)</f>
        <v>0</v>
      </c>
      <c r="BB439" s="182">
        <f>IF(O439="znížená",K439,0)</f>
        <v>0</v>
      </c>
      <c r="BC439" s="182">
        <f>IF(O439="zákl. prenesená",K439,0)</f>
        <v>0</v>
      </c>
      <c r="BD439" s="182">
        <f>IF(O439="zníž. prenesená",K439,0)</f>
        <v>0</v>
      </c>
      <c r="BE439" s="182">
        <f>IF(O439="nulová",K439,0)</f>
        <v>0</v>
      </c>
      <c r="BF439" s="14" t="s">
        <v>105</v>
      </c>
      <c r="BG439" s="183">
        <f>ROUND(P439*H439,3)</f>
        <v>0</v>
      </c>
      <c r="BH439" s="14" t="s">
        <v>121</v>
      </c>
      <c r="BI439" s="181" t="s">
        <v>728</v>
      </c>
    </row>
    <row r="440" spans="1:61" s="2" customFormat="1" ht="12" x14ac:dyDescent="0.2">
      <c r="A440" s="221"/>
      <c r="B440" s="29"/>
      <c r="C440" s="220"/>
      <c r="D440" s="184" t="s">
        <v>106</v>
      </c>
      <c r="E440" s="220"/>
      <c r="F440" s="185" t="s">
        <v>835</v>
      </c>
      <c r="G440" s="220"/>
      <c r="H440" s="220"/>
      <c r="I440" s="220"/>
      <c r="J440" s="220"/>
      <c r="K440" s="220"/>
      <c r="L440" s="220"/>
      <c r="M440" s="32"/>
      <c r="N440" s="32"/>
      <c r="O440" s="187"/>
      <c r="P440" s="60"/>
      <c r="Q440" s="60"/>
      <c r="R440" s="60"/>
      <c r="S440" s="60"/>
      <c r="T440" s="60"/>
      <c r="U440" s="60"/>
      <c r="V440" s="60"/>
      <c r="W440" s="60"/>
      <c r="X440" s="60"/>
      <c r="Y440" s="32"/>
      <c r="Z440" s="174"/>
      <c r="AA440" s="221"/>
      <c r="AP440" s="14" t="s">
        <v>106</v>
      </c>
      <c r="AQ440" s="14" t="s">
        <v>105</v>
      </c>
    </row>
    <row r="441" spans="1:61" s="2" customFormat="1" ht="24" customHeight="1" x14ac:dyDescent="0.2">
      <c r="A441" s="237"/>
      <c r="B441" s="29"/>
      <c r="C441" s="188" t="s">
        <v>726</v>
      </c>
      <c r="D441" s="188" t="s">
        <v>116</v>
      </c>
      <c r="E441" s="189" t="s">
        <v>727</v>
      </c>
      <c r="F441" s="190" t="s">
        <v>901</v>
      </c>
      <c r="G441" s="191" t="s">
        <v>103</v>
      </c>
      <c r="H441" s="192">
        <v>2</v>
      </c>
      <c r="I441" s="192"/>
      <c r="J441" s="193"/>
      <c r="K441" s="192">
        <f>H441*I441</f>
        <v>0</v>
      </c>
      <c r="L441" s="193"/>
      <c r="M441" s="32"/>
      <c r="N441" s="32"/>
      <c r="O441" s="177" t="s">
        <v>28</v>
      </c>
      <c r="P441" s="178">
        <f>I441+J441</f>
        <v>0</v>
      </c>
      <c r="Q441" s="178">
        <f>ROUND(I441*H441,3)</f>
        <v>0</v>
      </c>
      <c r="R441" s="178">
        <f>ROUND(J441*H441,3)</f>
        <v>0</v>
      </c>
      <c r="S441" s="179">
        <v>0</v>
      </c>
      <c r="T441" s="179">
        <f>S441*H441</f>
        <v>0</v>
      </c>
      <c r="U441" s="179">
        <v>0</v>
      </c>
      <c r="V441" s="179">
        <f>U441*H441</f>
        <v>0</v>
      </c>
      <c r="W441" s="179">
        <v>0</v>
      </c>
      <c r="X441" s="179">
        <f>W441*H441</f>
        <v>0</v>
      </c>
      <c r="Y441" s="32"/>
      <c r="Z441" s="174"/>
      <c r="AA441" s="237"/>
      <c r="AN441" s="181" t="s">
        <v>124</v>
      </c>
      <c r="AP441" s="181" t="s">
        <v>116</v>
      </c>
      <c r="AQ441" s="181" t="s">
        <v>105</v>
      </c>
      <c r="AU441" s="14" t="s">
        <v>100</v>
      </c>
      <c r="BA441" s="182">
        <f>IF(O441="základná",K441,0)</f>
        <v>0</v>
      </c>
      <c r="BB441" s="182">
        <f>IF(O441="znížená",K441,0)</f>
        <v>0</v>
      </c>
      <c r="BC441" s="182">
        <f>IF(O441="zákl. prenesená",K441,0)</f>
        <v>0</v>
      </c>
      <c r="BD441" s="182">
        <f>IF(O441="zníž. prenesená",K441,0)</f>
        <v>0</v>
      </c>
      <c r="BE441" s="182">
        <f>IF(O441="nulová",K441,0)</f>
        <v>0</v>
      </c>
      <c r="BF441" s="14" t="s">
        <v>105</v>
      </c>
      <c r="BG441" s="183">
        <f>ROUND(P441*H441,3)</f>
        <v>0</v>
      </c>
      <c r="BH441" s="14" t="s">
        <v>121</v>
      </c>
      <c r="BI441" s="181" t="s">
        <v>728</v>
      </c>
    </row>
    <row r="442" spans="1:61" s="2" customFormat="1" ht="12" x14ac:dyDescent="0.2">
      <c r="A442" s="237"/>
      <c r="B442" s="29"/>
      <c r="C442" s="234"/>
      <c r="D442" s="184" t="s">
        <v>106</v>
      </c>
      <c r="E442" s="234"/>
      <c r="F442" s="185" t="s">
        <v>835</v>
      </c>
      <c r="G442" s="234"/>
      <c r="H442" s="234"/>
      <c r="I442" s="234"/>
      <c r="J442" s="234"/>
      <c r="K442" s="234"/>
      <c r="L442" s="234"/>
      <c r="M442" s="32"/>
      <c r="N442" s="32"/>
      <c r="O442" s="187"/>
      <c r="P442" s="60"/>
      <c r="Q442" s="60"/>
      <c r="R442" s="60"/>
      <c r="S442" s="60"/>
      <c r="T442" s="60"/>
      <c r="U442" s="60"/>
      <c r="V442" s="60"/>
      <c r="W442" s="60"/>
      <c r="X442" s="60"/>
      <c r="Y442" s="32"/>
      <c r="Z442" s="174"/>
      <c r="AA442" s="237"/>
      <c r="AP442" s="14" t="s">
        <v>106</v>
      </c>
      <c r="AQ442" s="14" t="s">
        <v>105</v>
      </c>
    </row>
    <row r="443" spans="1:61" s="2" customFormat="1" ht="24" customHeight="1" x14ac:dyDescent="0.2">
      <c r="A443" s="221"/>
      <c r="B443" s="29"/>
      <c r="C443" s="188" t="s">
        <v>726</v>
      </c>
      <c r="D443" s="188" t="s">
        <v>116</v>
      </c>
      <c r="E443" s="189" t="s">
        <v>727</v>
      </c>
      <c r="F443" s="190" t="s">
        <v>860</v>
      </c>
      <c r="G443" s="191" t="s">
        <v>103</v>
      </c>
      <c r="H443" s="192">
        <v>6</v>
      </c>
      <c r="I443" s="192"/>
      <c r="J443" s="193"/>
      <c r="K443" s="192">
        <f>H443*I443</f>
        <v>0</v>
      </c>
      <c r="L443" s="193"/>
      <c r="M443" s="32"/>
      <c r="N443" s="32"/>
      <c r="O443" s="177" t="s">
        <v>28</v>
      </c>
      <c r="P443" s="178">
        <f>I443+J443</f>
        <v>0</v>
      </c>
      <c r="Q443" s="178">
        <f>ROUND(I443*H443,3)</f>
        <v>0</v>
      </c>
      <c r="R443" s="178">
        <f>ROUND(J443*H443,3)</f>
        <v>0</v>
      </c>
      <c r="S443" s="179">
        <v>0</v>
      </c>
      <c r="T443" s="179">
        <f>S443*H443</f>
        <v>0</v>
      </c>
      <c r="U443" s="179">
        <v>0</v>
      </c>
      <c r="V443" s="179">
        <f>U443*H443</f>
        <v>0</v>
      </c>
      <c r="W443" s="179">
        <v>0</v>
      </c>
      <c r="X443" s="179">
        <f>W443*H443</f>
        <v>0</v>
      </c>
      <c r="Y443" s="32"/>
      <c r="Z443" s="174"/>
      <c r="AA443" s="221"/>
      <c r="AN443" s="181" t="s">
        <v>124</v>
      </c>
      <c r="AP443" s="181" t="s">
        <v>116</v>
      </c>
      <c r="AQ443" s="181" t="s">
        <v>105</v>
      </c>
      <c r="AU443" s="14" t="s">
        <v>100</v>
      </c>
      <c r="BA443" s="182">
        <f>IF(O443="základná",K443,0)</f>
        <v>0</v>
      </c>
      <c r="BB443" s="182">
        <f>IF(O443="znížená",K443,0)</f>
        <v>0</v>
      </c>
      <c r="BC443" s="182">
        <f>IF(O443="zákl. prenesená",K443,0)</f>
        <v>0</v>
      </c>
      <c r="BD443" s="182">
        <f>IF(O443="zníž. prenesená",K443,0)</f>
        <v>0</v>
      </c>
      <c r="BE443" s="182">
        <f>IF(O443="nulová",K443,0)</f>
        <v>0</v>
      </c>
      <c r="BF443" s="14" t="s">
        <v>105</v>
      </c>
      <c r="BG443" s="183">
        <f>ROUND(P443*H443,3)</f>
        <v>0</v>
      </c>
      <c r="BH443" s="14" t="s">
        <v>121</v>
      </c>
      <c r="BI443" s="181" t="s">
        <v>728</v>
      </c>
    </row>
    <row r="444" spans="1:61" s="2" customFormat="1" ht="12" x14ac:dyDescent="0.2">
      <c r="A444" s="221"/>
      <c r="B444" s="29"/>
      <c r="C444" s="220"/>
      <c r="D444" s="184" t="s">
        <v>106</v>
      </c>
      <c r="E444" s="220"/>
      <c r="F444" s="185" t="s">
        <v>861</v>
      </c>
      <c r="G444" s="220"/>
      <c r="H444" s="220"/>
      <c r="I444" s="220"/>
      <c r="J444" s="220"/>
      <c r="K444" s="220"/>
      <c r="L444" s="220"/>
      <c r="M444" s="32"/>
      <c r="N444" s="32"/>
      <c r="O444" s="187"/>
      <c r="P444" s="60"/>
      <c r="Q444" s="60"/>
      <c r="R444" s="60"/>
      <c r="S444" s="60"/>
      <c r="T444" s="60"/>
      <c r="U444" s="60"/>
      <c r="V444" s="60"/>
      <c r="W444" s="60"/>
      <c r="X444" s="60"/>
      <c r="Y444" s="32"/>
      <c r="Z444" s="174"/>
      <c r="AA444" s="221"/>
      <c r="AP444" s="14" t="s">
        <v>106</v>
      </c>
      <c r="AQ444" s="14" t="s">
        <v>105</v>
      </c>
    </row>
    <row r="445" spans="1:61" s="2" customFormat="1" ht="27.95" customHeight="1" x14ac:dyDescent="0.2">
      <c r="A445" s="221"/>
      <c r="B445" s="29"/>
      <c r="C445" s="188" t="s">
        <v>729</v>
      </c>
      <c r="D445" s="188" t="s">
        <v>116</v>
      </c>
      <c r="E445" s="189" t="s">
        <v>730</v>
      </c>
      <c r="F445" s="190" t="s">
        <v>831</v>
      </c>
      <c r="G445" s="191" t="s">
        <v>103</v>
      </c>
      <c r="H445" s="192">
        <v>28</v>
      </c>
      <c r="I445" s="192"/>
      <c r="J445" s="193"/>
      <c r="K445" s="192">
        <f>H445*I445</f>
        <v>0</v>
      </c>
      <c r="L445" s="193"/>
      <c r="M445" s="32"/>
      <c r="N445" s="32"/>
      <c r="O445" s="177" t="s">
        <v>28</v>
      </c>
      <c r="P445" s="178">
        <f>I445+J445</f>
        <v>0</v>
      </c>
      <c r="Q445" s="178">
        <f>ROUND(I445*H445,3)</f>
        <v>0</v>
      </c>
      <c r="R445" s="178">
        <f>ROUND(J445*H445,3)</f>
        <v>0</v>
      </c>
      <c r="S445" s="179">
        <v>0</v>
      </c>
      <c r="T445" s="179">
        <f>S445*H445</f>
        <v>0</v>
      </c>
      <c r="U445" s="179">
        <v>0</v>
      </c>
      <c r="V445" s="179">
        <f>U445*H445</f>
        <v>0</v>
      </c>
      <c r="W445" s="179">
        <v>0</v>
      </c>
      <c r="X445" s="179">
        <f>W445*H445</f>
        <v>0</v>
      </c>
      <c r="Y445" s="32"/>
      <c r="Z445" s="174" t="s">
        <v>13</v>
      </c>
      <c r="AA445" s="221"/>
      <c r="AN445" s="181" t="s">
        <v>124</v>
      </c>
      <c r="AP445" s="181" t="s">
        <v>116</v>
      </c>
      <c r="AQ445" s="181" t="s">
        <v>105</v>
      </c>
      <c r="AU445" s="14" t="s">
        <v>100</v>
      </c>
      <c r="BA445" s="182">
        <f>IF(O445="základná",K445,0)</f>
        <v>0</v>
      </c>
      <c r="BB445" s="182">
        <f>IF(O445="znížená",K445,0)</f>
        <v>0</v>
      </c>
      <c r="BC445" s="182">
        <f>IF(O445="zákl. prenesená",K445,0)</f>
        <v>0</v>
      </c>
      <c r="BD445" s="182">
        <f>IF(O445="zníž. prenesená",K445,0)</f>
        <v>0</v>
      </c>
      <c r="BE445" s="182">
        <f>IF(O445="nulová",K445,0)</f>
        <v>0</v>
      </c>
      <c r="BF445" s="14" t="s">
        <v>105</v>
      </c>
      <c r="BG445" s="183">
        <f>ROUND(P445*H445,3)</f>
        <v>0</v>
      </c>
      <c r="BH445" s="14" t="s">
        <v>121</v>
      </c>
      <c r="BI445" s="181" t="s">
        <v>731</v>
      </c>
    </row>
    <row r="446" spans="1:61" s="2" customFormat="1" x14ac:dyDescent="0.2">
      <c r="A446" s="221"/>
      <c r="B446" s="29"/>
      <c r="C446" s="220"/>
      <c r="D446" s="184" t="s">
        <v>106</v>
      </c>
      <c r="E446" s="220"/>
      <c r="F446" s="185" t="s">
        <v>830</v>
      </c>
      <c r="G446" s="220"/>
      <c r="H446" s="220"/>
      <c r="I446" s="220"/>
      <c r="J446" s="220"/>
      <c r="K446" s="220"/>
      <c r="L446" s="220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183"/>
      <c r="AA446" s="221"/>
      <c r="AP446" s="14" t="s">
        <v>106</v>
      </c>
      <c r="AQ446" s="14" t="s">
        <v>105</v>
      </c>
    </row>
    <row r="447" spans="1:61" s="2" customFormat="1" ht="32.1" customHeight="1" x14ac:dyDescent="0.2">
      <c r="A447" s="214"/>
      <c r="B447" s="29"/>
      <c r="C447" s="170" t="s">
        <v>732</v>
      </c>
      <c r="D447" s="170" t="s">
        <v>102</v>
      </c>
      <c r="E447" s="171" t="s">
        <v>733</v>
      </c>
      <c r="F447" s="172" t="s">
        <v>734</v>
      </c>
      <c r="G447" s="173" t="s">
        <v>103</v>
      </c>
      <c r="H447" s="174">
        <v>10</v>
      </c>
      <c r="I447" s="174"/>
      <c r="J447" s="174"/>
      <c r="K447" s="174">
        <f>H447*J447</f>
        <v>0</v>
      </c>
      <c r="L447" s="175"/>
      <c r="M447" s="32"/>
      <c r="N447" s="32"/>
      <c r="O447" s="177" t="s">
        <v>28</v>
      </c>
      <c r="P447" s="178">
        <f>I447+J447</f>
        <v>0</v>
      </c>
      <c r="Q447" s="178">
        <f>ROUND(I447*H447,3)</f>
        <v>0</v>
      </c>
      <c r="R447" s="178">
        <f>ROUND(J447*H447,3)</f>
        <v>0</v>
      </c>
      <c r="S447" s="179">
        <v>0</v>
      </c>
      <c r="T447" s="179">
        <f>S447*H447</f>
        <v>0</v>
      </c>
      <c r="U447" s="179">
        <v>0</v>
      </c>
      <c r="V447" s="179">
        <f>U447*H447</f>
        <v>0</v>
      </c>
      <c r="W447" s="179">
        <v>0</v>
      </c>
      <c r="X447" s="179">
        <f>W447*H447</f>
        <v>0</v>
      </c>
      <c r="Y447" s="32"/>
      <c r="Z447" s="214"/>
      <c r="AA447" s="214"/>
      <c r="AN447" s="181" t="s">
        <v>121</v>
      </c>
      <c r="AP447" s="181" t="s">
        <v>102</v>
      </c>
      <c r="AQ447" s="181" t="s">
        <v>105</v>
      </c>
      <c r="AU447" s="14" t="s">
        <v>100</v>
      </c>
      <c r="BA447" s="182">
        <f>IF(O447="základná",K447,0)</f>
        <v>0</v>
      </c>
      <c r="BB447" s="182">
        <f>IF(O447="znížená",K447,0)</f>
        <v>0</v>
      </c>
      <c r="BC447" s="182">
        <f>IF(O447="zákl. prenesená",K447,0)</f>
        <v>0</v>
      </c>
      <c r="BD447" s="182">
        <f>IF(O447="zníž. prenesená",K447,0)</f>
        <v>0</v>
      </c>
      <c r="BE447" s="182">
        <f>IF(O447="nulová",K447,0)</f>
        <v>0</v>
      </c>
      <c r="BF447" s="14" t="s">
        <v>105</v>
      </c>
      <c r="BG447" s="183">
        <f>ROUND(P447*H447,3)</f>
        <v>0</v>
      </c>
      <c r="BH447" s="14" t="s">
        <v>121</v>
      </c>
      <c r="BI447" s="181" t="s">
        <v>735</v>
      </c>
    </row>
    <row r="448" spans="1:61" s="2" customFormat="1" x14ac:dyDescent="0.2">
      <c r="A448" s="214"/>
      <c r="B448" s="29"/>
      <c r="C448" s="211"/>
      <c r="D448" s="184" t="s">
        <v>106</v>
      </c>
      <c r="E448" s="211"/>
      <c r="F448" s="185" t="s">
        <v>734</v>
      </c>
      <c r="G448" s="211"/>
      <c r="H448" s="211"/>
      <c r="I448" s="211"/>
      <c r="J448" s="211"/>
      <c r="K448" s="211"/>
      <c r="L448" s="211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214"/>
      <c r="AA448" s="214"/>
      <c r="AP448" s="14" t="s">
        <v>106</v>
      </c>
      <c r="AQ448" s="14" t="s">
        <v>105</v>
      </c>
    </row>
    <row r="449" spans="1:61" s="2" customFormat="1" ht="24" customHeight="1" x14ac:dyDescent="0.2">
      <c r="A449" s="214"/>
      <c r="B449" s="29"/>
      <c r="C449" s="170" t="s">
        <v>736</v>
      </c>
      <c r="D449" s="170" t="s">
        <v>102</v>
      </c>
      <c r="E449" s="171" t="s">
        <v>737</v>
      </c>
      <c r="F449" s="172" t="s">
        <v>738</v>
      </c>
      <c r="G449" s="173" t="s">
        <v>103</v>
      </c>
      <c r="H449" s="174">
        <v>10</v>
      </c>
      <c r="I449" s="174"/>
      <c r="J449" s="174"/>
      <c r="K449" s="174">
        <f>H449*J449</f>
        <v>0</v>
      </c>
      <c r="L449" s="175"/>
      <c r="M449" s="32"/>
      <c r="N449" s="32"/>
      <c r="O449" s="177" t="s">
        <v>28</v>
      </c>
      <c r="P449" s="178">
        <f>I449+J449</f>
        <v>0</v>
      </c>
      <c r="Q449" s="178">
        <f>ROUND(I449*H449,3)</f>
        <v>0</v>
      </c>
      <c r="R449" s="178">
        <f>ROUND(J449*H449,3)</f>
        <v>0</v>
      </c>
      <c r="S449" s="179">
        <v>0</v>
      </c>
      <c r="T449" s="179">
        <f>S449*H449</f>
        <v>0</v>
      </c>
      <c r="U449" s="179">
        <v>0</v>
      </c>
      <c r="V449" s="179">
        <f>U449*H449</f>
        <v>0</v>
      </c>
      <c r="W449" s="179">
        <v>0</v>
      </c>
      <c r="X449" s="179">
        <f>W449*H449</f>
        <v>0</v>
      </c>
      <c r="Y449" s="32"/>
      <c r="Z449" s="214"/>
      <c r="AA449" s="214"/>
      <c r="AN449" s="181" t="s">
        <v>121</v>
      </c>
      <c r="AP449" s="181" t="s">
        <v>102</v>
      </c>
      <c r="AQ449" s="181" t="s">
        <v>105</v>
      </c>
      <c r="AU449" s="14" t="s">
        <v>100</v>
      </c>
      <c r="BA449" s="182">
        <f>IF(O449="základná",K449,0)</f>
        <v>0</v>
      </c>
      <c r="BB449" s="182">
        <f>IF(O449="znížená",K449,0)</f>
        <v>0</v>
      </c>
      <c r="BC449" s="182">
        <f>IF(O449="zákl. prenesená",K449,0)</f>
        <v>0</v>
      </c>
      <c r="BD449" s="182">
        <f>IF(O449="zníž. prenesená",K449,0)</f>
        <v>0</v>
      </c>
      <c r="BE449" s="182">
        <f>IF(O449="nulová",K449,0)</f>
        <v>0</v>
      </c>
      <c r="BF449" s="14" t="s">
        <v>105</v>
      </c>
      <c r="BG449" s="183">
        <f>ROUND(P449*H449,3)</f>
        <v>0</v>
      </c>
      <c r="BH449" s="14" t="s">
        <v>121</v>
      </c>
      <c r="BI449" s="181" t="s">
        <v>739</v>
      </c>
    </row>
    <row r="450" spans="1:61" s="2" customFormat="1" x14ac:dyDescent="0.2">
      <c r="A450" s="214"/>
      <c r="B450" s="29"/>
      <c r="C450" s="211"/>
      <c r="D450" s="184" t="s">
        <v>106</v>
      </c>
      <c r="E450" s="211"/>
      <c r="F450" s="185" t="s">
        <v>738</v>
      </c>
      <c r="G450" s="211"/>
      <c r="H450" s="211"/>
      <c r="I450" s="211"/>
      <c r="J450" s="211"/>
      <c r="K450" s="211"/>
      <c r="L450" s="211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214"/>
      <c r="AA450" s="214"/>
      <c r="AP450" s="14" t="s">
        <v>106</v>
      </c>
      <c r="AQ450" s="14" t="s">
        <v>105</v>
      </c>
    </row>
    <row r="451" spans="1:61" s="12" customFormat="1" ht="26.1" customHeight="1" x14ac:dyDescent="0.2">
      <c r="B451" s="154"/>
      <c r="C451" s="155"/>
      <c r="D451" s="156" t="s">
        <v>62</v>
      </c>
      <c r="E451" s="157" t="s">
        <v>740</v>
      </c>
      <c r="F451" s="157" t="s">
        <v>741</v>
      </c>
      <c r="G451" s="155"/>
      <c r="H451" s="155"/>
      <c r="I451" s="155"/>
      <c r="J451" s="155"/>
      <c r="K451" s="158">
        <f>SUM(K452:K467)</f>
        <v>0</v>
      </c>
      <c r="L451" s="155"/>
      <c r="M451" s="32"/>
      <c r="N451" s="32"/>
      <c r="O451" s="32"/>
      <c r="P451" s="32"/>
      <c r="Q451" s="162">
        <f>SUM(Q452:Q466)</f>
        <v>0</v>
      </c>
      <c r="R451" s="162">
        <f>SUM(R452:R466)</f>
        <v>0</v>
      </c>
      <c r="S451" s="161"/>
      <c r="T451" s="163">
        <f>SUM(T452:T473)</f>
        <v>0</v>
      </c>
      <c r="U451" s="161"/>
      <c r="V451" s="163">
        <f>SUM(V452:V473)</f>
        <v>0</v>
      </c>
      <c r="W451" s="161"/>
      <c r="X451" s="163">
        <f>SUM(X452:X473)</f>
        <v>0</v>
      </c>
      <c r="Y451" s="32"/>
      <c r="AN451" s="165" t="s">
        <v>104</v>
      </c>
      <c r="AP451" s="166" t="s">
        <v>62</v>
      </c>
      <c r="AQ451" s="166" t="s">
        <v>63</v>
      </c>
      <c r="AU451" s="165" t="s">
        <v>100</v>
      </c>
      <c r="BG451" s="167">
        <f>BG452+SUM(BG453:BG467)</f>
        <v>0</v>
      </c>
    </row>
    <row r="452" spans="1:61" s="2" customFormat="1" ht="16.5" customHeight="1" x14ac:dyDescent="0.2">
      <c r="A452" s="214"/>
      <c r="B452" s="29"/>
      <c r="C452" s="170" t="s">
        <v>742</v>
      </c>
      <c r="D452" s="170" t="s">
        <v>102</v>
      </c>
      <c r="E452" s="171" t="s">
        <v>743</v>
      </c>
      <c r="F452" s="172" t="s">
        <v>744</v>
      </c>
      <c r="G452" s="173" t="s">
        <v>253</v>
      </c>
      <c r="H452" s="174">
        <v>12</v>
      </c>
      <c r="I452" s="174"/>
      <c r="J452" s="174"/>
      <c r="K452" s="174">
        <f>H452*J452</f>
        <v>0</v>
      </c>
      <c r="L452" s="175"/>
      <c r="M452" s="32"/>
      <c r="N452" s="32"/>
      <c r="O452" s="177" t="s">
        <v>28</v>
      </c>
      <c r="P452" s="178">
        <f>I452+J452</f>
        <v>0</v>
      </c>
      <c r="Q452" s="178">
        <f>ROUND(I452*H452,3)</f>
        <v>0</v>
      </c>
      <c r="R452" s="178">
        <f>ROUND(J452*H452,3)</f>
        <v>0</v>
      </c>
      <c r="S452" s="179">
        <v>0</v>
      </c>
      <c r="T452" s="179">
        <f>S452*H452</f>
        <v>0</v>
      </c>
      <c r="U452" s="179">
        <v>0</v>
      </c>
      <c r="V452" s="179">
        <f>U452*H452</f>
        <v>0</v>
      </c>
      <c r="W452" s="179">
        <v>0</v>
      </c>
      <c r="X452" s="179">
        <f>W452*H452</f>
        <v>0</v>
      </c>
      <c r="Y452" s="32"/>
      <c r="Z452" s="214"/>
      <c r="AA452" s="214"/>
      <c r="AN452" s="181" t="s">
        <v>745</v>
      </c>
      <c r="AP452" s="181" t="s">
        <v>102</v>
      </c>
      <c r="AQ452" s="181" t="s">
        <v>66</v>
      </c>
      <c r="AU452" s="14" t="s">
        <v>100</v>
      </c>
      <c r="BA452" s="182">
        <f>IF(O452="základná",K452,0)</f>
        <v>0</v>
      </c>
      <c r="BB452" s="182">
        <f>IF(O452="znížená",K452,0)</f>
        <v>0</v>
      </c>
      <c r="BC452" s="182">
        <f>IF(O452="zákl. prenesená",K452,0)</f>
        <v>0</v>
      </c>
      <c r="BD452" s="182">
        <f>IF(O452="zníž. prenesená",K452,0)</f>
        <v>0</v>
      </c>
      <c r="BE452" s="182">
        <f>IF(O452="nulová",K452,0)</f>
        <v>0</v>
      </c>
      <c r="BF452" s="14" t="s">
        <v>105</v>
      </c>
      <c r="BG452" s="183">
        <f>ROUND(P452*H452,3)</f>
        <v>0</v>
      </c>
      <c r="BH452" s="14" t="s">
        <v>745</v>
      </c>
      <c r="BI452" s="181" t="s">
        <v>746</v>
      </c>
    </row>
    <row r="453" spans="1:61" s="2" customFormat="1" x14ac:dyDescent="0.2">
      <c r="A453" s="214"/>
      <c r="B453" s="29"/>
      <c r="C453" s="211"/>
      <c r="D453" s="184" t="s">
        <v>106</v>
      </c>
      <c r="E453" s="211"/>
      <c r="F453" s="185" t="s">
        <v>744</v>
      </c>
      <c r="G453" s="211"/>
      <c r="H453" s="211"/>
      <c r="I453" s="211"/>
      <c r="J453" s="211"/>
      <c r="K453" s="211"/>
      <c r="L453" s="211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214"/>
      <c r="AA453" s="214"/>
      <c r="AP453" s="14" t="s">
        <v>106</v>
      </c>
      <c r="AQ453" s="14" t="s">
        <v>66</v>
      </c>
    </row>
    <row r="454" spans="1:61" s="2" customFormat="1" ht="16.5" customHeight="1" x14ac:dyDescent="0.2">
      <c r="A454" s="214"/>
      <c r="B454" s="29"/>
      <c r="C454" s="170" t="s">
        <v>747</v>
      </c>
      <c r="D454" s="170" t="s">
        <v>102</v>
      </c>
      <c r="E454" s="171" t="s">
        <v>748</v>
      </c>
      <c r="F454" s="172" t="s">
        <v>749</v>
      </c>
      <c r="G454" s="173" t="s">
        <v>253</v>
      </c>
      <c r="H454" s="174">
        <v>42</v>
      </c>
      <c r="I454" s="174"/>
      <c r="J454" s="174"/>
      <c r="K454" s="174">
        <f>H454*J454</f>
        <v>0</v>
      </c>
      <c r="L454" s="175"/>
      <c r="M454" s="32"/>
      <c r="N454" s="32"/>
      <c r="O454" s="177" t="s">
        <v>28</v>
      </c>
      <c r="P454" s="178">
        <f>I454+J454</f>
        <v>0</v>
      </c>
      <c r="Q454" s="178">
        <f>ROUND(I454*H454,3)</f>
        <v>0</v>
      </c>
      <c r="R454" s="178">
        <f>ROUND(J454*H454,3)</f>
        <v>0</v>
      </c>
      <c r="S454" s="179">
        <v>0</v>
      </c>
      <c r="T454" s="179">
        <f>S454*H454</f>
        <v>0</v>
      </c>
      <c r="U454" s="179">
        <v>0</v>
      </c>
      <c r="V454" s="179">
        <f>U454*H454</f>
        <v>0</v>
      </c>
      <c r="W454" s="179">
        <v>0</v>
      </c>
      <c r="X454" s="179">
        <f>W454*H454</f>
        <v>0</v>
      </c>
      <c r="Y454" s="32"/>
      <c r="Z454" s="214"/>
      <c r="AA454" s="214"/>
      <c r="AN454" s="181" t="s">
        <v>745</v>
      </c>
      <c r="AP454" s="181" t="s">
        <v>102</v>
      </c>
      <c r="AQ454" s="181" t="s">
        <v>66</v>
      </c>
      <c r="AU454" s="14" t="s">
        <v>100</v>
      </c>
      <c r="BA454" s="182">
        <f>IF(O454="základná",K454,0)</f>
        <v>0</v>
      </c>
      <c r="BB454" s="182">
        <f>IF(O454="znížená",K454,0)</f>
        <v>0</v>
      </c>
      <c r="BC454" s="182">
        <f>IF(O454="zákl. prenesená",K454,0)</f>
        <v>0</v>
      </c>
      <c r="BD454" s="182">
        <f>IF(O454="zníž. prenesená",K454,0)</f>
        <v>0</v>
      </c>
      <c r="BE454" s="182">
        <f>IF(O454="nulová",K454,0)</f>
        <v>0</v>
      </c>
      <c r="BF454" s="14" t="s">
        <v>105</v>
      </c>
      <c r="BG454" s="183">
        <f>ROUND(P454*H454,3)</f>
        <v>0</v>
      </c>
      <c r="BH454" s="14" t="s">
        <v>745</v>
      </c>
      <c r="BI454" s="181" t="s">
        <v>750</v>
      </c>
    </row>
    <row r="455" spans="1:61" s="2" customFormat="1" x14ac:dyDescent="0.2">
      <c r="A455" s="214"/>
      <c r="B455" s="29"/>
      <c r="C455" s="211"/>
      <c r="D455" s="184" t="s">
        <v>106</v>
      </c>
      <c r="E455" s="211"/>
      <c r="F455" s="185" t="s">
        <v>749</v>
      </c>
      <c r="G455" s="211"/>
      <c r="H455" s="211"/>
      <c r="I455" s="211"/>
      <c r="J455" s="211"/>
      <c r="K455" s="211"/>
      <c r="L455" s="211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214"/>
      <c r="AA455" s="214"/>
      <c r="AP455" s="14" t="s">
        <v>106</v>
      </c>
      <c r="AQ455" s="14" t="s">
        <v>66</v>
      </c>
    </row>
    <row r="456" spans="1:61" s="2" customFormat="1" ht="16.5" customHeight="1" x14ac:dyDescent="0.2">
      <c r="A456" s="214"/>
      <c r="B456" s="29"/>
      <c r="C456" s="170" t="s">
        <v>751</v>
      </c>
      <c r="D456" s="170" t="s">
        <v>102</v>
      </c>
      <c r="E456" s="171" t="s">
        <v>752</v>
      </c>
      <c r="F456" s="172" t="s">
        <v>753</v>
      </c>
      <c r="G456" s="173" t="s">
        <v>253</v>
      </c>
      <c r="H456" s="174">
        <v>36</v>
      </c>
      <c r="I456" s="174"/>
      <c r="J456" s="174"/>
      <c r="K456" s="174">
        <f>H456*J456</f>
        <v>0</v>
      </c>
      <c r="L456" s="175"/>
      <c r="M456" s="32"/>
      <c r="N456" s="32"/>
      <c r="O456" s="177" t="s">
        <v>28</v>
      </c>
      <c r="P456" s="178">
        <f>I456+J456</f>
        <v>0</v>
      </c>
      <c r="Q456" s="178">
        <f>ROUND(I456*H456,3)</f>
        <v>0</v>
      </c>
      <c r="R456" s="178">
        <f>ROUND(J456*H456,3)</f>
        <v>0</v>
      </c>
      <c r="S456" s="179">
        <v>0</v>
      </c>
      <c r="T456" s="179">
        <f>S456*H456</f>
        <v>0</v>
      </c>
      <c r="U456" s="179">
        <v>0</v>
      </c>
      <c r="V456" s="179">
        <f>U456*H456</f>
        <v>0</v>
      </c>
      <c r="W456" s="179">
        <v>0</v>
      </c>
      <c r="X456" s="179">
        <f>W456*H456</f>
        <v>0</v>
      </c>
      <c r="Y456" s="32"/>
      <c r="Z456" s="214"/>
      <c r="AA456" s="214"/>
      <c r="AN456" s="181" t="s">
        <v>745</v>
      </c>
      <c r="AP456" s="181" t="s">
        <v>102</v>
      </c>
      <c r="AQ456" s="181" t="s">
        <v>66</v>
      </c>
      <c r="AU456" s="14" t="s">
        <v>100</v>
      </c>
      <c r="BA456" s="182">
        <f>IF(O456="základná",K456,0)</f>
        <v>0</v>
      </c>
      <c r="BB456" s="182">
        <f>IF(O456="znížená",K456,0)</f>
        <v>0</v>
      </c>
      <c r="BC456" s="182">
        <f>IF(O456="zákl. prenesená",K456,0)</f>
        <v>0</v>
      </c>
      <c r="BD456" s="182">
        <f>IF(O456="zníž. prenesená",K456,0)</f>
        <v>0</v>
      </c>
      <c r="BE456" s="182">
        <f>IF(O456="nulová",K456,0)</f>
        <v>0</v>
      </c>
      <c r="BF456" s="14" t="s">
        <v>105</v>
      </c>
      <c r="BG456" s="183">
        <f>ROUND(P456*H456,3)</f>
        <v>0</v>
      </c>
      <c r="BH456" s="14" t="s">
        <v>745</v>
      </c>
      <c r="BI456" s="181" t="s">
        <v>754</v>
      </c>
    </row>
    <row r="457" spans="1:61" s="2" customFormat="1" x14ac:dyDescent="0.2">
      <c r="A457" s="214"/>
      <c r="B457" s="29"/>
      <c r="C457" s="211"/>
      <c r="D457" s="184" t="s">
        <v>106</v>
      </c>
      <c r="E457" s="211"/>
      <c r="F457" s="185" t="s">
        <v>753</v>
      </c>
      <c r="G457" s="211"/>
      <c r="H457" s="211"/>
      <c r="I457" s="211"/>
      <c r="J457" s="211"/>
      <c r="K457" s="211"/>
      <c r="L457" s="211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214"/>
      <c r="AA457" s="214"/>
      <c r="AP457" s="14" t="s">
        <v>106</v>
      </c>
      <c r="AQ457" s="14" t="s">
        <v>66</v>
      </c>
    </row>
    <row r="458" spans="1:61" s="2" customFormat="1" ht="16.5" customHeight="1" x14ac:dyDescent="0.2">
      <c r="A458" s="214"/>
      <c r="B458" s="29"/>
      <c r="C458" s="170" t="s">
        <v>755</v>
      </c>
      <c r="D458" s="170" t="s">
        <v>102</v>
      </c>
      <c r="E458" s="171" t="s">
        <v>756</v>
      </c>
      <c r="F458" s="172" t="s">
        <v>757</v>
      </c>
      <c r="G458" s="173" t="s">
        <v>253</v>
      </c>
      <c r="H458" s="174">
        <v>56</v>
      </c>
      <c r="I458" s="174"/>
      <c r="J458" s="174"/>
      <c r="K458" s="174">
        <f>H458*J458</f>
        <v>0</v>
      </c>
      <c r="L458" s="175"/>
      <c r="M458" s="32"/>
      <c r="N458" s="32"/>
      <c r="O458" s="177" t="s">
        <v>28</v>
      </c>
      <c r="P458" s="178">
        <f>I458+J458</f>
        <v>0</v>
      </c>
      <c r="Q458" s="178">
        <f>ROUND(I458*H458,3)</f>
        <v>0</v>
      </c>
      <c r="R458" s="178">
        <f>ROUND(J458*H458,3)</f>
        <v>0</v>
      </c>
      <c r="S458" s="179">
        <v>0</v>
      </c>
      <c r="T458" s="179">
        <f>S458*H458</f>
        <v>0</v>
      </c>
      <c r="U458" s="179">
        <v>0</v>
      </c>
      <c r="V458" s="179">
        <f>U458*H458</f>
        <v>0</v>
      </c>
      <c r="W458" s="179">
        <v>0</v>
      </c>
      <c r="X458" s="179">
        <f>W458*H458</f>
        <v>0</v>
      </c>
      <c r="Y458" s="32"/>
      <c r="Z458" s="214"/>
      <c r="AA458" s="214"/>
      <c r="AN458" s="181" t="s">
        <v>745</v>
      </c>
      <c r="AP458" s="181" t="s">
        <v>102</v>
      </c>
      <c r="AQ458" s="181" t="s">
        <v>66</v>
      </c>
      <c r="AU458" s="14" t="s">
        <v>100</v>
      </c>
      <c r="BA458" s="182">
        <f>IF(O458="základná",K458,0)</f>
        <v>0</v>
      </c>
      <c r="BB458" s="182">
        <f>IF(O458="znížená",K458,0)</f>
        <v>0</v>
      </c>
      <c r="BC458" s="182">
        <f>IF(O458="zákl. prenesená",K458,0)</f>
        <v>0</v>
      </c>
      <c r="BD458" s="182">
        <f>IF(O458="zníž. prenesená",K458,0)</f>
        <v>0</v>
      </c>
      <c r="BE458" s="182">
        <f>IF(O458="nulová",K458,0)</f>
        <v>0</v>
      </c>
      <c r="BF458" s="14" t="s">
        <v>105</v>
      </c>
      <c r="BG458" s="183">
        <f>ROUND(P458*H458,3)</f>
        <v>0</v>
      </c>
      <c r="BH458" s="14" t="s">
        <v>745</v>
      </c>
      <c r="BI458" s="181" t="s">
        <v>758</v>
      </c>
    </row>
    <row r="459" spans="1:61" s="2" customFormat="1" x14ac:dyDescent="0.2">
      <c r="A459" s="214"/>
      <c r="B459" s="29"/>
      <c r="C459" s="211"/>
      <c r="D459" s="184" t="s">
        <v>106</v>
      </c>
      <c r="E459" s="211"/>
      <c r="F459" s="185" t="s">
        <v>757</v>
      </c>
      <c r="G459" s="211"/>
      <c r="H459" s="211"/>
      <c r="I459" s="211"/>
      <c r="J459" s="211"/>
      <c r="K459" s="211"/>
      <c r="L459" s="211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214"/>
      <c r="AA459" s="214"/>
      <c r="AP459" s="14" t="s">
        <v>106</v>
      </c>
      <c r="AQ459" s="14" t="s">
        <v>66</v>
      </c>
    </row>
    <row r="460" spans="1:61" s="2" customFormat="1" ht="16.5" customHeight="1" x14ac:dyDescent="0.2">
      <c r="A460" s="214"/>
      <c r="B460" s="29"/>
      <c r="C460" s="170" t="s">
        <v>759</v>
      </c>
      <c r="D460" s="170" t="s">
        <v>102</v>
      </c>
      <c r="E460" s="171" t="s">
        <v>760</v>
      </c>
      <c r="F460" s="172" t="s">
        <v>761</v>
      </c>
      <c r="G460" s="173" t="s">
        <v>253</v>
      </c>
      <c r="H460" s="174">
        <v>20</v>
      </c>
      <c r="I460" s="174"/>
      <c r="J460" s="174"/>
      <c r="K460" s="174">
        <f>H460*J460</f>
        <v>0</v>
      </c>
      <c r="L460" s="175"/>
      <c r="M460" s="32"/>
      <c r="N460" s="32"/>
      <c r="O460" s="177" t="s">
        <v>28</v>
      </c>
      <c r="P460" s="178">
        <f>I460+J460</f>
        <v>0</v>
      </c>
      <c r="Q460" s="178">
        <f>ROUND(I460*H460,3)</f>
        <v>0</v>
      </c>
      <c r="R460" s="178">
        <f>ROUND(J460*H460,3)</f>
        <v>0</v>
      </c>
      <c r="S460" s="179">
        <v>0</v>
      </c>
      <c r="T460" s="179">
        <f>S460*H460</f>
        <v>0</v>
      </c>
      <c r="U460" s="179">
        <v>0</v>
      </c>
      <c r="V460" s="179">
        <f>U460*H460</f>
        <v>0</v>
      </c>
      <c r="W460" s="179">
        <v>0</v>
      </c>
      <c r="X460" s="179">
        <f>W460*H460</f>
        <v>0</v>
      </c>
      <c r="Y460" s="32"/>
      <c r="Z460" s="214"/>
      <c r="AA460" s="214"/>
      <c r="AN460" s="181" t="s">
        <v>745</v>
      </c>
      <c r="AP460" s="181" t="s">
        <v>102</v>
      </c>
      <c r="AQ460" s="181" t="s">
        <v>66</v>
      </c>
      <c r="AU460" s="14" t="s">
        <v>100</v>
      </c>
      <c r="BA460" s="182">
        <f>IF(O460="základná",K460,0)</f>
        <v>0</v>
      </c>
      <c r="BB460" s="182">
        <f>IF(O460="znížená",K460,0)</f>
        <v>0</v>
      </c>
      <c r="BC460" s="182">
        <f>IF(O460="zákl. prenesená",K460,0)</f>
        <v>0</v>
      </c>
      <c r="BD460" s="182">
        <f>IF(O460="zníž. prenesená",K460,0)</f>
        <v>0</v>
      </c>
      <c r="BE460" s="182">
        <f>IF(O460="nulová",K460,0)</f>
        <v>0</v>
      </c>
      <c r="BF460" s="14" t="s">
        <v>105</v>
      </c>
      <c r="BG460" s="183">
        <f>ROUND(P460*H460,3)</f>
        <v>0</v>
      </c>
      <c r="BH460" s="14" t="s">
        <v>745</v>
      </c>
      <c r="BI460" s="181" t="s">
        <v>762</v>
      </c>
    </row>
    <row r="461" spans="1:61" s="2" customFormat="1" x14ac:dyDescent="0.2">
      <c r="A461" s="214"/>
      <c r="B461" s="29"/>
      <c r="C461" s="211"/>
      <c r="D461" s="184" t="s">
        <v>106</v>
      </c>
      <c r="E461" s="211"/>
      <c r="F461" s="185" t="s">
        <v>761</v>
      </c>
      <c r="G461" s="211"/>
      <c r="H461" s="211"/>
      <c r="I461" s="211"/>
      <c r="J461" s="211"/>
      <c r="K461" s="211"/>
      <c r="L461" s="211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214"/>
      <c r="AA461" s="214"/>
      <c r="AP461" s="14" t="s">
        <v>106</v>
      </c>
      <c r="AQ461" s="14" t="s">
        <v>66</v>
      </c>
    </row>
    <row r="462" spans="1:61" s="2" customFormat="1" ht="16.5" customHeight="1" x14ac:dyDescent="0.2">
      <c r="A462" s="214"/>
      <c r="B462" s="29"/>
      <c r="C462" s="170" t="s">
        <v>763</v>
      </c>
      <c r="D462" s="170" t="s">
        <v>102</v>
      </c>
      <c r="E462" s="171" t="s">
        <v>764</v>
      </c>
      <c r="F462" s="172" t="s">
        <v>765</v>
      </c>
      <c r="G462" s="173" t="s">
        <v>253</v>
      </c>
      <c r="H462" s="174">
        <v>15</v>
      </c>
      <c r="I462" s="174"/>
      <c r="J462" s="174"/>
      <c r="K462" s="174">
        <f>H462*J462</f>
        <v>0</v>
      </c>
      <c r="L462" s="175"/>
      <c r="M462" s="32"/>
      <c r="N462" s="32"/>
      <c r="O462" s="177" t="s">
        <v>28</v>
      </c>
      <c r="P462" s="178">
        <f>I462+J462</f>
        <v>0</v>
      </c>
      <c r="Q462" s="178">
        <f>ROUND(I462*H462,3)</f>
        <v>0</v>
      </c>
      <c r="R462" s="178">
        <f>ROUND(J462*H462,3)</f>
        <v>0</v>
      </c>
      <c r="S462" s="179">
        <v>0</v>
      </c>
      <c r="T462" s="179">
        <f>S462*H462</f>
        <v>0</v>
      </c>
      <c r="U462" s="179">
        <v>0</v>
      </c>
      <c r="V462" s="179">
        <f>U462*H462</f>
        <v>0</v>
      </c>
      <c r="W462" s="179">
        <v>0</v>
      </c>
      <c r="X462" s="179">
        <f>W462*H462</f>
        <v>0</v>
      </c>
      <c r="Y462" s="32"/>
      <c r="Z462" s="214"/>
      <c r="AA462" s="214"/>
      <c r="AN462" s="181" t="s">
        <v>745</v>
      </c>
      <c r="AP462" s="181" t="s">
        <v>102</v>
      </c>
      <c r="AQ462" s="181" t="s">
        <v>66</v>
      </c>
      <c r="AU462" s="14" t="s">
        <v>100</v>
      </c>
      <c r="BA462" s="182">
        <f>IF(O462="základná",K462,0)</f>
        <v>0</v>
      </c>
      <c r="BB462" s="182">
        <f>IF(O462="znížená",K462,0)</f>
        <v>0</v>
      </c>
      <c r="BC462" s="182">
        <f>IF(O462="zákl. prenesená",K462,0)</f>
        <v>0</v>
      </c>
      <c r="BD462" s="182">
        <f>IF(O462="zníž. prenesená",K462,0)</f>
        <v>0</v>
      </c>
      <c r="BE462" s="182">
        <f>IF(O462="nulová",K462,0)</f>
        <v>0</v>
      </c>
      <c r="BF462" s="14" t="s">
        <v>105</v>
      </c>
      <c r="BG462" s="183">
        <f>ROUND(P462*H462,3)</f>
        <v>0</v>
      </c>
      <c r="BH462" s="14" t="s">
        <v>745</v>
      </c>
      <c r="BI462" s="181" t="s">
        <v>766</v>
      </c>
    </row>
    <row r="463" spans="1:61" s="2" customFormat="1" x14ac:dyDescent="0.2">
      <c r="A463" s="214"/>
      <c r="B463" s="29"/>
      <c r="C463" s="211"/>
      <c r="D463" s="184" t="s">
        <v>106</v>
      </c>
      <c r="E463" s="211"/>
      <c r="F463" s="185" t="s">
        <v>765</v>
      </c>
      <c r="G463" s="211"/>
      <c r="H463" s="211"/>
      <c r="I463" s="211"/>
      <c r="J463" s="211"/>
      <c r="K463" s="211"/>
      <c r="L463" s="211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214"/>
      <c r="AA463" s="214"/>
      <c r="AP463" s="14" t="s">
        <v>106</v>
      </c>
      <c r="AQ463" s="14" t="s">
        <v>66</v>
      </c>
    </row>
    <row r="464" spans="1:61" s="2" customFormat="1" ht="16.5" customHeight="1" x14ac:dyDescent="0.2">
      <c r="A464" s="214"/>
      <c r="B464" s="29"/>
      <c r="C464" s="170" t="s">
        <v>767</v>
      </c>
      <c r="D464" s="170" t="s">
        <v>102</v>
      </c>
      <c r="E464" s="171" t="s">
        <v>768</v>
      </c>
      <c r="F464" s="172" t="s">
        <v>769</v>
      </c>
      <c r="G464" s="173" t="s">
        <v>253</v>
      </c>
      <c r="H464" s="174">
        <v>12</v>
      </c>
      <c r="I464" s="174"/>
      <c r="J464" s="174"/>
      <c r="K464" s="174">
        <f>H464*J464</f>
        <v>0</v>
      </c>
      <c r="L464" s="175"/>
      <c r="M464" s="32"/>
      <c r="N464" s="32"/>
      <c r="O464" s="177" t="s">
        <v>28</v>
      </c>
      <c r="P464" s="178">
        <f>I464+J464</f>
        <v>0</v>
      </c>
      <c r="Q464" s="178">
        <f>ROUND(I464*H464,3)</f>
        <v>0</v>
      </c>
      <c r="R464" s="178">
        <f>ROUND(J464*H464,3)</f>
        <v>0</v>
      </c>
      <c r="S464" s="179">
        <v>0</v>
      </c>
      <c r="T464" s="179">
        <f>S464*H464</f>
        <v>0</v>
      </c>
      <c r="U464" s="179">
        <v>0</v>
      </c>
      <c r="V464" s="179">
        <f>U464*H464</f>
        <v>0</v>
      </c>
      <c r="W464" s="179">
        <v>0</v>
      </c>
      <c r="X464" s="179">
        <f>W464*H464</f>
        <v>0</v>
      </c>
      <c r="Y464" s="32"/>
      <c r="Z464" s="214"/>
      <c r="AA464" s="214"/>
      <c r="AN464" s="181" t="s">
        <v>745</v>
      </c>
      <c r="AP464" s="181" t="s">
        <v>102</v>
      </c>
      <c r="AQ464" s="181" t="s">
        <v>66</v>
      </c>
      <c r="AU464" s="14" t="s">
        <v>100</v>
      </c>
      <c r="BA464" s="182">
        <f>IF(O464="základná",K464,0)</f>
        <v>0</v>
      </c>
      <c r="BB464" s="182">
        <f>IF(O464="znížená",K464,0)</f>
        <v>0</v>
      </c>
      <c r="BC464" s="182">
        <f>IF(O464="zákl. prenesená",K464,0)</f>
        <v>0</v>
      </c>
      <c r="BD464" s="182">
        <f>IF(O464="zníž. prenesená",K464,0)</f>
        <v>0</v>
      </c>
      <c r="BE464" s="182">
        <f>IF(O464="nulová",K464,0)</f>
        <v>0</v>
      </c>
      <c r="BF464" s="14" t="s">
        <v>105</v>
      </c>
      <c r="BG464" s="183">
        <f>ROUND(P464*H464,3)</f>
        <v>0</v>
      </c>
      <c r="BH464" s="14" t="s">
        <v>745</v>
      </c>
      <c r="BI464" s="181" t="s">
        <v>770</v>
      </c>
    </row>
    <row r="465" spans="1:61" s="2" customFormat="1" x14ac:dyDescent="0.2">
      <c r="A465" s="214"/>
      <c r="B465" s="29"/>
      <c r="C465" s="211"/>
      <c r="D465" s="184" t="s">
        <v>106</v>
      </c>
      <c r="E465" s="211"/>
      <c r="F465" s="185" t="s">
        <v>769</v>
      </c>
      <c r="G465" s="211"/>
      <c r="H465" s="211"/>
      <c r="I465" s="211"/>
      <c r="J465" s="211"/>
      <c r="K465" s="211"/>
      <c r="L465" s="211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214"/>
      <c r="AA465" s="214"/>
      <c r="AP465" s="14" t="s">
        <v>106</v>
      </c>
      <c r="AQ465" s="14" t="s">
        <v>66</v>
      </c>
    </row>
    <row r="466" spans="1:61" s="2" customFormat="1" ht="16.5" customHeight="1" x14ac:dyDescent="0.2">
      <c r="A466" s="214"/>
      <c r="B466" s="29"/>
      <c r="C466" s="170" t="s">
        <v>771</v>
      </c>
      <c r="D466" s="170" t="s">
        <v>102</v>
      </c>
      <c r="E466" s="171" t="s">
        <v>772</v>
      </c>
      <c r="F466" s="172" t="s">
        <v>773</v>
      </c>
      <c r="G466" s="173" t="s">
        <v>253</v>
      </c>
      <c r="H466" s="174">
        <v>20</v>
      </c>
      <c r="I466" s="174"/>
      <c r="J466" s="174"/>
      <c r="K466" s="174">
        <f>H466*J466</f>
        <v>0</v>
      </c>
      <c r="L466" s="175"/>
      <c r="M466" s="32"/>
      <c r="N466" s="32"/>
      <c r="O466" s="177" t="s">
        <v>28</v>
      </c>
      <c r="P466" s="178">
        <f>I466+J466</f>
        <v>0</v>
      </c>
      <c r="Q466" s="178">
        <f>ROUND(I466*H466,3)</f>
        <v>0</v>
      </c>
      <c r="R466" s="178">
        <f>ROUND(J466*H466,3)</f>
        <v>0</v>
      </c>
      <c r="S466" s="179">
        <v>0</v>
      </c>
      <c r="T466" s="179">
        <f>S466*H466</f>
        <v>0</v>
      </c>
      <c r="U466" s="179">
        <v>0</v>
      </c>
      <c r="V466" s="179">
        <f>U466*H466</f>
        <v>0</v>
      </c>
      <c r="W466" s="179">
        <v>0</v>
      </c>
      <c r="X466" s="179">
        <f>W466*H466</f>
        <v>0</v>
      </c>
      <c r="Y466" s="32"/>
      <c r="Z466" s="214"/>
      <c r="AA466" s="214"/>
      <c r="AN466" s="181" t="s">
        <v>745</v>
      </c>
      <c r="AP466" s="181" t="s">
        <v>102</v>
      </c>
      <c r="AQ466" s="181" t="s">
        <v>66</v>
      </c>
      <c r="AU466" s="14" t="s">
        <v>100</v>
      </c>
      <c r="BA466" s="182">
        <f>IF(O466="základná",K466,0)</f>
        <v>0</v>
      </c>
      <c r="BB466" s="182">
        <f>IF(O466="znížená",K466,0)</f>
        <v>0</v>
      </c>
      <c r="BC466" s="182">
        <f>IF(O466="zákl. prenesená",K466,0)</f>
        <v>0</v>
      </c>
      <c r="BD466" s="182">
        <f>IF(O466="zníž. prenesená",K466,0)</f>
        <v>0</v>
      </c>
      <c r="BE466" s="182">
        <f>IF(O466="nulová",K466,0)</f>
        <v>0</v>
      </c>
      <c r="BF466" s="14" t="s">
        <v>105</v>
      </c>
      <c r="BG466" s="183">
        <f>ROUND(P466*H466,3)</f>
        <v>0</v>
      </c>
      <c r="BH466" s="14" t="s">
        <v>745</v>
      </c>
      <c r="BI466" s="181" t="s">
        <v>774</v>
      </c>
    </row>
    <row r="467" spans="1:61" s="2" customFormat="1" x14ac:dyDescent="0.2">
      <c r="A467" s="214"/>
      <c r="B467" s="29"/>
      <c r="C467" s="211"/>
      <c r="D467" s="184" t="s">
        <v>106</v>
      </c>
      <c r="E467" s="211"/>
      <c r="F467" s="185" t="s">
        <v>773</v>
      </c>
      <c r="G467" s="211"/>
      <c r="H467" s="211"/>
      <c r="I467" s="211"/>
      <c r="J467" s="211"/>
      <c r="K467" s="211"/>
      <c r="L467" s="211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214"/>
      <c r="AA467" s="214"/>
      <c r="AP467" s="14" t="s">
        <v>106</v>
      </c>
      <c r="AQ467" s="14" t="s">
        <v>66</v>
      </c>
    </row>
    <row r="468" spans="1:61" s="2" customFormat="1" x14ac:dyDescent="0.2">
      <c r="A468" s="221"/>
      <c r="B468" s="29"/>
      <c r="C468" s="220"/>
      <c r="D468" s="184"/>
      <c r="E468" s="220"/>
      <c r="F468" s="185"/>
      <c r="G468" s="220"/>
      <c r="H468" s="220"/>
      <c r="I468" s="220"/>
      <c r="J468" s="220"/>
      <c r="K468" s="220"/>
      <c r="L468" s="220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221"/>
      <c r="AA468" s="221"/>
      <c r="AP468" s="14"/>
      <c r="AQ468" s="14"/>
    </row>
    <row r="469" spans="1:61" s="12" customFormat="1" ht="22.7" customHeight="1" x14ac:dyDescent="0.2">
      <c r="B469" s="154"/>
      <c r="C469" s="155"/>
      <c r="D469" s="156" t="s">
        <v>62</v>
      </c>
      <c r="E469" s="168" t="s">
        <v>392</v>
      </c>
      <c r="F469" s="168" t="s">
        <v>162</v>
      </c>
      <c r="G469" s="155"/>
      <c r="H469" s="155"/>
      <c r="I469" s="155"/>
      <c r="J469" s="155"/>
      <c r="K469" s="169">
        <f>SUM(K470:K478)</f>
        <v>0</v>
      </c>
      <c r="L469" s="155"/>
      <c r="M469" s="159"/>
      <c r="N469" s="160"/>
      <c r="O469" s="32"/>
      <c r="P469" s="32"/>
      <c r="Q469" s="162">
        <f>SUM(Q470:Q478)</f>
        <v>0</v>
      </c>
      <c r="R469" s="162">
        <f>SUM(R470:R478)</f>
        <v>0</v>
      </c>
      <c r="S469" s="161"/>
      <c r="T469" s="163">
        <f>SUM(T470:T491)</f>
        <v>0</v>
      </c>
      <c r="U469" s="161"/>
      <c r="V469" s="163">
        <f>SUM(V470:V491)</f>
        <v>0</v>
      </c>
      <c r="W469" s="161"/>
      <c r="X469" s="163">
        <f>SUM(X470:X491)</f>
        <v>0</v>
      </c>
      <c r="Y469" s="164"/>
      <c r="AN469" s="165" t="s">
        <v>66</v>
      </c>
      <c r="AP469" s="166" t="s">
        <v>62</v>
      </c>
      <c r="AQ469" s="166" t="s">
        <v>66</v>
      </c>
      <c r="AU469" s="165" t="s">
        <v>100</v>
      </c>
      <c r="BG469" s="167">
        <f>SUM(BG470:BG479)</f>
        <v>0</v>
      </c>
    </row>
    <row r="470" spans="1:61" s="2" customFormat="1" ht="16.5" customHeight="1" x14ac:dyDescent="0.2">
      <c r="A470" s="214"/>
      <c r="B470" s="29"/>
      <c r="C470" s="170" t="s">
        <v>393</v>
      </c>
      <c r="D470" s="170" t="s">
        <v>102</v>
      </c>
      <c r="E470" s="171" t="s">
        <v>394</v>
      </c>
      <c r="F470" s="172" t="s">
        <v>163</v>
      </c>
      <c r="G470" s="173" t="s">
        <v>117</v>
      </c>
      <c r="H470" s="174">
        <v>1.8</v>
      </c>
      <c r="I470" s="174"/>
      <c r="J470" s="174"/>
      <c r="K470" s="174">
        <f>H470*J470</f>
        <v>0</v>
      </c>
      <c r="L470" s="175"/>
      <c r="M470" s="32"/>
      <c r="N470" s="176" t="s">
        <v>1</v>
      </c>
      <c r="O470" s="177" t="s">
        <v>28</v>
      </c>
      <c r="P470" s="178">
        <f>I470+J470</f>
        <v>0</v>
      </c>
      <c r="Q470" s="178">
        <f>ROUND(I470*H470,3)</f>
        <v>0</v>
      </c>
      <c r="R470" s="178">
        <f>ROUND(J470*H470,3)</f>
        <v>0</v>
      </c>
      <c r="S470" s="179">
        <v>0</v>
      </c>
      <c r="T470" s="179">
        <f>S470*H470</f>
        <v>0</v>
      </c>
      <c r="U470" s="179">
        <v>0</v>
      </c>
      <c r="V470" s="179">
        <f>U470*H470</f>
        <v>0</v>
      </c>
      <c r="W470" s="179">
        <v>0</v>
      </c>
      <c r="X470" s="179">
        <f>W470*H470</f>
        <v>0</v>
      </c>
      <c r="Y470" s="180" t="s">
        <v>1</v>
      </c>
      <c r="Z470" s="214"/>
      <c r="AA470" s="214"/>
      <c r="AN470" s="181" t="s">
        <v>104</v>
      </c>
      <c r="AP470" s="181" t="s">
        <v>102</v>
      </c>
      <c r="AQ470" s="181" t="s">
        <v>105</v>
      </c>
      <c r="AU470" s="14" t="s">
        <v>100</v>
      </c>
      <c r="BA470" s="182">
        <f>IF(O470="základná",K470,0)</f>
        <v>0</v>
      </c>
      <c r="BB470" s="182">
        <f>IF(O470="znížená",K470,0)</f>
        <v>0</v>
      </c>
      <c r="BC470" s="182">
        <f>IF(O470="zákl. prenesená",K470,0)</f>
        <v>0</v>
      </c>
      <c r="BD470" s="182">
        <f>IF(O470="zníž. prenesená",K470,0)</f>
        <v>0</v>
      </c>
      <c r="BE470" s="182">
        <f>IF(O470="nulová",K470,0)</f>
        <v>0</v>
      </c>
      <c r="BF470" s="14" t="s">
        <v>105</v>
      </c>
      <c r="BG470" s="183">
        <f>ROUND(P470*H470,3)</f>
        <v>0</v>
      </c>
      <c r="BH470" s="14" t="s">
        <v>104</v>
      </c>
      <c r="BI470" s="181" t="s">
        <v>395</v>
      </c>
    </row>
    <row r="471" spans="1:61" s="2" customFormat="1" x14ac:dyDescent="0.2">
      <c r="A471" s="214"/>
      <c r="B471" s="29"/>
      <c r="C471" s="211"/>
      <c r="D471" s="184" t="s">
        <v>106</v>
      </c>
      <c r="E471" s="211"/>
      <c r="F471" s="185" t="s">
        <v>163</v>
      </c>
      <c r="G471" s="211"/>
      <c r="H471" s="211"/>
      <c r="I471" s="211"/>
      <c r="J471" s="211"/>
      <c r="K471" s="211"/>
      <c r="L471" s="211"/>
      <c r="M471" s="32"/>
      <c r="N471" s="186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61"/>
      <c r="Z471" s="214"/>
      <c r="AA471" s="214"/>
      <c r="AP471" s="14" t="s">
        <v>106</v>
      </c>
      <c r="AQ471" s="14" t="s">
        <v>105</v>
      </c>
    </row>
    <row r="472" spans="1:61" s="2" customFormat="1" ht="16.5" customHeight="1" x14ac:dyDescent="0.2">
      <c r="A472" s="214"/>
      <c r="B472" s="29"/>
      <c r="C472" s="170" t="s">
        <v>396</v>
      </c>
      <c r="D472" s="170" t="s">
        <v>102</v>
      </c>
      <c r="E472" s="171" t="s">
        <v>397</v>
      </c>
      <c r="F472" s="172" t="s">
        <v>164</v>
      </c>
      <c r="G472" s="173" t="s">
        <v>117</v>
      </c>
      <c r="H472" s="174">
        <v>2.5</v>
      </c>
      <c r="I472" s="174"/>
      <c r="J472" s="174"/>
      <c r="K472" s="174">
        <f>H472*J472</f>
        <v>0</v>
      </c>
      <c r="L472" s="175"/>
      <c r="M472" s="32"/>
      <c r="N472" s="176" t="s">
        <v>1</v>
      </c>
      <c r="O472" s="177" t="s">
        <v>28</v>
      </c>
      <c r="P472" s="178">
        <f>I472+J472</f>
        <v>0</v>
      </c>
      <c r="Q472" s="178">
        <f>ROUND(I472*H472,3)</f>
        <v>0</v>
      </c>
      <c r="R472" s="178">
        <f>ROUND(J472*H472,3)</f>
        <v>0</v>
      </c>
      <c r="S472" s="179">
        <v>0</v>
      </c>
      <c r="T472" s="179">
        <f>S472*H472</f>
        <v>0</v>
      </c>
      <c r="U472" s="179">
        <v>0</v>
      </c>
      <c r="V472" s="179">
        <f>U472*H472</f>
        <v>0</v>
      </c>
      <c r="W472" s="179">
        <v>0</v>
      </c>
      <c r="X472" s="179">
        <f>W472*H472</f>
        <v>0</v>
      </c>
      <c r="Y472" s="180" t="s">
        <v>1</v>
      </c>
      <c r="Z472" s="214"/>
      <c r="AA472" s="214"/>
      <c r="AN472" s="181" t="s">
        <v>104</v>
      </c>
      <c r="AP472" s="181" t="s">
        <v>102</v>
      </c>
      <c r="AQ472" s="181" t="s">
        <v>105</v>
      </c>
      <c r="AU472" s="14" t="s">
        <v>100</v>
      </c>
      <c r="BA472" s="182">
        <f>IF(O472="základná",K472,0)</f>
        <v>0</v>
      </c>
      <c r="BB472" s="182">
        <f>IF(O472="znížená",K472,0)</f>
        <v>0</v>
      </c>
      <c r="BC472" s="182">
        <f>IF(O472="zákl. prenesená",K472,0)</f>
        <v>0</v>
      </c>
      <c r="BD472" s="182">
        <f>IF(O472="zníž. prenesená",K472,0)</f>
        <v>0</v>
      </c>
      <c r="BE472" s="182">
        <f>IF(O472="nulová",K472,0)</f>
        <v>0</v>
      </c>
      <c r="BF472" s="14" t="s">
        <v>105</v>
      </c>
      <c r="BG472" s="183">
        <f>ROUND(P472*H472,3)</f>
        <v>0</v>
      </c>
      <c r="BH472" s="14" t="s">
        <v>104</v>
      </c>
      <c r="BI472" s="181" t="s">
        <v>398</v>
      </c>
    </row>
    <row r="473" spans="1:61" s="2" customFormat="1" x14ac:dyDescent="0.2">
      <c r="A473" s="214"/>
      <c r="B473" s="29"/>
      <c r="C473" s="211"/>
      <c r="D473" s="184" t="s">
        <v>106</v>
      </c>
      <c r="E473" s="211"/>
      <c r="F473" s="185" t="s">
        <v>164</v>
      </c>
      <c r="G473" s="211"/>
      <c r="H473" s="211"/>
      <c r="I473" s="211"/>
      <c r="J473" s="211"/>
      <c r="K473" s="211"/>
      <c r="L473" s="211"/>
      <c r="M473" s="32"/>
      <c r="N473" s="186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61"/>
      <c r="Z473" s="214"/>
      <c r="AA473" s="214"/>
      <c r="AP473" s="14" t="s">
        <v>106</v>
      </c>
      <c r="AQ473" s="14" t="s">
        <v>105</v>
      </c>
    </row>
    <row r="474" spans="1:61" s="2" customFormat="1" ht="16.5" customHeight="1" x14ac:dyDescent="0.2">
      <c r="A474" s="214"/>
      <c r="B474" s="29"/>
      <c r="C474" s="170" t="s">
        <v>399</v>
      </c>
      <c r="D474" s="170" t="s">
        <v>102</v>
      </c>
      <c r="E474" s="171" t="s">
        <v>400</v>
      </c>
      <c r="F474" s="172" t="s">
        <v>165</v>
      </c>
      <c r="G474" s="173" t="s">
        <v>117</v>
      </c>
      <c r="H474" s="174">
        <v>1</v>
      </c>
      <c r="I474" s="174"/>
      <c r="J474" s="174"/>
      <c r="K474" s="174">
        <f>H474*J474</f>
        <v>0</v>
      </c>
      <c r="L474" s="175"/>
      <c r="M474" s="32"/>
      <c r="N474" s="176" t="s">
        <v>1</v>
      </c>
      <c r="O474" s="177" t="s">
        <v>28</v>
      </c>
      <c r="P474" s="178">
        <f>I474+J474</f>
        <v>0</v>
      </c>
      <c r="Q474" s="178">
        <f>ROUND(I474*H474,3)</f>
        <v>0</v>
      </c>
      <c r="R474" s="178">
        <f>ROUND(J474*H474,3)</f>
        <v>0</v>
      </c>
      <c r="S474" s="179">
        <v>0</v>
      </c>
      <c r="T474" s="179">
        <f>S474*H474</f>
        <v>0</v>
      </c>
      <c r="U474" s="179">
        <v>0</v>
      </c>
      <c r="V474" s="179">
        <f>U474*H474</f>
        <v>0</v>
      </c>
      <c r="W474" s="179">
        <v>0</v>
      </c>
      <c r="X474" s="179">
        <f>W474*H474</f>
        <v>0</v>
      </c>
      <c r="Y474" s="180" t="s">
        <v>1</v>
      </c>
      <c r="Z474" s="214"/>
      <c r="AA474" s="214"/>
      <c r="AN474" s="181" t="s">
        <v>104</v>
      </c>
      <c r="AP474" s="181" t="s">
        <v>102</v>
      </c>
      <c r="AQ474" s="181" t="s">
        <v>105</v>
      </c>
      <c r="AU474" s="14" t="s">
        <v>100</v>
      </c>
      <c r="BA474" s="182">
        <f>IF(O474="základná",K474,0)</f>
        <v>0</v>
      </c>
      <c r="BB474" s="182">
        <f>IF(O474="znížená",K474,0)</f>
        <v>0</v>
      </c>
      <c r="BC474" s="182">
        <f>IF(O474="zákl. prenesená",K474,0)</f>
        <v>0</v>
      </c>
      <c r="BD474" s="182">
        <f>IF(O474="zníž. prenesená",K474,0)</f>
        <v>0</v>
      </c>
      <c r="BE474" s="182">
        <f>IF(O474="nulová",K474,0)</f>
        <v>0</v>
      </c>
      <c r="BF474" s="14" t="s">
        <v>105</v>
      </c>
      <c r="BG474" s="183">
        <f>ROUND(P474*H474,3)</f>
        <v>0</v>
      </c>
      <c r="BH474" s="14" t="s">
        <v>104</v>
      </c>
      <c r="BI474" s="181" t="s">
        <v>401</v>
      </c>
    </row>
    <row r="475" spans="1:61" s="2" customFormat="1" x14ac:dyDescent="0.2">
      <c r="A475" s="214"/>
      <c r="B475" s="29"/>
      <c r="C475" s="211"/>
      <c r="D475" s="184" t="s">
        <v>106</v>
      </c>
      <c r="E475" s="211"/>
      <c r="F475" s="185" t="s">
        <v>165</v>
      </c>
      <c r="G475" s="211"/>
      <c r="H475" s="211"/>
      <c r="I475" s="211"/>
      <c r="J475" s="211"/>
      <c r="K475" s="211"/>
      <c r="L475" s="211"/>
      <c r="M475" s="32"/>
      <c r="N475" s="186"/>
      <c r="O475" s="187"/>
      <c r="P475" s="60"/>
      <c r="Q475" s="60"/>
      <c r="R475" s="60"/>
      <c r="S475" s="60"/>
      <c r="T475" s="60"/>
      <c r="U475" s="60"/>
      <c r="V475" s="60"/>
      <c r="W475" s="60"/>
      <c r="X475" s="60"/>
      <c r="Y475" s="61"/>
      <c r="Z475" s="214"/>
      <c r="AA475" s="214"/>
      <c r="AP475" s="14" t="s">
        <v>106</v>
      </c>
      <c r="AQ475" s="14" t="s">
        <v>105</v>
      </c>
    </row>
    <row r="476" spans="1:61" s="2" customFormat="1" ht="16.5" customHeight="1" x14ac:dyDescent="0.2">
      <c r="A476" s="214"/>
      <c r="B476" s="29"/>
      <c r="C476" s="170" t="s">
        <v>402</v>
      </c>
      <c r="D476" s="170" t="s">
        <v>102</v>
      </c>
      <c r="E476" s="171" t="s">
        <v>403</v>
      </c>
      <c r="F476" s="172" t="s">
        <v>166</v>
      </c>
      <c r="G476" s="173" t="s">
        <v>117</v>
      </c>
      <c r="H476" s="174">
        <v>3</v>
      </c>
      <c r="I476" s="174"/>
      <c r="J476" s="174"/>
      <c r="K476" s="174">
        <f>H476*J476</f>
        <v>0</v>
      </c>
      <c r="L476" s="175"/>
      <c r="M476" s="32"/>
      <c r="N476" s="176" t="s">
        <v>1</v>
      </c>
      <c r="O476" s="177" t="s">
        <v>28</v>
      </c>
      <c r="P476" s="178">
        <f>I476+J476</f>
        <v>0</v>
      </c>
      <c r="Q476" s="178">
        <f>ROUND(I476*H476,3)</f>
        <v>0</v>
      </c>
      <c r="R476" s="178">
        <f>ROUND(J476*H476,3)</f>
        <v>0</v>
      </c>
      <c r="S476" s="179">
        <v>0</v>
      </c>
      <c r="T476" s="179">
        <f>S476*H476</f>
        <v>0</v>
      </c>
      <c r="U476" s="179">
        <v>0</v>
      </c>
      <c r="V476" s="179">
        <f>U476*H476</f>
        <v>0</v>
      </c>
      <c r="W476" s="179">
        <v>0</v>
      </c>
      <c r="X476" s="179">
        <f>W476*H476</f>
        <v>0</v>
      </c>
      <c r="Y476" s="180" t="s">
        <v>1</v>
      </c>
      <c r="Z476" s="214"/>
      <c r="AA476" s="214"/>
      <c r="AN476" s="181" t="s">
        <v>104</v>
      </c>
      <c r="AP476" s="181" t="s">
        <v>102</v>
      </c>
      <c r="AQ476" s="181" t="s">
        <v>105</v>
      </c>
      <c r="AU476" s="14" t="s">
        <v>100</v>
      </c>
      <c r="BA476" s="182">
        <f>IF(O476="základná",K476,0)</f>
        <v>0</v>
      </c>
      <c r="BB476" s="182">
        <f>IF(O476="znížená",K476,0)</f>
        <v>0</v>
      </c>
      <c r="BC476" s="182">
        <f>IF(O476="zákl. prenesená",K476,0)</f>
        <v>0</v>
      </c>
      <c r="BD476" s="182">
        <f>IF(O476="zníž. prenesená",K476,0)</f>
        <v>0</v>
      </c>
      <c r="BE476" s="182">
        <f>IF(O476="nulová",K476,0)</f>
        <v>0</v>
      </c>
      <c r="BF476" s="14" t="s">
        <v>105</v>
      </c>
      <c r="BG476" s="183">
        <f>ROUND(P476*H476,3)</f>
        <v>0</v>
      </c>
      <c r="BH476" s="14" t="s">
        <v>104</v>
      </c>
      <c r="BI476" s="181" t="s">
        <v>404</v>
      </c>
    </row>
    <row r="477" spans="1:61" s="2" customFormat="1" x14ac:dyDescent="0.2">
      <c r="A477" s="214"/>
      <c r="B477" s="29"/>
      <c r="C477" s="211"/>
      <c r="D477" s="184" t="s">
        <v>106</v>
      </c>
      <c r="E477" s="211"/>
      <c r="F477" s="185" t="s">
        <v>166</v>
      </c>
      <c r="G477" s="211"/>
      <c r="H477" s="211"/>
      <c r="I477" s="211"/>
      <c r="J477" s="211"/>
      <c r="K477" s="211"/>
      <c r="L477" s="211"/>
      <c r="M477" s="32"/>
      <c r="N477" s="186"/>
      <c r="O477" s="187"/>
      <c r="P477" s="60"/>
      <c r="Q477" s="60"/>
      <c r="R477" s="60"/>
      <c r="S477" s="60"/>
      <c r="T477" s="60"/>
      <c r="U477" s="60"/>
      <c r="V477" s="60"/>
      <c r="W477" s="60"/>
      <c r="X477" s="60"/>
      <c r="Y477" s="61"/>
      <c r="Z477" s="214"/>
      <c r="AA477" s="214"/>
      <c r="AP477" s="14" t="s">
        <v>106</v>
      </c>
      <c r="AQ477" s="14" t="s">
        <v>105</v>
      </c>
    </row>
    <row r="478" spans="1:61" s="2" customFormat="1" ht="16.5" customHeight="1" x14ac:dyDescent="0.2">
      <c r="A478" s="214"/>
      <c r="B478" s="29"/>
      <c r="C478" s="170" t="s">
        <v>405</v>
      </c>
      <c r="D478" s="170" t="s">
        <v>102</v>
      </c>
      <c r="E478" s="171" t="s">
        <v>406</v>
      </c>
      <c r="F478" s="172" t="s">
        <v>167</v>
      </c>
      <c r="G478" s="173" t="s">
        <v>117</v>
      </c>
      <c r="H478" s="174">
        <v>5</v>
      </c>
      <c r="I478" s="174"/>
      <c r="J478" s="174"/>
      <c r="K478" s="174">
        <f>H478*J478</f>
        <v>0</v>
      </c>
      <c r="L478" s="175"/>
      <c r="M478" s="32"/>
      <c r="N478" s="176" t="s">
        <v>1</v>
      </c>
      <c r="O478" s="177" t="s">
        <v>28</v>
      </c>
      <c r="P478" s="178">
        <f>I478+J478</f>
        <v>0</v>
      </c>
      <c r="Q478" s="178">
        <f>ROUND(I478*H478,3)</f>
        <v>0</v>
      </c>
      <c r="R478" s="178">
        <f>ROUND(J478*H478,3)</f>
        <v>0</v>
      </c>
      <c r="S478" s="179">
        <v>0</v>
      </c>
      <c r="T478" s="179">
        <f>S478*H478</f>
        <v>0</v>
      </c>
      <c r="U478" s="179">
        <v>0</v>
      </c>
      <c r="V478" s="179">
        <f>U478*H478</f>
        <v>0</v>
      </c>
      <c r="W478" s="179">
        <v>0</v>
      </c>
      <c r="X478" s="179">
        <f>W478*H478</f>
        <v>0</v>
      </c>
      <c r="Y478" s="180" t="s">
        <v>1</v>
      </c>
      <c r="Z478" s="214"/>
      <c r="AA478" s="214"/>
      <c r="AN478" s="181" t="s">
        <v>104</v>
      </c>
      <c r="AP478" s="181" t="s">
        <v>102</v>
      </c>
      <c r="AQ478" s="181" t="s">
        <v>105</v>
      </c>
      <c r="AU478" s="14" t="s">
        <v>100</v>
      </c>
      <c r="BA478" s="182">
        <f>IF(O478="základná",K478,0)</f>
        <v>0</v>
      </c>
      <c r="BB478" s="182">
        <f>IF(O478="znížená",K478,0)</f>
        <v>0</v>
      </c>
      <c r="BC478" s="182">
        <f>IF(O478="zákl. prenesená",K478,0)</f>
        <v>0</v>
      </c>
      <c r="BD478" s="182">
        <f>IF(O478="zníž. prenesená",K478,0)</f>
        <v>0</v>
      </c>
      <c r="BE478" s="182">
        <f>IF(O478="nulová",K478,0)</f>
        <v>0</v>
      </c>
      <c r="BF478" s="14" t="s">
        <v>105</v>
      </c>
      <c r="BG478" s="183">
        <f>ROUND(P478*H478,3)</f>
        <v>0</v>
      </c>
      <c r="BH478" s="14" t="s">
        <v>104</v>
      </c>
      <c r="BI478" s="181" t="s">
        <v>407</v>
      </c>
    </row>
    <row r="479" spans="1:61" s="2" customFormat="1" x14ac:dyDescent="0.2">
      <c r="A479" s="214"/>
      <c r="B479" s="29"/>
      <c r="C479" s="211"/>
      <c r="D479" s="184" t="s">
        <v>106</v>
      </c>
      <c r="E479" s="211"/>
      <c r="F479" s="185" t="s">
        <v>167</v>
      </c>
      <c r="G479" s="211"/>
      <c r="H479" s="211"/>
      <c r="I479" s="211"/>
      <c r="J479" s="211"/>
      <c r="K479" s="211"/>
      <c r="L479" s="211"/>
      <c r="M479" s="32"/>
      <c r="N479" s="186"/>
      <c r="O479" s="187"/>
      <c r="P479" s="60"/>
      <c r="Q479" s="60"/>
      <c r="R479" s="60"/>
      <c r="S479" s="60"/>
      <c r="T479" s="60"/>
      <c r="U479" s="60"/>
      <c r="V479" s="60"/>
      <c r="W479" s="60"/>
      <c r="X479" s="60"/>
      <c r="Y479" s="61"/>
      <c r="Z479" s="214"/>
      <c r="AA479" s="214"/>
      <c r="AP479" s="14" t="s">
        <v>106</v>
      </c>
      <c r="AQ479" s="14" t="s">
        <v>105</v>
      </c>
    </row>
    <row r="480" spans="1:61" s="2" customFormat="1" x14ac:dyDescent="0.2">
      <c r="A480" s="221"/>
      <c r="B480" s="29"/>
      <c r="C480" s="220"/>
      <c r="D480" s="184"/>
      <c r="E480" s="220"/>
      <c r="F480" s="185"/>
      <c r="G480" s="220"/>
      <c r="H480" s="220"/>
      <c r="I480" s="220"/>
      <c r="J480" s="220"/>
      <c r="K480" s="220"/>
      <c r="L480" s="220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221"/>
      <c r="AA480" s="221"/>
      <c r="AP480" s="14"/>
      <c r="AQ480" s="14"/>
    </row>
    <row r="481" spans="1:27" s="2" customFormat="1" ht="6.95" customHeight="1" x14ac:dyDescent="0.2">
      <c r="A481" s="214"/>
      <c r="B481" s="45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214"/>
      <c r="AA481" s="214"/>
    </row>
    <row r="482" spans="1:27" x14ac:dyDescent="0.2"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</row>
    <row r="483" spans="1:27" x14ac:dyDescent="0.2"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</row>
    <row r="484" spans="1:27" x14ac:dyDescent="0.2"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spans="1:27" x14ac:dyDescent="0.2"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spans="1:27" x14ac:dyDescent="0.2"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spans="1:27" x14ac:dyDescent="0.2"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spans="1:27" x14ac:dyDescent="0.2"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</row>
    <row r="489" spans="1:27" x14ac:dyDescent="0.2"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spans="1:27" x14ac:dyDescent="0.2"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spans="1:27" x14ac:dyDescent="0.2"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spans="1:27" x14ac:dyDescent="0.2"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spans="1:27" x14ac:dyDescent="0.2"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spans="1:27" x14ac:dyDescent="0.2"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spans="1:27" x14ac:dyDescent="0.2"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spans="1:27" x14ac:dyDescent="0.2"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spans="13:25" x14ac:dyDescent="0.2"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</row>
    <row r="498" spans="13:25" x14ac:dyDescent="0.2"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spans="13:25" x14ac:dyDescent="0.2"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spans="13:25" x14ac:dyDescent="0.2"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spans="13:25" x14ac:dyDescent="0.2"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spans="13:25" x14ac:dyDescent="0.2"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spans="13:25" x14ac:dyDescent="0.2"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spans="13:25" x14ac:dyDescent="0.2"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spans="13:25" x14ac:dyDescent="0.2"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spans="13:25" x14ac:dyDescent="0.2"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spans="13:25" x14ac:dyDescent="0.2"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spans="13:25" x14ac:dyDescent="0.2"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spans="13:25" x14ac:dyDescent="0.2"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spans="13:25" x14ac:dyDescent="0.2"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spans="13:25" x14ac:dyDescent="0.2"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spans="13:25" x14ac:dyDescent="0.2"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spans="13:25" x14ac:dyDescent="0.2"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spans="13:25" x14ac:dyDescent="0.2"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</row>
    <row r="515" spans="13:25" x14ac:dyDescent="0.2"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spans="13:25" x14ac:dyDescent="0.2"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spans="13:25" x14ac:dyDescent="0.2"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spans="13:25" x14ac:dyDescent="0.2"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spans="13:25" x14ac:dyDescent="0.2"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spans="13:25" x14ac:dyDescent="0.2"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spans="13:25" x14ac:dyDescent="0.2"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spans="13:25" x14ac:dyDescent="0.2"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spans="13:25" x14ac:dyDescent="0.2"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</row>
    <row r="524" spans="13:25" x14ac:dyDescent="0.2"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spans="13:25" x14ac:dyDescent="0.2"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spans="13:25" x14ac:dyDescent="0.2"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spans="13:25" x14ac:dyDescent="0.2"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spans="13:25" x14ac:dyDescent="0.2"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spans="13:25" x14ac:dyDescent="0.2"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spans="13:25" x14ac:dyDescent="0.2"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spans="13:25" x14ac:dyDescent="0.2"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spans="13:25" x14ac:dyDescent="0.2"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spans="13:25" x14ac:dyDescent="0.2"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spans="13:25" x14ac:dyDescent="0.2"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spans="13:25" x14ac:dyDescent="0.2"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spans="13:25" x14ac:dyDescent="0.2"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spans="13:25" x14ac:dyDescent="0.2"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spans="13:25" x14ac:dyDescent="0.2"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spans="13:25" x14ac:dyDescent="0.2"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spans="13:25" x14ac:dyDescent="0.2"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spans="13:25" x14ac:dyDescent="0.2"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spans="13:25" x14ac:dyDescent="0.2"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spans="13:25" x14ac:dyDescent="0.2"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spans="13:25" x14ac:dyDescent="0.2"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spans="13:25" x14ac:dyDescent="0.2"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spans="13:25" x14ac:dyDescent="0.2"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spans="13:25" x14ac:dyDescent="0.2"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spans="13:25" x14ac:dyDescent="0.2"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spans="13:25" x14ac:dyDescent="0.2"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spans="13:25" x14ac:dyDescent="0.2"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spans="13:25" x14ac:dyDescent="0.2"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spans="13:25" x14ac:dyDescent="0.2"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spans="13:25" x14ac:dyDescent="0.2"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spans="13:25" x14ac:dyDescent="0.2"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spans="13:25" x14ac:dyDescent="0.2"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spans="13:25" x14ac:dyDescent="0.2"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spans="13:25" x14ac:dyDescent="0.2"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spans="13:25" x14ac:dyDescent="0.2"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spans="13:25" x14ac:dyDescent="0.2"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spans="13:25" x14ac:dyDescent="0.2"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spans="13:25" x14ac:dyDescent="0.2"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spans="13:25" x14ac:dyDescent="0.2"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spans="13:25" x14ac:dyDescent="0.2"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spans="13:25" x14ac:dyDescent="0.2"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spans="13:25" x14ac:dyDescent="0.2"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spans="13:25" x14ac:dyDescent="0.2"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spans="13:25" x14ac:dyDescent="0.2"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spans="13:25" x14ac:dyDescent="0.2"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</sheetData>
  <mergeCells count="9">
    <mergeCell ref="E87:H87"/>
    <mergeCell ref="E129:H129"/>
    <mergeCell ref="E131:H131"/>
    <mergeCell ref="M2:Y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382"/>
  <sheetViews>
    <sheetView topLeftCell="A107" zoomScaleNormal="100" workbookViewId="0">
      <selection activeCell="I128" sqref="I128"/>
    </sheetView>
  </sheetViews>
  <sheetFormatPr defaultColWidth="10.6640625" defaultRowHeight="11.25" x14ac:dyDescent="0.2"/>
  <cols>
    <col min="1" max="1" width="0.832031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9" width="15" style="206" customWidth="1"/>
    <col min="10" max="10" width="12.5" style="206" customWidth="1"/>
    <col min="11" max="11" width="16.83203125" style="206" customWidth="1"/>
    <col min="12" max="12" width="15.5" style="206" customWidth="1"/>
    <col min="13" max="13" width="19.1640625" style="206" customWidth="1"/>
    <col min="14" max="14" width="16.1640625" style="206" hidden="1" customWidth="1"/>
    <col min="15" max="30" width="0" style="206" hidden="1" customWidth="1"/>
    <col min="31" max="31" width="10.6640625" style="206"/>
    <col min="32" max="32" width="0" style="206" hidden="1" customWidth="1"/>
    <col min="33" max="33" width="10.6640625" style="206"/>
    <col min="34" max="49" width="0" style="206" hidden="1" customWidth="1"/>
    <col min="50" max="16384" width="10.6640625" style="206"/>
  </cols>
  <sheetData>
    <row r="1" spans="1:29" x14ac:dyDescent="0.2">
      <c r="A1" s="204"/>
    </row>
    <row r="2" spans="1:29" ht="36.950000000000003" customHeight="1" x14ac:dyDescent="0.2">
      <c r="M2" s="229"/>
      <c r="AC2" s="14" t="s">
        <v>67</v>
      </c>
    </row>
    <row r="3" spans="1:29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C3" s="14" t="s">
        <v>63</v>
      </c>
    </row>
    <row r="4" spans="1:29" ht="24.95" customHeight="1" x14ac:dyDescent="0.2">
      <c r="B4" s="17"/>
      <c r="D4" s="96" t="s">
        <v>68</v>
      </c>
      <c r="M4" s="17"/>
      <c r="AC4" s="14" t="s">
        <v>4</v>
      </c>
    </row>
    <row r="5" spans="1:29" ht="6.95" customHeight="1" x14ac:dyDescent="0.2">
      <c r="B5" s="17"/>
      <c r="M5" s="17"/>
    </row>
    <row r="6" spans="1:29" ht="12" customHeight="1" x14ac:dyDescent="0.2">
      <c r="B6" s="17"/>
      <c r="D6" s="213" t="s">
        <v>9</v>
      </c>
      <c r="M6" s="17"/>
    </row>
    <row r="7" spans="1:29" ht="16.5" customHeight="1" x14ac:dyDescent="0.2">
      <c r="B7" s="17"/>
      <c r="E7" s="281" t="s">
        <v>775</v>
      </c>
      <c r="F7" s="282"/>
      <c r="G7" s="282"/>
      <c r="H7" s="282"/>
      <c r="M7" s="17"/>
    </row>
    <row r="8" spans="1:29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N8" s="214"/>
    </row>
    <row r="9" spans="1:29" s="2" customFormat="1" ht="16.5" customHeight="1" x14ac:dyDescent="0.2">
      <c r="A9" s="214"/>
      <c r="B9" s="32"/>
      <c r="C9" s="214"/>
      <c r="D9" s="214"/>
      <c r="E9" s="283" t="s">
        <v>791</v>
      </c>
      <c r="F9" s="284"/>
      <c r="G9" s="284"/>
      <c r="H9" s="284"/>
      <c r="I9" s="214"/>
      <c r="J9" s="214"/>
      <c r="K9" s="214"/>
      <c r="L9" s="214"/>
      <c r="M9" s="42"/>
      <c r="N9" s="214"/>
    </row>
    <row r="10" spans="1:29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N10" s="214"/>
    </row>
    <row r="11" spans="1:29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N11" s="214"/>
    </row>
    <row r="12" spans="1:29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N12" s="214"/>
    </row>
    <row r="13" spans="1:29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N13" s="214"/>
    </row>
    <row r="14" spans="1:29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778</v>
      </c>
      <c r="G14" s="214"/>
      <c r="H14" s="214"/>
      <c r="I14" s="213" t="s">
        <v>16</v>
      </c>
      <c r="J14" s="100" t="s">
        <v>776</v>
      </c>
      <c r="K14" s="214"/>
      <c r="L14" s="214"/>
      <c r="M14" s="42"/>
      <c r="N14" s="214"/>
    </row>
    <row r="15" spans="1:29" s="2" customFormat="1" ht="18" customHeight="1" x14ac:dyDescent="0.2">
      <c r="A15" s="214"/>
      <c r="B15" s="32"/>
      <c r="C15" s="214"/>
      <c r="D15" s="214"/>
      <c r="E15" s="228"/>
      <c r="F15" s="214"/>
      <c r="G15" s="214"/>
      <c r="H15" s="214"/>
      <c r="I15" s="213" t="s">
        <v>17</v>
      </c>
      <c r="J15" s="100" t="s">
        <v>777</v>
      </c>
      <c r="K15" s="214"/>
      <c r="L15" s="214"/>
      <c r="M15" s="42"/>
      <c r="N15" s="214"/>
    </row>
    <row r="16" spans="1:29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N16" s="214"/>
    </row>
    <row r="17" spans="1:14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N17" s="214"/>
    </row>
    <row r="18" spans="1:14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N18" s="214"/>
    </row>
    <row r="19" spans="1:14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N19" s="214"/>
    </row>
    <row r="20" spans="1:14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879</v>
      </c>
      <c r="G20" s="214"/>
      <c r="H20" s="214"/>
      <c r="I20" s="213" t="s">
        <v>16</v>
      </c>
      <c r="J20" s="215"/>
      <c r="K20" s="214"/>
      <c r="L20" s="214"/>
      <c r="M20" s="42"/>
      <c r="N20" s="214"/>
    </row>
    <row r="21" spans="1:14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N21" s="214"/>
    </row>
    <row r="22" spans="1:14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N22" s="214"/>
    </row>
    <row r="23" spans="1:14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878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N23" s="214"/>
    </row>
    <row r="24" spans="1:14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N24" s="214"/>
    </row>
    <row r="25" spans="1:14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N25" s="214"/>
    </row>
    <row r="26" spans="1:14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N26" s="214"/>
    </row>
    <row r="27" spans="1:14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N27" s="101"/>
    </row>
    <row r="28" spans="1:14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N28" s="214"/>
    </row>
    <row r="29" spans="1:14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N29" s="214"/>
    </row>
    <row r="30" spans="1:14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N30" s="214"/>
    </row>
    <row r="31" spans="1:14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N31" s="214"/>
    </row>
    <row r="32" spans="1:14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ROUND(K128, 2)</f>
        <v>0</v>
      </c>
      <c r="L32" s="214"/>
      <c r="M32" s="42"/>
      <c r="N32" s="214"/>
    </row>
    <row r="33" spans="1:14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N33" s="214"/>
    </row>
    <row r="34" spans="1:14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N34" s="214"/>
    </row>
    <row r="35" spans="1:14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20%*SUM(K32)</f>
        <v>0</v>
      </c>
      <c r="G35" s="214"/>
      <c r="H35" s="214"/>
      <c r="I35" s="110">
        <v>0.2</v>
      </c>
      <c r="J35" s="214"/>
      <c r="K35" s="105">
        <f>F35</f>
        <v>0</v>
      </c>
      <c r="L35" s="214"/>
      <c r="M35" s="42"/>
      <c r="N35" s="214"/>
    </row>
    <row r="36" spans="1:14" s="2" customFormat="1" ht="14.45" customHeight="1" x14ac:dyDescent="0.2">
      <c r="A36" s="214"/>
      <c r="B36" s="32"/>
      <c r="C36" s="214"/>
      <c r="D36" s="214"/>
      <c r="E36" s="213" t="s">
        <v>28</v>
      </c>
      <c r="F36" s="105">
        <v>0</v>
      </c>
      <c r="G36" s="214"/>
      <c r="H36" s="214"/>
      <c r="I36" s="110">
        <v>0.2</v>
      </c>
      <c r="J36" s="214"/>
      <c r="K36" s="105">
        <v>0</v>
      </c>
      <c r="L36" s="214"/>
      <c r="M36" s="42"/>
      <c r="N36" s="214"/>
    </row>
    <row r="37" spans="1:14" s="2" customFormat="1" ht="14.45" hidden="1" customHeight="1" x14ac:dyDescent="0.2">
      <c r="A37" s="214"/>
      <c r="B37" s="32"/>
      <c r="C37" s="214"/>
      <c r="D37" s="214"/>
      <c r="E37" s="213" t="s">
        <v>29</v>
      </c>
      <c r="F37" s="105" t="e">
        <f>ROUND((SUM(AP128:AP281)),  2)</f>
        <v>#REF!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N37" s="214"/>
    </row>
    <row r="38" spans="1:14" s="2" customFormat="1" ht="14.45" hidden="1" customHeight="1" x14ac:dyDescent="0.2">
      <c r="A38" s="214"/>
      <c r="B38" s="32"/>
      <c r="C38" s="214"/>
      <c r="D38" s="214"/>
      <c r="E38" s="213" t="s">
        <v>30</v>
      </c>
      <c r="F38" s="105" t="e">
        <f>ROUND((SUM(AQ128:AQ281)),  2)</f>
        <v>#REF!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N38" s="214"/>
    </row>
    <row r="39" spans="1:14" s="2" customFormat="1" ht="14.45" hidden="1" customHeight="1" x14ac:dyDescent="0.2">
      <c r="A39" s="214"/>
      <c r="B39" s="32"/>
      <c r="C39" s="214"/>
      <c r="D39" s="214"/>
      <c r="E39" s="213" t="s">
        <v>31</v>
      </c>
      <c r="F39" s="105" t="e">
        <f>ROUND((SUM(AR128:AR281)),  2)</f>
        <v>#REF!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N39" s="214"/>
    </row>
    <row r="40" spans="1:14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N40" s="214"/>
    </row>
    <row r="41" spans="1:14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N41" s="214"/>
    </row>
    <row r="42" spans="1:14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N42" s="214"/>
    </row>
    <row r="43" spans="1:14" ht="14.45" customHeight="1" x14ac:dyDescent="0.2">
      <c r="B43" s="17"/>
      <c r="M43" s="17"/>
    </row>
    <row r="44" spans="1:14" ht="14.45" customHeight="1" x14ac:dyDescent="0.2">
      <c r="B44" s="17"/>
      <c r="M44" s="17"/>
    </row>
    <row r="45" spans="1:14" ht="14.45" customHeight="1" x14ac:dyDescent="0.2">
      <c r="B45" s="17"/>
      <c r="M45" s="17"/>
    </row>
    <row r="46" spans="1:14" ht="14.45" customHeight="1" x14ac:dyDescent="0.2">
      <c r="B46" s="17"/>
      <c r="M46" s="17"/>
    </row>
    <row r="47" spans="1:14" ht="14.45" customHeight="1" x14ac:dyDescent="0.2">
      <c r="B47" s="17"/>
      <c r="M47" s="17"/>
    </row>
    <row r="48" spans="1:14" ht="14.45" customHeight="1" x14ac:dyDescent="0.2">
      <c r="B48" s="17"/>
      <c r="M48" s="17"/>
    </row>
    <row r="49" spans="1:14" ht="14.45" customHeight="1" x14ac:dyDescent="0.2">
      <c r="B49" s="17"/>
      <c r="M49" s="17"/>
    </row>
    <row r="50" spans="1:14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14" x14ac:dyDescent="0.2">
      <c r="B51" s="17"/>
      <c r="M51" s="17"/>
    </row>
    <row r="52" spans="1:14" x14ac:dyDescent="0.2">
      <c r="B52" s="17"/>
      <c r="M52" s="17"/>
    </row>
    <row r="53" spans="1:14" x14ac:dyDescent="0.2">
      <c r="B53" s="17"/>
      <c r="M53" s="17"/>
    </row>
    <row r="54" spans="1:14" x14ac:dyDescent="0.2">
      <c r="B54" s="17"/>
      <c r="M54" s="17"/>
    </row>
    <row r="55" spans="1:14" x14ac:dyDescent="0.2">
      <c r="B55" s="17"/>
      <c r="M55" s="17"/>
    </row>
    <row r="56" spans="1:14" x14ac:dyDescent="0.2">
      <c r="B56" s="17"/>
      <c r="M56" s="17"/>
    </row>
    <row r="57" spans="1:14" x14ac:dyDescent="0.2">
      <c r="B57" s="17"/>
      <c r="M57" s="17"/>
    </row>
    <row r="58" spans="1:14" x14ac:dyDescent="0.2">
      <c r="B58" s="17"/>
      <c r="M58" s="17"/>
    </row>
    <row r="59" spans="1:14" x14ac:dyDescent="0.2">
      <c r="B59" s="17"/>
      <c r="M59" s="17"/>
    </row>
    <row r="60" spans="1:14" x14ac:dyDescent="0.2">
      <c r="B60" s="17"/>
      <c r="M60" s="17"/>
    </row>
    <row r="61" spans="1:14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N61" s="214"/>
    </row>
    <row r="62" spans="1:14" x14ac:dyDescent="0.2">
      <c r="B62" s="17"/>
      <c r="M62" s="17"/>
    </row>
    <row r="63" spans="1:14" x14ac:dyDescent="0.2">
      <c r="B63" s="17"/>
      <c r="M63" s="17"/>
    </row>
    <row r="64" spans="1:14" x14ac:dyDescent="0.2">
      <c r="B64" s="17"/>
      <c r="M64" s="17"/>
    </row>
    <row r="65" spans="1:14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N65" s="214"/>
    </row>
    <row r="66" spans="1:14" x14ac:dyDescent="0.2">
      <c r="B66" s="17"/>
      <c r="M66" s="17"/>
    </row>
    <row r="67" spans="1:14" x14ac:dyDescent="0.2">
      <c r="B67" s="17"/>
      <c r="M67" s="17"/>
    </row>
    <row r="68" spans="1:14" x14ac:dyDescent="0.2">
      <c r="B68" s="17"/>
      <c r="M68" s="17"/>
    </row>
    <row r="69" spans="1:14" x14ac:dyDescent="0.2">
      <c r="B69" s="17"/>
      <c r="M69" s="17"/>
    </row>
    <row r="70" spans="1:14" x14ac:dyDescent="0.2">
      <c r="B70" s="17"/>
      <c r="M70" s="17"/>
    </row>
    <row r="71" spans="1:14" x14ac:dyDescent="0.2">
      <c r="B71" s="17"/>
      <c r="M71" s="17"/>
    </row>
    <row r="72" spans="1:14" x14ac:dyDescent="0.2">
      <c r="B72" s="17"/>
      <c r="M72" s="17"/>
    </row>
    <row r="73" spans="1:14" x14ac:dyDescent="0.2">
      <c r="B73" s="17"/>
      <c r="M73" s="17"/>
    </row>
    <row r="74" spans="1:14" x14ac:dyDescent="0.2">
      <c r="B74" s="17"/>
      <c r="M74" s="17"/>
    </row>
    <row r="75" spans="1:14" x14ac:dyDescent="0.2">
      <c r="B75" s="17"/>
      <c r="M75" s="17"/>
    </row>
    <row r="76" spans="1:14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N76" s="214"/>
    </row>
    <row r="77" spans="1:14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N77" s="214"/>
    </row>
    <row r="81" spans="1:30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N81" s="214"/>
    </row>
    <row r="82" spans="1:30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N82" s="214"/>
    </row>
    <row r="83" spans="1:30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N83" s="214"/>
    </row>
    <row r="84" spans="1:30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N84" s="214"/>
    </row>
    <row r="85" spans="1:30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N85" s="214"/>
    </row>
    <row r="86" spans="1:30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N86" s="214"/>
    </row>
    <row r="87" spans="1:30" s="2" customFormat="1" ht="16.5" customHeight="1" x14ac:dyDescent="0.2">
      <c r="A87" s="214"/>
      <c r="B87" s="29"/>
      <c r="C87" s="211"/>
      <c r="D87" s="211"/>
      <c r="E87" s="252" t="str">
        <f>E9</f>
        <v>Elektroinštalácia šatňa Kraso - Hala B</v>
      </c>
      <c r="F87" s="278"/>
      <c r="G87" s="278"/>
      <c r="H87" s="278"/>
      <c r="I87" s="211"/>
      <c r="J87" s="211"/>
      <c r="K87" s="211"/>
      <c r="L87" s="211"/>
      <c r="M87" s="42"/>
      <c r="N87" s="214"/>
    </row>
    <row r="88" spans="1:30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N88" s="214"/>
    </row>
    <row r="89" spans="1:30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N89" s="214"/>
    </row>
    <row r="90" spans="1:30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N90" s="214"/>
    </row>
    <row r="91" spans="1:30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778</v>
      </c>
      <c r="G91" s="211"/>
      <c r="H91" s="211"/>
      <c r="I91" s="212" t="s">
        <v>19</v>
      </c>
      <c r="J91" s="225" t="s">
        <v>879</v>
      </c>
      <c r="K91" s="211"/>
      <c r="L91" s="211"/>
      <c r="M91" s="42"/>
      <c r="N91" s="214"/>
    </row>
    <row r="92" spans="1:30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880</v>
      </c>
      <c r="K92" s="211"/>
      <c r="L92" s="211"/>
      <c r="M92" s="42"/>
      <c r="N92" s="214"/>
    </row>
    <row r="93" spans="1:30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N93" s="214"/>
    </row>
    <row r="94" spans="1:30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N94" s="214"/>
    </row>
    <row r="95" spans="1:30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N95" s="214"/>
    </row>
    <row r="96" spans="1:30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19"/>
      <c r="K96" s="219"/>
      <c r="L96" s="211"/>
      <c r="M96" s="42"/>
      <c r="N96" s="214"/>
      <c r="AD96" s="14" t="s">
        <v>78</v>
      </c>
    </row>
    <row r="97" spans="1:14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14" s="10" customFormat="1" ht="20.100000000000001" customHeight="1" x14ac:dyDescent="0.2">
      <c r="B98" s="136"/>
      <c r="C98" s="137"/>
      <c r="D98" s="138" t="s">
        <v>151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14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14" s="10" customFormat="1" ht="20.100000000000001" customHeight="1" x14ac:dyDescent="0.2">
      <c r="B100" s="136"/>
      <c r="C100" s="137"/>
      <c r="D100" s="138" t="s">
        <v>152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14" s="10" customFormat="1" ht="20.100000000000001" customHeight="1" x14ac:dyDescent="0.2">
      <c r="B101" s="136"/>
      <c r="C101" s="137"/>
      <c r="D101" s="138" t="s">
        <v>153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14" s="10" customFormat="1" ht="20.100000000000001" customHeight="1" x14ac:dyDescent="0.2">
      <c r="B102" s="136"/>
      <c r="C102" s="137"/>
      <c r="D102" s="138" t="s">
        <v>154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14" s="10" customFormat="1" ht="20.100000000000001" customHeight="1" x14ac:dyDescent="0.2">
      <c r="B103" s="136"/>
      <c r="C103" s="137"/>
      <c r="D103" s="138" t="s">
        <v>155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14" s="10" customFormat="1" ht="20.100000000000001" customHeight="1" x14ac:dyDescent="0.2">
      <c r="B104" s="136"/>
      <c r="C104" s="137"/>
      <c r="D104" s="138" t="s">
        <v>156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14" s="10" customFormat="1" ht="20.100000000000001" customHeight="1" x14ac:dyDescent="0.2">
      <c r="B105" s="136"/>
      <c r="C105" s="137"/>
      <c r="D105" s="138" t="s">
        <v>158</v>
      </c>
      <c r="E105" s="139"/>
      <c r="F105" s="139"/>
      <c r="G105" s="139"/>
      <c r="H105" s="139"/>
      <c r="I105" s="140"/>
      <c r="J105" s="140"/>
      <c r="K105" s="140"/>
      <c r="L105" s="137"/>
      <c r="M105" s="141"/>
    </row>
    <row r="106" spans="1:14" s="9" customFormat="1" ht="24.95" customHeight="1" x14ac:dyDescent="0.2">
      <c r="B106" s="133"/>
      <c r="C106" s="134"/>
      <c r="D106" s="216" t="s">
        <v>159</v>
      </c>
      <c r="E106" s="217"/>
      <c r="F106" s="217"/>
      <c r="G106" s="217"/>
      <c r="H106" s="217"/>
      <c r="I106" s="218"/>
      <c r="J106" s="218"/>
      <c r="K106" s="218"/>
      <c r="L106" s="134"/>
      <c r="M106" s="135"/>
    </row>
    <row r="107" spans="1:14" s="10" customFormat="1" ht="20.100000000000001" customHeight="1" x14ac:dyDescent="0.2">
      <c r="B107" s="136"/>
      <c r="C107" s="137"/>
      <c r="D107" s="138" t="s">
        <v>823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14" s="10" customFormat="1" ht="20.100000000000001" customHeight="1" x14ac:dyDescent="0.2">
      <c r="B108" s="136"/>
      <c r="C108" s="137"/>
      <c r="D108" s="138" t="s">
        <v>822</v>
      </c>
      <c r="E108" s="139"/>
      <c r="F108" s="139"/>
      <c r="G108" s="139"/>
      <c r="H108" s="139"/>
      <c r="I108" s="140"/>
      <c r="J108" s="140"/>
      <c r="K108" s="140"/>
      <c r="L108" s="137"/>
      <c r="M108" s="141"/>
    </row>
    <row r="109" spans="1:14" s="2" customFormat="1" ht="21.75" customHeight="1" x14ac:dyDescent="0.2">
      <c r="A109" s="214"/>
      <c r="B109" s="29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42"/>
      <c r="N109" s="214"/>
    </row>
    <row r="110" spans="1:14" s="2" customFormat="1" ht="6.95" customHeight="1" x14ac:dyDescent="0.2">
      <c r="A110" s="214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2"/>
      <c r="N110" s="214"/>
    </row>
    <row r="114" spans="1:46" s="2" customFormat="1" ht="6.95" customHeight="1" x14ac:dyDescent="0.2">
      <c r="A114" s="214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2"/>
      <c r="N114" s="214"/>
    </row>
    <row r="115" spans="1:46" s="2" customFormat="1" ht="24.95" customHeight="1" x14ac:dyDescent="0.2">
      <c r="A115" s="214"/>
      <c r="B115" s="29"/>
      <c r="C115" s="20" t="s">
        <v>81</v>
      </c>
      <c r="D115" s="211"/>
      <c r="E115" s="211"/>
      <c r="F115" s="211"/>
      <c r="G115" s="211"/>
      <c r="H115" s="211"/>
      <c r="I115" s="211"/>
      <c r="J115" s="211"/>
      <c r="K115" s="211"/>
      <c r="L115" s="211"/>
      <c r="M115" s="42"/>
      <c r="N115" s="214"/>
    </row>
    <row r="116" spans="1:46" s="2" customFormat="1" ht="6.95" customHeight="1" x14ac:dyDescent="0.2">
      <c r="A116" s="214"/>
      <c r="B116" s="29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42"/>
      <c r="N116" s="214"/>
    </row>
    <row r="117" spans="1:46" s="2" customFormat="1" ht="12" customHeight="1" x14ac:dyDescent="0.2">
      <c r="A117" s="214"/>
      <c r="B117" s="29"/>
      <c r="C117" s="212" t="s">
        <v>9</v>
      </c>
      <c r="D117" s="211"/>
      <c r="E117" s="211"/>
      <c r="F117" s="211"/>
      <c r="G117" s="211"/>
      <c r="H117" s="211"/>
      <c r="I117" s="211"/>
      <c r="J117" s="211"/>
      <c r="K117" s="211"/>
      <c r="L117" s="211"/>
      <c r="M117" s="42"/>
      <c r="N117" s="214"/>
    </row>
    <row r="118" spans="1:46" s="2" customFormat="1" ht="16.5" customHeight="1" x14ac:dyDescent="0.2">
      <c r="A118" s="214"/>
      <c r="B118" s="29"/>
      <c r="C118" s="211"/>
      <c r="D118" s="211"/>
      <c r="E118" s="279" t="str">
        <f>E7</f>
        <v>Zimný štadión Banská Bystrica</v>
      </c>
      <c r="F118" s="280"/>
      <c r="G118" s="280"/>
      <c r="H118" s="280"/>
      <c r="I118" s="211"/>
      <c r="J118" s="211"/>
      <c r="K118" s="211"/>
      <c r="L118" s="211"/>
      <c r="M118" s="42"/>
      <c r="N118" s="214"/>
    </row>
    <row r="119" spans="1:46" s="2" customFormat="1" ht="12" customHeight="1" x14ac:dyDescent="0.2">
      <c r="A119" s="214"/>
      <c r="B119" s="29"/>
      <c r="C119" s="212" t="s">
        <v>69</v>
      </c>
      <c r="D119" s="211"/>
      <c r="E119" s="211"/>
      <c r="F119" s="211"/>
      <c r="G119" s="211"/>
      <c r="H119" s="211"/>
      <c r="I119" s="211"/>
      <c r="J119" s="211"/>
      <c r="K119" s="211"/>
      <c r="L119" s="211"/>
      <c r="M119" s="42"/>
      <c r="N119" s="214"/>
    </row>
    <row r="120" spans="1:46" s="2" customFormat="1" ht="16.5" customHeight="1" x14ac:dyDescent="0.2">
      <c r="A120" s="214"/>
      <c r="B120" s="29"/>
      <c r="C120" s="211"/>
      <c r="D120" s="211"/>
      <c r="E120" s="252" t="str">
        <f>E9</f>
        <v>Elektroinštalácia šatňa Kraso - Hala B</v>
      </c>
      <c r="F120" s="278"/>
      <c r="G120" s="278"/>
      <c r="H120" s="278"/>
      <c r="I120" s="211"/>
      <c r="J120" s="211"/>
      <c r="K120" s="211"/>
      <c r="L120" s="211"/>
      <c r="M120" s="42"/>
      <c r="N120" s="214"/>
    </row>
    <row r="121" spans="1:46" s="2" customFormat="1" ht="6.95" customHeight="1" x14ac:dyDescent="0.2">
      <c r="A121" s="214"/>
      <c r="B121" s="29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42"/>
      <c r="N121" s="214"/>
    </row>
    <row r="122" spans="1:46" s="2" customFormat="1" ht="12" customHeight="1" x14ac:dyDescent="0.2">
      <c r="A122" s="214"/>
      <c r="B122" s="29"/>
      <c r="C122" s="212" t="s">
        <v>12</v>
      </c>
      <c r="D122" s="211"/>
      <c r="E122" s="211"/>
      <c r="F122" s="203" t="str">
        <f>F12</f>
        <v xml:space="preserve"> </v>
      </c>
      <c r="G122" s="211"/>
      <c r="H122" s="211"/>
      <c r="I122" s="212" t="s">
        <v>14</v>
      </c>
      <c r="J122" s="210">
        <v>44011</v>
      </c>
      <c r="K122" s="211"/>
      <c r="L122" s="211"/>
      <c r="M122" s="42"/>
      <c r="N122" s="214"/>
    </row>
    <row r="123" spans="1:46" s="2" customFormat="1" ht="6.95" customHeight="1" x14ac:dyDescent="0.2">
      <c r="A123" s="214"/>
      <c r="B123" s="29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42"/>
      <c r="N123" s="214"/>
    </row>
    <row r="124" spans="1:46" s="2" customFormat="1" ht="15.2" customHeight="1" x14ac:dyDescent="0.2">
      <c r="A124" s="214"/>
      <c r="B124" s="29"/>
      <c r="C124" s="212" t="s">
        <v>15</v>
      </c>
      <c r="D124" s="211"/>
      <c r="E124" s="211"/>
      <c r="F124" s="228" t="s">
        <v>778</v>
      </c>
      <c r="G124" s="211"/>
      <c r="H124" s="211"/>
      <c r="I124" s="212" t="s">
        <v>19</v>
      </c>
      <c r="J124" s="225" t="s">
        <v>879</v>
      </c>
      <c r="K124" s="211"/>
      <c r="L124" s="211"/>
      <c r="M124" s="42"/>
      <c r="N124" s="214"/>
    </row>
    <row r="125" spans="1:46" s="2" customFormat="1" ht="15.2" customHeight="1" x14ac:dyDescent="0.2">
      <c r="A125" s="214"/>
      <c r="B125" s="29"/>
      <c r="C125" s="212" t="s">
        <v>18</v>
      </c>
      <c r="D125" s="211"/>
      <c r="E125" s="211"/>
      <c r="F125" s="203" t="str">
        <f>IF(E18="","",E18)</f>
        <v/>
      </c>
      <c r="G125" s="211"/>
      <c r="H125" s="211"/>
      <c r="I125" s="212" t="s">
        <v>20</v>
      </c>
      <c r="J125" s="225" t="s">
        <v>880</v>
      </c>
      <c r="K125" s="211"/>
      <c r="L125" s="211"/>
      <c r="M125" s="42"/>
      <c r="N125" s="214"/>
    </row>
    <row r="126" spans="1:46" s="2" customFormat="1" ht="10.35" customHeight="1" x14ac:dyDescent="0.2">
      <c r="A126" s="214"/>
      <c r="B126" s="29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42"/>
      <c r="N126" s="214"/>
    </row>
    <row r="127" spans="1:46" s="11" customFormat="1" ht="29.25" customHeight="1" x14ac:dyDescent="0.2">
      <c r="A127" s="142"/>
      <c r="B127" s="143"/>
      <c r="C127" s="144" t="s">
        <v>82</v>
      </c>
      <c r="D127" s="145" t="s">
        <v>46</v>
      </c>
      <c r="E127" s="145" t="s">
        <v>42</v>
      </c>
      <c r="F127" s="145" t="s">
        <v>43</v>
      </c>
      <c r="G127" s="145" t="s">
        <v>83</v>
      </c>
      <c r="H127" s="145" t="s">
        <v>84</v>
      </c>
      <c r="I127" s="145" t="s">
        <v>85</v>
      </c>
      <c r="J127" s="145" t="s">
        <v>86</v>
      </c>
      <c r="K127" s="146" t="s">
        <v>76</v>
      </c>
      <c r="L127" s="147" t="s">
        <v>87</v>
      </c>
      <c r="M127" s="148"/>
      <c r="N127" s="142"/>
    </row>
    <row r="128" spans="1:46" s="2" customFormat="1" ht="22.7" customHeight="1" x14ac:dyDescent="0.25">
      <c r="A128" s="214"/>
      <c r="B128" s="29"/>
      <c r="C128" s="71" t="s">
        <v>77</v>
      </c>
      <c r="D128" s="211"/>
      <c r="E128" s="211"/>
      <c r="F128" s="211"/>
      <c r="G128" s="211"/>
      <c r="H128" s="211"/>
      <c r="I128" s="211"/>
      <c r="J128" s="211"/>
      <c r="K128" s="149">
        <f>K129+K267+K283</f>
        <v>0</v>
      </c>
      <c r="L128" s="211"/>
      <c r="M128" s="196"/>
      <c r="N128" s="214"/>
      <c r="AC128" s="14" t="s">
        <v>62</v>
      </c>
      <c r="AD128" s="14" t="s">
        <v>78</v>
      </c>
      <c r="AT128" s="153" t="e">
        <f>#REF!+#REF!+#REF!+#REF!+#REF!+#REF!+#REF!+AT139+AT267</f>
        <v>#REF!</v>
      </c>
    </row>
    <row r="129" spans="1:48" s="12" customFormat="1" ht="26.1" customHeight="1" x14ac:dyDescent="0.2">
      <c r="B129" s="154"/>
      <c r="C129" s="155"/>
      <c r="D129" s="156" t="s">
        <v>62</v>
      </c>
      <c r="E129" s="157" t="s">
        <v>98</v>
      </c>
      <c r="F129" s="157" t="s">
        <v>99</v>
      </c>
      <c r="G129" s="155"/>
      <c r="H129" s="155"/>
      <c r="I129" s="155"/>
      <c r="J129" s="155"/>
      <c r="K129" s="158">
        <f>K130+K139</f>
        <v>0</v>
      </c>
      <c r="L129" s="155"/>
      <c r="M129" s="159"/>
      <c r="AA129" s="165" t="s">
        <v>66</v>
      </c>
      <c r="AC129" s="166" t="s">
        <v>62</v>
      </c>
      <c r="AD129" s="166" t="s">
        <v>63</v>
      </c>
      <c r="AH129" s="165" t="s">
        <v>100</v>
      </c>
      <c r="AT129" s="167" t="e">
        <f>AT130+AT139</f>
        <v>#REF!</v>
      </c>
    </row>
    <row r="130" spans="1:48" s="12" customFormat="1" ht="22.7" customHeight="1" x14ac:dyDescent="0.2">
      <c r="B130" s="154"/>
      <c r="C130" s="155"/>
      <c r="D130" s="156" t="s">
        <v>62</v>
      </c>
      <c r="E130" s="168" t="s">
        <v>254</v>
      </c>
      <c r="F130" s="168" t="s">
        <v>255</v>
      </c>
      <c r="G130" s="155"/>
      <c r="H130" s="155"/>
      <c r="I130" s="155"/>
      <c r="J130" s="155"/>
      <c r="K130" s="169">
        <f>SUM(K131:K137)</f>
        <v>0</v>
      </c>
      <c r="L130" s="155"/>
      <c r="M130" s="159"/>
      <c r="AA130" s="165" t="s">
        <v>66</v>
      </c>
      <c r="AC130" s="166" t="s">
        <v>62</v>
      </c>
      <c r="AD130" s="166" t="s">
        <v>66</v>
      </c>
      <c r="AH130" s="165" t="s">
        <v>100</v>
      </c>
      <c r="AT130" s="167" t="e">
        <f>SUM(AT131:AT138)</f>
        <v>#REF!</v>
      </c>
    </row>
    <row r="131" spans="1:48" s="2" customFormat="1" ht="24" customHeight="1" x14ac:dyDescent="0.2">
      <c r="A131" s="221"/>
      <c r="B131" s="29"/>
      <c r="C131" s="170" t="s">
        <v>256</v>
      </c>
      <c r="D131" s="170" t="s">
        <v>102</v>
      </c>
      <c r="E131" s="171" t="s">
        <v>257</v>
      </c>
      <c r="F131" s="172" t="s">
        <v>874</v>
      </c>
      <c r="G131" s="173" t="s">
        <v>103</v>
      </c>
      <c r="H131" s="174">
        <v>1</v>
      </c>
      <c r="I131" s="174"/>
      <c r="J131" s="174"/>
      <c r="K131" s="174">
        <f>H131*J131</f>
        <v>0</v>
      </c>
      <c r="L131" s="175"/>
      <c r="M131" s="32"/>
      <c r="N131" s="221"/>
      <c r="AA131" s="181" t="s">
        <v>104</v>
      </c>
      <c r="AC131" s="181" t="s">
        <v>102</v>
      </c>
      <c r="AD131" s="181" t="s">
        <v>105</v>
      </c>
      <c r="AH131" s="14" t="s">
        <v>100</v>
      </c>
      <c r="AN131" s="182" t="e">
        <f>IF(#REF!="základná",K131,0)</f>
        <v>#REF!</v>
      </c>
      <c r="AO131" s="182" t="e">
        <f>IF(#REF!="znížená",K131,0)</f>
        <v>#REF!</v>
      </c>
      <c r="AP131" s="182" t="e">
        <f>IF(#REF!="zákl. prenesená",K131,0)</f>
        <v>#REF!</v>
      </c>
      <c r="AQ131" s="182" t="e">
        <f>IF(#REF!="zníž. prenesená",K131,0)</f>
        <v>#REF!</v>
      </c>
      <c r="AR131" s="182" t="e">
        <f>IF(#REF!="nulová",K131,0)</f>
        <v>#REF!</v>
      </c>
      <c r="AS131" s="14" t="s">
        <v>105</v>
      </c>
      <c r="AT131" s="183" t="e">
        <f>ROUND(#REF!*H131,3)</f>
        <v>#REF!</v>
      </c>
      <c r="AU131" s="14" t="s">
        <v>104</v>
      </c>
      <c r="AV131" s="181" t="s">
        <v>259</v>
      </c>
    </row>
    <row r="132" spans="1:48" s="2" customFormat="1" ht="19.5" x14ac:dyDescent="0.2">
      <c r="A132" s="221"/>
      <c r="B132" s="29"/>
      <c r="C132" s="220"/>
      <c r="D132" s="184" t="s">
        <v>106</v>
      </c>
      <c r="E132" s="220"/>
      <c r="F132" s="185" t="s">
        <v>258</v>
      </c>
      <c r="G132" s="220"/>
      <c r="H132" s="220"/>
      <c r="I132" s="220"/>
      <c r="J132" s="220"/>
      <c r="K132" s="220"/>
      <c r="L132" s="220"/>
      <c r="M132" s="32"/>
      <c r="N132" s="221"/>
      <c r="AC132" s="14" t="s">
        <v>106</v>
      </c>
      <c r="AD132" s="14" t="s">
        <v>105</v>
      </c>
    </row>
    <row r="133" spans="1:48" s="2" customFormat="1" ht="24" customHeight="1" x14ac:dyDescent="0.2">
      <c r="A133" s="221"/>
      <c r="B133" s="29"/>
      <c r="C133" s="170" t="s">
        <v>260</v>
      </c>
      <c r="D133" s="170" t="s">
        <v>102</v>
      </c>
      <c r="E133" s="171" t="s">
        <v>261</v>
      </c>
      <c r="F133" s="172" t="s">
        <v>262</v>
      </c>
      <c r="G133" s="173" t="s">
        <v>103</v>
      </c>
      <c r="H133" s="174">
        <v>5</v>
      </c>
      <c r="I133" s="174"/>
      <c r="J133" s="174"/>
      <c r="K133" s="174">
        <f>H133*J133</f>
        <v>0</v>
      </c>
      <c r="L133" s="175"/>
      <c r="M133" s="32"/>
      <c r="N133" s="221"/>
      <c r="AA133" s="181" t="s">
        <v>104</v>
      </c>
      <c r="AC133" s="181" t="s">
        <v>102</v>
      </c>
      <c r="AD133" s="181" t="s">
        <v>105</v>
      </c>
      <c r="AH133" s="14" t="s">
        <v>100</v>
      </c>
      <c r="AN133" s="182" t="e">
        <f>IF(#REF!="základná",K133,0)</f>
        <v>#REF!</v>
      </c>
      <c r="AO133" s="182" t="e">
        <f>IF(#REF!="znížená",K133,0)</f>
        <v>#REF!</v>
      </c>
      <c r="AP133" s="182" t="e">
        <f>IF(#REF!="zákl. prenesená",K133,0)</f>
        <v>#REF!</v>
      </c>
      <c r="AQ133" s="182" t="e">
        <f>IF(#REF!="zníž. prenesená",K133,0)</f>
        <v>#REF!</v>
      </c>
      <c r="AR133" s="182" t="e">
        <f>IF(#REF!="nulová",K133,0)</f>
        <v>#REF!</v>
      </c>
      <c r="AS133" s="14" t="s">
        <v>105</v>
      </c>
      <c r="AT133" s="183" t="e">
        <f>ROUND(#REF!*H133,3)</f>
        <v>#REF!</v>
      </c>
      <c r="AU133" s="14" t="s">
        <v>104</v>
      </c>
      <c r="AV133" s="181" t="s">
        <v>263</v>
      </c>
    </row>
    <row r="134" spans="1:48" s="2" customFormat="1" ht="19.5" x14ac:dyDescent="0.2">
      <c r="A134" s="221"/>
      <c r="B134" s="29"/>
      <c r="C134" s="220"/>
      <c r="D134" s="184" t="s">
        <v>106</v>
      </c>
      <c r="E134" s="220"/>
      <c r="F134" s="185" t="s">
        <v>262</v>
      </c>
      <c r="G134" s="220"/>
      <c r="H134" s="220"/>
      <c r="I134" s="220"/>
      <c r="J134" s="220"/>
      <c r="K134" s="220"/>
      <c r="L134" s="220"/>
      <c r="M134" s="32"/>
      <c r="N134" s="221"/>
      <c r="AC134" s="14" t="s">
        <v>106</v>
      </c>
      <c r="AD134" s="14" t="s">
        <v>105</v>
      </c>
    </row>
    <row r="135" spans="1:48" s="2" customFormat="1" ht="24" customHeight="1" x14ac:dyDescent="0.2">
      <c r="A135" s="221"/>
      <c r="B135" s="29"/>
      <c r="C135" s="170" t="s">
        <v>264</v>
      </c>
      <c r="D135" s="170" t="s">
        <v>102</v>
      </c>
      <c r="E135" s="171" t="s">
        <v>265</v>
      </c>
      <c r="F135" s="172" t="s">
        <v>266</v>
      </c>
      <c r="G135" s="173" t="s">
        <v>115</v>
      </c>
      <c r="H135" s="174">
        <v>40</v>
      </c>
      <c r="I135" s="174"/>
      <c r="J135" s="174"/>
      <c r="K135" s="174">
        <f>H135*J135</f>
        <v>0</v>
      </c>
      <c r="L135" s="175"/>
      <c r="M135" s="32"/>
      <c r="N135" s="221"/>
      <c r="AA135" s="181" t="s">
        <v>104</v>
      </c>
      <c r="AC135" s="181" t="s">
        <v>102</v>
      </c>
      <c r="AD135" s="181" t="s">
        <v>105</v>
      </c>
      <c r="AH135" s="14" t="s">
        <v>100</v>
      </c>
      <c r="AN135" s="182" t="e">
        <f>IF(#REF!="základná",K135,0)</f>
        <v>#REF!</v>
      </c>
      <c r="AO135" s="182" t="e">
        <f>IF(#REF!="znížená",K135,0)</f>
        <v>#REF!</v>
      </c>
      <c r="AP135" s="182" t="e">
        <f>IF(#REF!="zákl. prenesená",K135,0)</f>
        <v>#REF!</v>
      </c>
      <c r="AQ135" s="182" t="e">
        <f>IF(#REF!="zníž. prenesená",K135,0)</f>
        <v>#REF!</v>
      </c>
      <c r="AR135" s="182" t="e">
        <f>IF(#REF!="nulová",K135,0)</f>
        <v>#REF!</v>
      </c>
      <c r="AS135" s="14" t="s">
        <v>105</v>
      </c>
      <c r="AT135" s="183" t="e">
        <f>ROUND(#REF!*H135,3)</f>
        <v>#REF!</v>
      </c>
      <c r="AU135" s="14" t="s">
        <v>104</v>
      </c>
      <c r="AV135" s="181" t="s">
        <v>267</v>
      </c>
    </row>
    <row r="136" spans="1:48" s="2" customFormat="1" ht="19.5" x14ac:dyDescent="0.2">
      <c r="A136" s="221"/>
      <c r="B136" s="29"/>
      <c r="C136" s="220"/>
      <c r="D136" s="184" t="s">
        <v>106</v>
      </c>
      <c r="E136" s="220"/>
      <c r="F136" s="185" t="s">
        <v>266</v>
      </c>
      <c r="G136" s="220"/>
      <c r="H136" s="220"/>
      <c r="I136" s="220"/>
      <c r="J136" s="220"/>
      <c r="K136" s="220"/>
      <c r="L136" s="220"/>
      <c r="M136" s="32"/>
      <c r="N136" s="221"/>
      <c r="AC136" s="14" t="s">
        <v>106</v>
      </c>
      <c r="AD136" s="14" t="s">
        <v>105</v>
      </c>
    </row>
    <row r="137" spans="1:48" s="2" customFormat="1" ht="36" customHeight="1" x14ac:dyDescent="0.2">
      <c r="A137" s="221"/>
      <c r="B137" s="29"/>
      <c r="C137" s="170" t="s">
        <v>268</v>
      </c>
      <c r="D137" s="170" t="s">
        <v>102</v>
      </c>
      <c r="E137" s="171" t="s">
        <v>269</v>
      </c>
      <c r="F137" s="172" t="s">
        <v>270</v>
      </c>
      <c r="G137" s="173" t="s">
        <v>115</v>
      </c>
      <c r="H137" s="174">
        <v>30</v>
      </c>
      <c r="I137" s="174"/>
      <c r="J137" s="174"/>
      <c r="K137" s="174">
        <f>H137*J137</f>
        <v>0</v>
      </c>
      <c r="L137" s="175"/>
      <c r="M137" s="32"/>
      <c r="N137" s="221"/>
      <c r="AA137" s="181" t="s">
        <v>104</v>
      </c>
      <c r="AC137" s="181" t="s">
        <v>102</v>
      </c>
      <c r="AD137" s="181" t="s">
        <v>105</v>
      </c>
      <c r="AH137" s="14" t="s">
        <v>100</v>
      </c>
      <c r="AN137" s="182" t="e">
        <f>IF(#REF!="základná",K137,0)</f>
        <v>#REF!</v>
      </c>
      <c r="AO137" s="182" t="e">
        <f>IF(#REF!="znížená",K137,0)</f>
        <v>#REF!</v>
      </c>
      <c r="AP137" s="182" t="e">
        <f>IF(#REF!="zákl. prenesená",K137,0)</f>
        <v>#REF!</v>
      </c>
      <c r="AQ137" s="182" t="e">
        <f>IF(#REF!="zníž. prenesená",K137,0)</f>
        <v>#REF!</v>
      </c>
      <c r="AR137" s="182" t="e">
        <f>IF(#REF!="nulová",K137,0)</f>
        <v>#REF!</v>
      </c>
      <c r="AS137" s="14" t="s">
        <v>105</v>
      </c>
      <c r="AT137" s="183" t="e">
        <f>ROUND(#REF!*H137,3)</f>
        <v>#REF!</v>
      </c>
      <c r="AU137" s="14" t="s">
        <v>104</v>
      </c>
      <c r="AV137" s="181" t="s">
        <v>271</v>
      </c>
    </row>
    <row r="138" spans="1:48" s="2" customFormat="1" ht="19.5" x14ac:dyDescent="0.2">
      <c r="A138" s="221"/>
      <c r="B138" s="29"/>
      <c r="C138" s="220"/>
      <c r="D138" s="184" t="s">
        <v>106</v>
      </c>
      <c r="E138" s="220"/>
      <c r="F138" s="185" t="s">
        <v>270</v>
      </c>
      <c r="G138" s="220"/>
      <c r="H138" s="220"/>
      <c r="I138" s="220"/>
      <c r="J138" s="220"/>
      <c r="K138" s="220"/>
      <c r="L138" s="220"/>
      <c r="M138" s="32"/>
      <c r="N138" s="221"/>
      <c r="AC138" s="14" t="s">
        <v>106</v>
      </c>
      <c r="AD138" s="14" t="s">
        <v>105</v>
      </c>
    </row>
    <row r="139" spans="1:48" s="12" customFormat="1" ht="26.1" customHeight="1" x14ac:dyDescent="0.2">
      <c r="B139" s="154"/>
      <c r="C139" s="155"/>
      <c r="D139" s="156" t="s">
        <v>62</v>
      </c>
      <c r="E139" s="157" t="s">
        <v>116</v>
      </c>
      <c r="F139" s="157" t="s">
        <v>123</v>
      </c>
      <c r="G139" s="155"/>
      <c r="H139" s="155"/>
      <c r="I139" s="155"/>
      <c r="J139" s="155"/>
      <c r="K139" s="158">
        <f>K140+K149+K172+K192+K187+K224</f>
        <v>0</v>
      </c>
      <c r="L139" s="155"/>
      <c r="M139" s="159"/>
      <c r="AA139" s="165" t="s">
        <v>101</v>
      </c>
      <c r="AC139" s="166" t="s">
        <v>62</v>
      </c>
      <c r="AD139" s="166" t="s">
        <v>63</v>
      </c>
      <c r="AH139" s="165" t="s">
        <v>100</v>
      </c>
      <c r="AT139" s="167" t="e">
        <f>AT140+#REF!+AT149+#REF!+AT172+#REF!+AT187+#REF!+AT192+#REF!+#REF!+AT224+#REF!</f>
        <v>#REF!</v>
      </c>
    </row>
    <row r="140" spans="1:48" s="12" customFormat="1" ht="22.7" customHeight="1" x14ac:dyDescent="0.2">
      <c r="B140" s="154"/>
      <c r="C140" s="155"/>
      <c r="D140" s="156" t="s">
        <v>62</v>
      </c>
      <c r="E140" s="168" t="s">
        <v>272</v>
      </c>
      <c r="F140" s="168" t="s">
        <v>273</v>
      </c>
      <c r="G140" s="155"/>
      <c r="H140" s="155"/>
      <c r="I140" s="155"/>
      <c r="J140" s="155"/>
      <c r="K140" s="169">
        <f>SUM(K141:K148)</f>
        <v>0</v>
      </c>
      <c r="L140" s="155"/>
      <c r="M140" s="159"/>
      <c r="AA140" s="165" t="s">
        <v>66</v>
      </c>
      <c r="AC140" s="166" t="s">
        <v>62</v>
      </c>
      <c r="AD140" s="166" t="s">
        <v>66</v>
      </c>
      <c r="AH140" s="165" t="s">
        <v>100</v>
      </c>
      <c r="AT140" s="167" t="e">
        <f>SUM(AT141:AT148)</f>
        <v>#REF!</v>
      </c>
    </row>
    <row r="141" spans="1:48" s="2" customFormat="1" ht="24" customHeight="1" x14ac:dyDescent="0.2">
      <c r="A141" s="214"/>
      <c r="B141" s="29"/>
      <c r="C141" s="170" t="s">
        <v>305</v>
      </c>
      <c r="D141" s="170" t="s">
        <v>102</v>
      </c>
      <c r="E141" s="171" t="s">
        <v>306</v>
      </c>
      <c r="F141" s="172" t="s">
        <v>307</v>
      </c>
      <c r="G141" s="173" t="s">
        <v>103</v>
      </c>
      <c r="H141" s="174">
        <v>30</v>
      </c>
      <c r="I141" s="174"/>
      <c r="J141" s="174"/>
      <c r="K141" s="174">
        <f>H141*J141</f>
        <v>0</v>
      </c>
      <c r="L141" s="175"/>
      <c r="M141" s="32"/>
      <c r="N141" s="214"/>
      <c r="AA141" s="181" t="s">
        <v>104</v>
      </c>
      <c r="AC141" s="181" t="s">
        <v>102</v>
      </c>
      <c r="AD141" s="181" t="s">
        <v>105</v>
      </c>
      <c r="AH141" s="14" t="s">
        <v>100</v>
      </c>
      <c r="AN141" s="182" t="e">
        <f>IF(#REF!="základná",K141,0)</f>
        <v>#REF!</v>
      </c>
      <c r="AO141" s="182" t="e">
        <f>IF(#REF!="znížená",K141,0)</f>
        <v>#REF!</v>
      </c>
      <c r="AP141" s="182" t="e">
        <f>IF(#REF!="zákl. prenesená",K141,0)</f>
        <v>#REF!</v>
      </c>
      <c r="AQ141" s="182" t="e">
        <f>IF(#REF!="zníž. prenesená",K141,0)</f>
        <v>#REF!</v>
      </c>
      <c r="AR141" s="182" t="e">
        <f>IF(#REF!="nulová",K141,0)</f>
        <v>#REF!</v>
      </c>
      <c r="AS141" s="14" t="s">
        <v>105</v>
      </c>
      <c r="AT141" s="183" t="e">
        <f>ROUND(#REF!*H141,3)</f>
        <v>#REF!</v>
      </c>
      <c r="AU141" s="14" t="s">
        <v>104</v>
      </c>
      <c r="AV141" s="181" t="s">
        <v>308</v>
      </c>
    </row>
    <row r="142" spans="1:48" s="2" customFormat="1" ht="19.5" x14ac:dyDescent="0.2">
      <c r="A142" s="214"/>
      <c r="B142" s="29"/>
      <c r="C142" s="211"/>
      <c r="D142" s="184" t="s">
        <v>106</v>
      </c>
      <c r="E142" s="211"/>
      <c r="F142" s="185" t="s">
        <v>307</v>
      </c>
      <c r="G142" s="211"/>
      <c r="H142" s="211"/>
      <c r="I142" s="211"/>
      <c r="J142" s="211"/>
      <c r="K142" s="211"/>
      <c r="L142" s="211"/>
      <c r="M142" s="32"/>
      <c r="N142" s="214"/>
      <c r="AC142" s="14" t="s">
        <v>106</v>
      </c>
      <c r="AD142" s="14" t="s">
        <v>105</v>
      </c>
    </row>
    <row r="143" spans="1:48" s="2" customFormat="1" ht="16.5" customHeight="1" x14ac:dyDescent="0.2">
      <c r="A143" s="214"/>
      <c r="B143" s="29"/>
      <c r="C143" s="188" t="s">
        <v>309</v>
      </c>
      <c r="D143" s="188" t="s">
        <v>116</v>
      </c>
      <c r="E143" s="189" t="s">
        <v>310</v>
      </c>
      <c r="F143" s="190" t="s">
        <v>311</v>
      </c>
      <c r="G143" s="191" t="s">
        <v>103</v>
      </c>
      <c r="H143" s="192">
        <v>30</v>
      </c>
      <c r="I143" s="192"/>
      <c r="J143" s="193"/>
      <c r="K143" s="192">
        <f>H143*I143</f>
        <v>0</v>
      </c>
      <c r="L143" s="193"/>
      <c r="M143" s="32"/>
      <c r="N143" s="214"/>
      <c r="AA143" s="181" t="s">
        <v>108</v>
      </c>
      <c r="AC143" s="181" t="s">
        <v>116</v>
      </c>
      <c r="AD143" s="181" t="s">
        <v>105</v>
      </c>
      <c r="AH143" s="14" t="s">
        <v>100</v>
      </c>
      <c r="AN143" s="182" t="e">
        <f>IF(#REF!="základná",K143,0)</f>
        <v>#REF!</v>
      </c>
      <c r="AO143" s="182" t="e">
        <f>IF(#REF!="znížená",K143,0)</f>
        <v>#REF!</v>
      </c>
      <c r="AP143" s="182" t="e">
        <f>IF(#REF!="zákl. prenesená",K143,0)</f>
        <v>#REF!</v>
      </c>
      <c r="AQ143" s="182" t="e">
        <f>IF(#REF!="zníž. prenesená",K143,0)</f>
        <v>#REF!</v>
      </c>
      <c r="AR143" s="182" t="e">
        <f>IF(#REF!="nulová",K143,0)</f>
        <v>#REF!</v>
      </c>
      <c r="AS143" s="14" t="s">
        <v>105</v>
      </c>
      <c r="AT143" s="183" t="e">
        <f>ROUND(#REF!*H143,3)</f>
        <v>#REF!</v>
      </c>
      <c r="AU143" s="14" t="s">
        <v>104</v>
      </c>
      <c r="AV143" s="181" t="s">
        <v>312</v>
      </c>
    </row>
    <row r="144" spans="1:48" s="2" customFormat="1" x14ac:dyDescent="0.2">
      <c r="A144" s="214"/>
      <c r="B144" s="29"/>
      <c r="C144" s="211"/>
      <c r="D144" s="184" t="s">
        <v>106</v>
      </c>
      <c r="E144" s="211"/>
      <c r="F144" s="185" t="s">
        <v>311</v>
      </c>
      <c r="G144" s="211"/>
      <c r="H144" s="211"/>
      <c r="I144" s="211"/>
      <c r="J144" s="211"/>
      <c r="K144" s="211"/>
      <c r="L144" s="211"/>
      <c r="M144" s="32"/>
      <c r="N144" s="214"/>
      <c r="AC144" s="14" t="s">
        <v>106</v>
      </c>
      <c r="AD144" s="14" t="s">
        <v>105</v>
      </c>
    </row>
    <row r="145" spans="1:48" s="2" customFormat="1" ht="16.5" customHeight="1" x14ac:dyDescent="0.2">
      <c r="A145" s="214"/>
      <c r="B145" s="29"/>
      <c r="C145" s="170" t="s">
        <v>357</v>
      </c>
      <c r="D145" s="170" t="s">
        <v>102</v>
      </c>
      <c r="E145" s="171" t="s">
        <v>358</v>
      </c>
      <c r="F145" s="172" t="s">
        <v>359</v>
      </c>
      <c r="G145" s="173" t="s">
        <v>103</v>
      </c>
      <c r="H145" s="174">
        <v>5</v>
      </c>
      <c r="I145" s="174"/>
      <c r="J145" s="174"/>
      <c r="K145" s="174">
        <f>H145*J145</f>
        <v>0</v>
      </c>
      <c r="L145" s="175"/>
      <c r="M145" s="32"/>
      <c r="N145" s="214"/>
      <c r="AA145" s="181" t="s">
        <v>104</v>
      </c>
      <c r="AC145" s="181" t="s">
        <v>102</v>
      </c>
      <c r="AD145" s="181" t="s">
        <v>105</v>
      </c>
      <c r="AH145" s="14" t="s">
        <v>100</v>
      </c>
      <c r="AN145" s="182" t="e">
        <f>IF(#REF!="základná",K145,0)</f>
        <v>#REF!</v>
      </c>
      <c r="AO145" s="182" t="e">
        <f>IF(#REF!="znížená",K145,0)</f>
        <v>#REF!</v>
      </c>
      <c r="AP145" s="182" t="e">
        <f>IF(#REF!="zákl. prenesená",K145,0)</f>
        <v>#REF!</v>
      </c>
      <c r="AQ145" s="182" t="e">
        <f>IF(#REF!="zníž. prenesená",K145,0)</f>
        <v>#REF!</v>
      </c>
      <c r="AR145" s="182" t="e">
        <f>IF(#REF!="nulová",K145,0)</f>
        <v>#REF!</v>
      </c>
      <c r="AS145" s="14" t="s">
        <v>105</v>
      </c>
      <c r="AT145" s="183" t="e">
        <f>ROUND(#REF!*H145,3)</f>
        <v>#REF!</v>
      </c>
      <c r="AU145" s="14" t="s">
        <v>104</v>
      </c>
      <c r="AV145" s="181" t="s">
        <v>360</v>
      </c>
    </row>
    <row r="146" spans="1:48" s="2" customFormat="1" x14ac:dyDescent="0.2">
      <c r="A146" s="214"/>
      <c r="B146" s="29"/>
      <c r="C146" s="211"/>
      <c r="D146" s="184" t="s">
        <v>106</v>
      </c>
      <c r="E146" s="211"/>
      <c r="F146" s="185" t="s">
        <v>359</v>
      </c>
      <c r="G146" s="211"/>
      <c r="H146" s="211"/>
      <c r="I146" s="211"/>
      <c r="J146" s="211"/>
      <c r="K146" s="211"/>
      <c r="L146" s="211"/>
      <c r="M146" s="32"/>
      <c r="N146" s="214"/>
      <c r="AC146" s="14" t="s">
        <v>106</v>
      </c>
      <c r="AD146" s="14" t="s">
        <v>105</v>
      </c>
    </row>
    <row r="147" spans="1:48" s="2" customFormat="1" ht="16.5" customHeight="1" x14ac:dyDescent="0.2">
      <c r="A147" s="214"/>
      <c r="B147" s="29"/>
      <c r="C147" s="188" t="s">
        <v>361</v>
      </c>
      <c r="D147" s="188" t="s">
        <v>116</v>
      </c>
      <c r="E147" s="189" t="s">
        <v>362</v>
      </c>
      <c r="F147" s="190" t="s">
        <v>363</v>
      </c>
      <c r="G147" s="191" t="s">
        <v>103</v>
      </c>
      <c r="H147" s="192">
        <v>5</v>
      </c>
      <c r="I147" s="192"/>
      <c r="J147" s="193"/>
      <c r="K147" s="192">
        <f>H147*I147</f>
        <v>0</v>
      </c>
      <c r="L147" s="193"/>
      <c r="M147" s="194"/>
      <c r="N147" s="214"/>
      <c r="AA147" s="181" t="s">
        <v>108</v>
      </c>
      <c r="AC147" s="181" t="s">
        <v>116</v>
      </c>
      <c r="AD147" s="181" t="s">
        <v>105</v>
      </c>
      <c r="AH147" s="14" t="s">
        <v>100</v>
      </c>
      <c r="AN147" s="182" t="e">
        <f>IF(#REF!="základná",K147,0)</f>
        <v>#REF!</v>
      </c>
      <c r="AO147" s="182" t="e">
        <f>IF(#REF!="znížená",K147,0)</f>
        <v>#REF!</v>
      </c>
      <c r="AP147" s="182" t="e">
        <f>IF(#REF!="zákl. prenesená",K147,0)</f>
        <v>#REF!</v>
      </c>
      <c r="AQ147" s="182" t="e">
        <f>IF(#REF!="zníž. prenesená",K147,0)</f>
        <v>#REF!</v>
      </c>
      <c r="AR147" s="182" t="e">
        <f>IF(#REF!="nulová",K147,0)</f>
        <v>#REF!</v>
      </c>
      <c r="AS147" s="14" t="s">
        <v>105</v>
      </c>
      <c r="AT147" s="183" t="e">
        <f>ROUND(#REF!*H147,3)</f>
        <v>#REF!</v>
      </c>
      <c r="AU147" s="14" t="s">
        <v>104</v>
      </c>
      <c r="AV147" s="181" t="s">
        <v>364</v>
      </c>
    </row>
    <row r="148" spans="1:48" s="2" customFormat="1" x14ac:dyDescent="0.2">
      <c r="A148" s="214"/>
      <c r="B148" s="29"/>
      <c r="C148" s="211"/>
      <c r="D148" s="184" t="s">
        <v>106</v>
      </c>
      <c r="E148" s="211"/>
      <c r="F148" s="185" t="s">
        <v>363</v>
      </c>
      <c r="G148" s="211"/>
      <c r="H148" s="211"/>
      <c r="I148" s="211"/>
      <c r="J148" s="211"/>
      <c r="K148" s="211"/>
      <c r="L148" s="211"/>
      <c r="M148" s="32"/>
      <c r="N148" s="214"/>
      <c r="AC148" s="14" t="s">
        <v>106</v>
      </c>
      <c r="AD148" s="14" t="s">
        <v>105</v>
      </c>
    </row>
    <row r="149" spans="1:48" s="12" customFormat="1" ht="22.7" customHeight="1" x14ac:dyDescent="0.2">
      <c r="B149" s="154"/>
      <c r="C149" s="155"/>
      <c r="D149" s="156" t="s">
        <v>62</v>
      </c>
      <c r="E149" s="168" t="s">
        <v>313</v>
      </c>
      <c r="F149" s="168" t="s">
        <v>314</v>
      </c>
      <c r="G149" s="155"/>
      <c r="H149" s="155"/>
      <c r="I149" s="155"/>
      <c r="J149" s="155"/>
      <c r="K149" s="169">
        <f>SUM(K150:K169)</f>
        <v>0</v>
      </c>
      <c r="L149" s="155"/>
      <c r="M149" s="32"/>
      <c r="AA149" s="165" t="s">
        <v>66</v>
      </c>
      <c r="AC149" s="166" t="s">
        <v>62</v>
      </c>
      <c r="AD149" s="166" t="s">
        <v>66</v>
      </c>
      <c r="AH149" s="165" t="s">
        <v>100</v>
      </c>
      <c r="AT149" s="167" t="e">
        <f>SUM(AT150:AT171)</f>
        <v>#REF!</v>
      </c>
    </row>
    <row r="150" spans="1:48" s="2" customFormat="1" ht="24" customHeight="1" x14ac:dyDescent="0.2">
      <c r="A150" s="214"/>
      <c r="B150" s="29"/>
      <c r="C150" s="170" t="s">
        <v>315</v>
      </c>
      <c r="D150" s="170" t="s">
        <v>102</v>
      </c>
      <c r="E150" s="171" t="s">
        <v>316</v>
      </c>
      <c r="F150" s="172" t="s">
        <v>783</v>
      </c>
      <c r="G150" s="173" t="s">
        <v>115</v>
      </c>
      <c r="H150" s="174"/>
      <c r="I150" s="174"/>
      <c r="J150" s="174"/>
      <c r="K150" s="174">
        <f>H150*J150</f>
        <v>0</v>
      </c>
      <c r="L150" s="175"/>
      <c r="M150" s="32"/>
      <c r="N150" s="214"/>
      <c r="AA150" s="181" t="s">
        <v>104</v>
      </c>
      <c r="AC150" s="181" t="s">
        <v>102</v>
      </c>
      <c r="AD150" s="181" t="s">
        <v>105</v>
      </c>
      <c r="AH150" s="14" t="s">
        <v>100</v>
      </c>
      <c r="AN150" s="182" t="e">
        <f>IF(#REF!="základná",K150,0)</f>
        <v>#REF!</v>
      </c>
      <c r="AO150" s="182" t="e">
        <f>IF(#REF!="znížená",K150,0)</f>
        <v>#REF!</v>
      </c>
      <c r="AP150" s="182" t="e">
        <f>IF(#REF!="zákl. prenesená",K150,0)</f>
        <v>#REF!</v>
      </c>
      <c r="AQ150" s="182" t="e">
        <f>IF(#REF!="zníž. prenesená",K150,0)</f>
        <v>#REF!</v>
      </c>
      <c r="AR150" s="182" t="e">
        <f>IF(#REF!="nulová",K150,0)</f>
        <v>#REF!</v>
      </c>
      <c r="AS150" s="14" t="s">
        <v>105</v>
      </c>
      <c r="AT150" s="183" t="e">
        <f>ROUND(#REF!*H150,3)</f>
        <v>#REF!</v>
      </c>
      <c r="AU150" s="14" t="s">
        <v>104</v>
      </c>
      <c r="AV150" s="181" t="s">
        <v>318</v>
      </c>
    </row>
    <row r="151" spans="1:48" s="2" customFormat="1" x14ac:dyDescent="0.2">
      <c r="A151" s="214"/>
      <c r="B151" s="29"/>
      <c r="C151" s="211"/>
      <c r="D151" s="184" t="s">
        <v>106</v>
      </c>
      <c r="E151" s="211"/>
      <c r="F151" s="185" t="s">
        <v>317</v>
      </c>
      <c r="G151" s="211"/>
      <c r="H151" s="211"/>
      <c r="I151" s="211"/>
      <c r="J151" s="211"/>
      <c r="K151" s="211"/>
      <c r="L151" s="211"/>
      <c r="M151" s="32"/>
      <c r="N151" s="214"/>
      <c r="AC151" s="14" t="s">
        <v>106</v>
      </c>
      <c r="AD151" s="14" t="s">
        <v>105</v>
      </c>
    </row>
    <row r="152" spans="1:48" s="2" customFormat="1" ht="16.5" customHeight="1" x14ac:dyDescent="0.2">
      <c r="A152" s="214"/>
      <c r="B152" s="29"/>
      <c r="C152" s="188" t="s">
        <v>319</v>
      </c>
      <c r="D152" s="188" t="s">
        <v>116</v>
      </c>
      <c r="E152" s="189" t="s">
        <v>320</v>
      </c>
      <c r="F152" s="190" t="s">
        <v>321</v>
      </c>
      <c r="G152" s="191" t="s">
        <v>115</v>
      </c>
      <c r="H152" s="192"/>
      <c r="I152" s="192"/>
      <c r="J152" s="193"/>
      <c r="K152" s="192">
        <f>H152*I152</f>
        <v>0</v>
      </c>
      <c r="L152" s="193"/>
      <c r="M152" s="194"/>
      <c r="N152" s="214"/>
      <c r="AA152" s="181" t="s">
        <v>108</v>
      </c>
      <c r="AC152" s="181" t="s">
        <v>116</v>
      </c>
      <c r="AD152" s="181" t="s">
        <v>105</v>
      </c>
      <c r="AH152" s="14" t="s">
        <v>100</v>
      </c>
      <c r="AN152" s="182" t="e">
        <f>IF(#REF!="základná",K152,0)</f>
        <v>#REF!</v>
      </c>
      <c r="AO152" s="182" t="e">
        <f>IF(#REF!="znížená",K152,0)</f>
        <v>#REF!</v>
      </c>
      <c r="AP152" s="182" t="e">
        <f>IF(#REF!="zákl. prenesená",K152,0)</f>
        <v>#REF!</v>
      </c>
      <c r="AQ152" s="182" t="e">
        <f>IF(#REF!="zníž. prenesená",K152,0)</f>
        <v>#REF!</v>
      </c>
      <c r="AR152" s="182" t="e">
        <f>IF(#REF!="nulová",K152,0)</f>
        <v>#REF!</v>
      </c>
      <c r="AS152" s="14" t="s">
        <v>105</v>
      </c>
      <c r="AT152" s="183" t="e">
        <f>ROUND(#REF!*H152,3)</f>
        <v>#REF!</v>
      </c>
      <c r="AU152" s="14" t="s">
        <v>104</v>
      </c>
      <c r="AV152" s="181" t="s">
        <v>322</v>
      </c>
    </row>
    <row r="153" spans="1:48" s="2" customFormat="1" ht="26.1" customHeight="1" x14ac:dyDescent="0.2">
      <c r="A153" s="214"/>
      <c r="B153" s="29"/>
      <c r="C153" s="170" t="s">
        <v>337</v>
      </c>
      <c r="D153" s="170" t="s">
        <v>102</v>
      </c>
      <c r="E153" s="171" t="s">
        <v>338</v>
      </c>
      <c r="F153" s="172" t="s">
        <v>339</v>
      </c>
      <c r="G153" s="173" t="s">
        <v>103</v>
      </c>
      <c r="H153" s="174">
        <v>15</v>
      </c>
      <c r="I153" s="174"/>
      <c r="J153" s="174"/>
      <c r="K153" s="174">
        <f>H153*J153</f>
        <v>0</v>
      </c>
      <c r="L153" s="175"/>
      <c r="M153" s="32"/>
      <c r="N153" s="214"/>
      <c r="AA153" s="181" t="s">
        <v>104</v>
      </c>
      <c r="AC153" s="181" t="s">
        <v>102</v>
      </c>
      <c r="AD153" s="181" t="s">
        <v>105</v>
      </c>
      <c r="AH153" s="14" t="s">
        <v>100</v>
      </c>
      <c r="AN153" s="182" t="e">
        <f>IF(#REF!="základná",K153,0)</f>
        <v>#REF!</v>
      </c>
      <c r="AO153" s="182" t="e">
        <f>IF(#REF!="znížená",K153,0)</f>
        <v>#REF!</v>
      </c>
      <c r="AP153" s="182" t="e">
        <f>IF(#REF!="zákl. prenesená",K153,0)</f>
        <v>#REF!</v>
      </c>
      <c r="AQ153" s="182" t="e">
        <f>IF(#REF!="zníž. prenesená",K153,0)</f>
        <v>#REF!</v>
      </c>
      <c r="AR153" s="182" t="e">
        <f>IF(#REF!="nulová",K153,0)</f>
        <v>#REF!</v>
      </c>
      <c r="AS153" s="14" t="s">
        <v>105</v>
      </c>
      <c r="AT153" s="183" t="e">
        <f>ROUND(#REF!*H153,3)</f>
        <v>#REF!</v>
      </c>
      <c r="AU153" s="14" t="s">
        <v>104</v>
      </c>
      <c r="AV153" s="181" t="s">
        <v>340</v>
      </c>
    </row>
    <row r="154" spans="1:48" s="2" customFormat="1" x14ac:dyDescent="0.2">
      <c r="A154" s="214"/>
      <c r="B154" s="29"/>
      <c r="C154" s="211"/>
      <c r="D154" s="184" t="s">
        <v>106</v>
      </c>
      <c r="E154" s="211"/>
      <c r="F154" s="185" t="s">
        <v>339</v>
      </c>
      <c r="G154" s="211"/>
      <c r="H154" s="211"/>
      <c r="I154" s="211"/>
      <c r="J154" s="211"/>
      <c r="K154" s="211"/>
      <c r="L154" s="211"/>
      <c r="M154" s="32"/>
      <c r="N154" s="214"/>
      <c r="AC154" s="14" t="s">
        <v>106</v>
      </c>
      <c r="AD154" s="14" t="s">
        <v>105</v>
      </c>
    </row>
    <row r="155" spans="1:48" s="2" customFormat="1" ht="16.5" customHeight="1" x14ac:dyDescent="0.2">
      <c r="A155" s="214"/>
      <c r="B155" s="29"/>
      <c r="C155" s="188" t="s">
        <v>341</v>
      </c>
      <c r="D155" s="188" t="s">
        <v>116</v>
      </c>
      <c r="E155" s="189" t="s">
        <v>342</v>
      </c>
      <c r="F155" s="190" t="s">
        <v>343</v>
      </c>
      <c r="G155" s="191" t="s">
        <v>103</v>
      </c>
      <c r="H155" s="192">
        <v>15</v>
      </c>
      <c r="I155" s="192"/>
      <c r="J155" s="193"/>
      <c r="K155" s="192">
        <f>H155*I155</f>
        <v>0</v>
      </c>
      <c r="L155" s="193"/>
      <c r="M155" s="194"/>
      <c r="N155" s="214"/>
      <c r="AA155" s="181" t="s">
        <v>108</v>
      </c>
      <c r="AC155" s="181" t="s">
        <v>116</v>
      </c>
      <c r="AD155" s="181" t="s">
        <v>105</v>
      </c>
      <c r="AH155" s="14" t="s">
        <v>100</v>
      </c>
      <c r="AN155" s="182" t="e">
        <f>IF(#REF!="základná",K155,0)</f>
        <v>#REF!</v>
      </c>
      <c r="AO155" s="182" t="e">
        <f>IF(#REF!="znížená",K155,0)</f>
        <v>#REF!</v>
      </c>
      <c r="AP155" s="182" t="e">
        <f>IF(#REF!="zákl. prenesená",K155,0)</f>
        <v>#REF!</v>
      </c>
      <c r="AQ155" s="182" t="e">
        <f>IF(#REF!="zníž. prenesená",K155,0)</f>
        <v>#REF!</v>
      </c>
      <c r="AR155" s="182" t="e">
        <f>IF(#REF!="nulová",K155,0)</f>
        <v>#REF!</v>
      </c>
      <c r="AS155" s="14" t="s">
        <v>105</v>
      </c>
      <c r="AT155" s="183" t="e">
        <f>ROUND(#REF!*H155,3)</f>
        <v>#REF!</v>
      </c>
      <c r="AU155" s="14" t="s">
        <v>104</v>
      </c>
      <c r="AV155" s="181" t="s">
        <v>344</v>
      </c>
    </row>
    <row r="156" spans="1:48" s="2" customFormat="1" x14ac:dyDescent="0.2">
      <c r="A156" s="214"/>
      <c r="B156" s="29"/>
      <c r="C156" s="211"/>
      <c r="D156" s="184" t="s">
        <v>106</v>
      </c>
      <c r="E156" s="211"/>
      <c r="F156" s="185" t="s">
        <v>343</v>
      </c>
      <c r="G156" s="211"/>
      <c r="H156" s="211"/>
      <c r="I156" s="211"/>
      <c r="J156" s="211"/>
      <c r="K156" s="211"/>
      <c r="L156" s="211"/>
      <c r="M156" s="32"/>
      <c r="N156" s="214"/>
      <c r="AC156" s="14" t="s">
        <v>106</v>
      </c>
      <c r="AD156" s="14" t="s">
        <v>105</v>
      </c>
    </row>
    <row r="157" spans="1:48" s="2" customFormat="1" ht="16.5" customHeight="1" x14ac:dyDescent="0.2">
      <c r="A157" s="214"/>
      <c r="B157" s="29"/>
      <c r="C157" s="188" t="s">
        <v>371</v>
      </c>
      <c r="D157" s="188" t="s">
        <v>116</v>
      </c>
      <c r="E157" s="189" t="s">
        <v>372</v>
      </c>
      <c r="F157" s="190" t="s">
        <v>373</v>
      </c>
      <c r="G157" s="191" t="s">
        <v>374</v>
      </c>
      <c r="H157" s="192">
        <v>10</v>
      </c>
      <c r="I157" s="192"/>
      <c r="J157" s="193"/>
      <c r="K157" s="192">
        <f>H157*I157</f>
        <v>0</v>
      </c>
      <c r="L157" s="193"/>
      <c r="M157" s="194"/>
      <c r="N157" s="214"/>
      <c r="AA157" s="181" t="s">
        <v>108</v>
      </c>
      <c r="AC157" s="181" t="s">
        <v>116</v>
      </c>
      <c r="AD157" s="181" t="s">
        <v>105</v>
      </c>
      <c r="AH157" s="14" t="s">
        <v>100</v>
      </c>
      <c r="AN157" s="182" t="e">
        <f>IF(#REF!="základná",K157,0)</f>
        <v>#REF!</v>
      </c>
      <c r="AO157" s="182" t="e">
        <f>IF(#REF!="znížená",K157,0)</f>
        <v>#REF!</v>
      </c>
      <c r="AP157" s="182" t="e">
        <f>IF(#REF!="zákl. prenesená",K157,0)</f>
        <v>#REF!</v>
      </c>
      <c r="AQ157" s="182" t="e">
        <f>IF(#REF!="zníž. prenesená",K157,0)</f>
        <v>#REF!</v>
      </c>
      <c r="AR157" s="182" t="e">
        <f>IF(#REF!="nulová",K157,0)</f>
        <v>#REF!</v>
      </c>
      <c r="AS157" s="14" t="s">
        <v>105</v>
      </c>
      <c r="AT157" s="183" t="e">
        <f>ROUND(#REF!*H157,3)</f>
        <v>#REF!</v>
      </c>
      <c r="AU157" s="14" t="s">
        <v>104</v>
      </c>
      <c r="AV157" s="181" t="s">
        <v>375</v>
      </c>
    </row>
    <row r="158" spans="1:48" s="2" customFormat="1" x14ac:dyDescent="0.2">
      <c r="A158" s="214"/>
      <c r="B158" s="29"/>
      <c r="C158" s="211"/>
      <c r="D158" s="184" t="s">
        <v>106</v>
      </c>
      <c r="E158" s="211"/>
      <c r="F158" s="185" t="s">
        <v>373</v>
      </c>
      <c r="G158" s="211"/>
      <c r="H158" s="211"/>
      <c r="I158" s="211"/>
      <c r="J158" s="211"/>
      <c r="K158" s="211"/>
      <c r="L158" s="211"/>
      <c r="M158" s="32"/>
      <c r="N158" s="214"/>
      <c r="AC158" s="14" t="s">
        <v>106</v>
      </c>
      <c r="AD158" s="14" t="s">
        <v>105</v>
      </c>
    </row>
    <row r="159" spans="1:48" s="2" customFormat="1" ht="24" customHeight="1" x14ac:dyDescent="0.2">
      <c r="A159" s="214"/>
      <c r="B159" s="29"/>
      <c r="C159" s="170" t="s">
        <v>354</v>
      </c>
      <c r="D159" s="170" t="s">
        <v>102</v>
      </c>
      <c r="E159" s="171" t="s">
        <v>355</v>
      </c>
      <c r="F159" s="172" t="s">
        <v>353</v>
      </c>
      <c r="G159" s="173" t="s">
        <v>103</v>
      </c>
      <c r="H159" s="174">
        <v>10</v>
      </c>
      <c r="I159" s="174"/>
      <c r="J159" s="174"/>
      <c r="K159" s="174">
        <f>H159*J159</f>
        <v>0</v>
      </c>
      <c r="L159" s="175"/>
      <c r="M159" s="32"/>
      <c r="N159" s="214"/>
      <c r="AA159" s="181" t="s">
        <v>104</v>
      </c>
      <c r="AC159" s="181" t="s">
        <v>102</v>
      </c>
      <c r="AD159" s="181" t="s">
        <v>105</v>
      </c>
      <c r="AH159" s="14" t="s">
        <v>100</v>
      </c>
      <c r="AN159" s="182" t="e">
        <f>IF(#REF!="základná",K159,0)</f>
        <v>#REF!</v>
      </c>
      <c r="AO159" s="182" t="e">
        <f>IF(#REF!="znížená",K159,0)</f>
        <v>#REF!</v>
      </c>
      <c r="AP159" s="182" t="e">
        <f>IF(#REF!="zákl. prenesená",K159,0)</f>
        <v>#REF!</v>
      </c>
      <c r="AQ159" s="182" t="e">
        <f>IF(#REF!="zníž. prenesená",K159,0)</f>
        <v>#REF!</v>
      </c>
      <c r="AR159" s="182" t="e">
        <f>IF(#REF!="nulová",K159,0)</f>
        <v>#REF!</v>
      </c>
      <c r="AS159" s="14" t="s">
        <v>105</v>
      </c>
      <c r="AT159" s="183" t="e">
        <f>ROUND(#REF!*H159,3)</f>
        <v>#REF!</v>
      </c>
      <c r="AU159" s="14" t="s">
        <v>104</v>
      </c>
      <c r="AV159" s="181" t="s">
        <v>356</v>
      </c>
    </row>
    <row r="160" spans="1:48" s="2" customFormat="1" ht="19.5" x14ac:dyDescent="0.2">
      <c r="A160" s="214"/>
      <c r="B160" s="29"/>
      <c r="C160" s="211"/>
      <c r="D160" s="184" t="s">
        <v>106</v>
      </c>
      <c r="E160" s="211"/>
      <c r="F160" s="185" t="s">
        <v>353</v>
      </c>
      <c r="G160" s="211"/>
      <c r="H160" s="211"/>
      <c r="I160" s="211"/>
      <c r="J160" s="211"/>
      <c r="K160" s="211"/>
      <c r="L160" s="211"/>
      <c r="M160" s="32"/>
      <c r="N160" s="214"/>
      <c r="AC160" s="14" t="s">
        <v>106</v>
      </c>
      <c r="AD160" s="14" t="s">
        <v>105</v>
      </c>
    </row>
    <row r="161" spans="1:48" s="2" customFormat="1" ht="16.5" customHeight="1" x14ac:dyDescent="0.2">
      <c r="A161" s="214"/>
      <c r="B161" s="29"/>
      <c r="C161" s="170" t="s">
        <v>365</v>
      </c>
      <c r="D161" s="170" t="s">
        <v>102</v>
      </c>
      <c r="E161" s="171" t="s">
        <v>366</v>
      </c>
      <c r="F161" s="172" t="s">
        <v>367</v>
      </c>
      <c r="G161" s="173" t="s">
        <v>107</v>
      </c>
      <c r="H161" s="174">
        <v>0.5</v>
      </c>
      <c r="I161" s="174"/>
      <c r="J161" s="174"/>
      <c r="K161" s="174">
        <f>H161*J161</f>
        <v>0</v>
      </c>
      <c r="L161" s="175"/>
      <c r="M161" s="32"/>
      <c r="N161" s="214"/>
      <c r="AA161" s="181" t="s">
        <v>104</v>
      </c>
      <c r="AC161" s="181" t="s">
        <v>102</v>
      </c>
      <c r="AD161" s="181" t="s">
        <v>105</v>
      </c>
      <c r="AH161" s="14" t="s">
        <v>100</v>
      </c>
      <c r="AN161" s="182" t="e">
        <f>IF(#REF!="základná",K161,0)</f>
        <v>#REF!</v>
      </c>
      <c r="AO161" s="182" t="e">
        <f>IF(#REF!="znížená",K161,0)</f>
        <v>#REF!</v>
      </c>
      <c r="AP161" s="182" t="e">
        <f>IF(#REF!="zákl. prenesená",K161,0)</f>
        <v>#REF!</v>
      </c>
      <c r="AQ161" s="182" t="e">
        <f>IF(#REF!="zníž. prenesená",K161,0)</f>
        <v>#REF!</v>
      </c>
      <c r="AR161" s="182" t="e">
        <f>IF(#REF!="nulová",K161,0)</f>
        <v>#REF!</v>
      </c>
      <c r="AS161" s="14" t="s">
        <v>105</v>
      </c>
      <c r="AT161" s="183" t="e">
        <f>ROUND(#REF!*H161,3)</f>
        <v>#REF!</v>
      </c>
      <c r="AU161" s="14" t="s">
        <v>104</v>
      </c>
      <c r="AV161" s="181" t="s">
        <v>368</v>
      </c>
    </row>
    <row r="162" spans="1:48" s="2" customFormat="1" x14ac:dyDescent="0.2">
      <c r="A162" s="214"/>
      <c r="B162" s="29"/>
      <c r="C162" s="211"/>
      <c r="D162" s="184" t="s">
        <v>106</v>
      </c>
      <c r="E162" s="211"/>
      <c r="F162" s="185" t="s">
        <v>367</v>
      </c>
      <c r="G162" s="211"/>
      <c r="H162" s="211"/>
      <c r="I162" s="211"/>
      <c r="J162" s="211"/>
      <c r="K162" s="211"/>
      <c r="L162" s="211"/>
      <c r="M162" s="32"/>
      <c r="N162" s="214"/>
      <c r="AC162" s="14" t="s">
        <v>106</v>
      </c>
      <c r="AD162" s="14" t="s">
        <v>105</v>
      </c>
    </row>
    <row r="163" spans="1:48" s="2" customFormat="1" ht="16.5" customHeight="1" x14ac:dyDescent="0.2">
      <c r="A163" s="214"/>
      <c r="B163" s="29"/>
      <c r="C163" s="188" t="s">
        <v>388</v>
      </c>
      <c r="D163" s="188" t="s">
        <v>102</v>
      </c>
      <c r="E163" s="189" t="s">
        <v>389</v>
      </c>
      <c r="F163" s="190" t="s">
        <v>907</v>
      </c>
      <c r="G163" s="191" t="s">
        <v>107</v>
      </c>
      <c r="H163" s="192">
        <v>0.5</v>
      </c>
      <c r="I163" s="192"/>
      <c r="J163" s="193"/>
      <c r="K163" s="192">
        <f>H163*I163</f>
        <v>0</v>
      </c>
      <c r="L163" s="193"/>
      <c r="M163" s="194"/>
      <c r="N163" s="214"/>
      <c r="AA163" s="181" t="s">
        <v>104</v>
      </c>
      <c r="AC163" s="181" t="s">
        <v>102</v>
      </c>
      <c r="AD163" s="181" t="s">
        <v>105</v>
      </c>
      <c r="AH163" s="14" t="s">
        <v>100</v>
      </c>
      <c r="AN163" s="182" t="e">
        <f>IF(#REF!="základná",K163,0)</f>
        <v>#REF!</v>
      </c>
      <c r="AO163" s="182" t="e">
        <f>IF(#REF!="znížená",K163,0)</f>
        <v>#REF!</v>
      </c>
      <c r="AP163" s="182" t="e">
        <f>IF(#REF!="zákl. prenesená",K163,0)</f>
        <v>#REF!</v>
      </c>
      <c r="AQ163" s="182" t="e">
        <f>IF(#REF!="zníž. prenesená",K163,0)</f>
        <v>#REF!</v>
      </c>
      <c r="AR163" s="182" t="e">
        <f>IF(#REF!="nulová",K163,0)</f>
        <v>#REF!</v>
      </c>
      <c r="AS163" s="14" t="s">
        <v>105</v>
      </c>
      <c r="AT163" s="183" t="e">
        <f>ROUND(#REF!*H163,3)</f>
        <v>#REF!</v>
      </c>
      <c r="AU163" s="14" t="s">
        <v>104</v>
      </c>
      <c r="AV163" s="181" t="s">
        <v>391</v>
      </c>
    </row>
    <row r="164" spans="1:48" s="2" customFormat="1" x14ac:dyDescent="0.2">
      <c r="A164" s="214"/>
      <c r="B164" s="29"/>
      <c r="C164" s="211"/>
      <c r="D164" s="184" t="s">
        <v>106</v>
      </c>
      <c r="E164" s="211"/>
      <c r="F164" s="185" t="s">
        <v>390</v>
      </c>
      <c r="G164" s="211"/>
      <c r="H164" s="211"/>
      <c r="I164" s="211"/>
      <c r="J164" s="211"/>
      <c r="K164" s="211"/>
      <c r="L164" s="211"/>
      <c r="M164" s="32"/>
      <c r="N164" s="214"/>
      <c r="AC164" s="14" t="s">
        <v>106</v>
      </c>
      <c r="AD164" s="14" t="s">
        <v>105</v>
      </c>
    </row>
    <row r="165" spans="1:48" s="2" customFormat="1" ht="29.1" customHeight="1" x14ac:dyDescent="0.2">
      <c r="A165" s="214"/>
      <c r="B165" s="29"/>
      <c r="C165" s="188" t="s">
        <v>376</v>
      </c>
      <c r="D165" s="188" t="s">
        <v>102</v>
      </c>
      <c r="E165" s="189" t="s">
        <v>377</v>
      </c>
      <c r="F165" s="190" t="s">
        <v>909</v>
      </c>
      <c r="G165" s="191" t="s">
        <v>240</v>
      </c>
      <c r="H165" s="192">
        <v>0.15</v>
      </c>
      <c r="I165" s="192"/>
      <c r="J165" s="193"/>
      <c r="K165" s="192">
        <f>H165*I165</f>
        <v>0</v>
      </c>
      <c r="L165" s="193"/>
      <c r="M165" s="194"/>
      <c r="N165" s="214"/>
      <c r="AA165" s="181" t="s">
        <v>104</v>
      </c>
      <c r="AC165" s="181" t="s">
        <v>102</v>
      </c>
      <c r="AD165" s="181" t="s">
        <v>105</v>
      </c>
      <c r="AH165" s="14" t="s">
        <v>100</v>
      </c>
      <c r="AN165" s="182" t="e">
        <f>IF(#REF!="základná",K165,0)</f>
        <v>#REF!</v>
      </c>
      <c r="AO165" s="182" t="e">
        <f>IF(#REF!="znížená",K165,0)</f>
        <v>#REF!</v>
      </c>
      <c r="AP165" s="182" t="e">
        <f>IF(#REF!="zákl. prenesená",K165,0)</f>
        <v>#REF!</v>
      </c>
      <c r="AQ165" s="182" t="e">
        <f>IF(#REF!="zníž. prenesená",K165,0)</f>
        <v>#REF!</v>
      </c>
      <c r="AR165" s="182" t="e">
        <f>IF(#REF!="nulová",K165,0)</f>
        <v>#REF!</v>
      </c>
      <c r="AS165" s="14" t="s">
        <v>105</v>
      </c>
      <c r="AT165" s="183" t="e">
        <f>ROUND(#REF!*H165,3)</f>
        <v>#REF!</v>
      </c>
      <c r="AU165" s="14" t="s">
        <v>104</v>
      </c>
      <c r="AV165" s="181" t="s">
        <v>379</v>
      </c>
    </row>
    <row r="166" spans="1:48" s="2" customFormat="1" x14ac:dyDescent="0.2">
      <c r="A166" s="214"/>
      <c r="B166" s="29"/>
      <c r="C166" s="211"/>
      <c r="D166" s="184" t="s">
        <v>106</v>
      </c>
      <c r="E166" s="211"/>
      <c r="F166" s="185" t="s">
        <v>378</v>
      </c>
      <c r="G166" s="211"/>
      <c r="H166" s="211"/>
      <c r="I166" s="211"/>
      <c r="J166" s="211"/>
      <c r="K166" s="211"/>
      <c r="L166" s="211"/>
      <c r="M166" s="32"/>
      <c r="N166" s="214"/>
      <c r="AC166" s="14" t="s">
        <v>106</v>
      </c>
      <c r="AD166" s="14" t="s">
        <v>105</v>
      </c>
    </row>
    <row r="167" spans="1:48" s="2" customFormat="1" ht="29.1" customHeight="1" x14ac:dyDescent="0.2">
      <c r="A167" s="214"/>
      <c r="B167" s="29"/>
      <c r="C167" s="188" t="s">
        <v>380</v>
      </c>
      <c r="D167" s="188" t="s">
        <v>102</v>
      </c>
      <c r="E167" s="189" t="s">
        <v>381</v>
      </c>
      <c r="F167" s="190" t="s">
        <v>911</v>
      </c>
      <c r="G167" s="191" t="s">
        <v>103</v>
      </c>
      <c r="H167" s="192">
        <v>2</v>
      </c>
      <c r="I167" s="192"/>
      <c r="J167" s="193"/>
      <c r="K167" s="192">
        <f>H167*I167</f>
        <v>0</v>
      </c>
      <c r="L167" s="193"/>
      <c r="M167" s="194"/>
      <c r="N167" s="214"/>
      <c r="AA167" s="181" t="s">
        <v>104</v>
      </c>
      <c r="AC167" s="181" t="s">
        <v>102</v>
      </c>
      <c r="AD167" s="181" t="s">
        <v>105</v>
      </c>
      <c r="AH167" s="14" t="s">
        <v>100</v>
      </c>
      <c r="AN167" s="182" t="e">
        <f>IF(#REF!="základná",K167,0)</f>
        <v>#REF!</v>
      </c>
      <c r="AO167" s="182" t="e">
        <f>IF(#REF!="znížená",K167,0)</f>
        <v>#REF!</v>
      </c>
      <c r="AP167" s="182" t="e">
        <f>IF(#REF!="zákl. prenesená",K167,0)</f>
        <v>#REF!</v>
      </c>
      <c r="AQ167" s="182" t="e">
        <f>IF(#REF!="zníž. prenesená",K167,0)</f>
        <v>#REF!</v>
      </c>
      <c r="AR167" s="182" t="e">
        <f>IF(#REF!="nulová",K167,0)</f>
        <v>#REF!</v>
      </c>
      <c r="AS167" s="14" t="s">
        <v>105</v>
      </c>
      <c r="AT167" s="183" t="e">
        <f>ROUND(#REF!*H167,3)</f>
        <v>#REF!</v>
      </c>
      <c r="AU167" s="14" t="s">
        <v>104</v>
      </c>
      <c r="AV167" s="181" t="s">
        <v>383</v>
      </c>
    </row>
    <row r="168" spans="1:48" s="2" customFormat="1" x14ac:dyDescent="0.2">
      <c r="A168" s="214"/>
      <c r="B168" s="29"/>
      <c r="C168" s="211"/>
      <c r="D168" s="184" t="s">
        <v>106</v>
      </c>
      <c r="E168" s="211"/>
      <c r="F168" s="185" t="s">
        <v>382</v>
      </c>
      <c r="G168" s="211"/>
      <c r="H168" s="211"/>
      <c r="I168" s="211"/>
      <c r="J168" s="211"/>
      <c r="K168" s="211"/>
      <c r="L168" s="211"/>
      <c r="M168" s="32"/>
      <c r="N168" s="214"/>
      <c r="AC168" s="14" t="s">
        <v>106</v>
      </c>
      <c r="AD168" s="14" t="s">
        <v>105</v>
      </c>
    </row>
    <row r="169" spans="1:48" s="2" customFormat="1" ht="16.5" customHeight="1" x14ac:dyDescent="0.2">
      <c r="A169" s="214"/>
      <c r="B169" s="29"/>
      <c r="C169" s="170" t="s">
        <v>384</v>
      </c>
      <c r="D169" s="170" t="s">
        <v>102</v>
      </c>
      <c r="E169" s="171" t="s">
        <v>385</v>
      </c>
      <c r="F169" s="172" t="s">
        <v>386</v>
      </c>
      <c r="G169" s="173" t="s">
        <v>112</v>
      </c>
      <c r="H169" s="174">
        <v>3</v>
      </c>
      <c r="I169" s="174"/>
      <c r="J169" s="174"/>
      <c r="K169" s="174">
        <f>H169*J169</f>
        <v>0</v>
      </c>
      <c r="L169" s="175"/>
      <c r="M169" s="32"/>
      <c r="N169" s="214"/>
      <c r="AA169" s="181" t="s">
        <v>104</v>
      </c>
      <c r="AC169" s="181" t="s">
        <v>102</v>
      </c>
      <c r="AD169" s="181" t="s">
        <v>105</v>
      </c>
      <c r="AH169" s="14" t="s">
        <v>100</v>
      </c>
      <c r="AN169" s="182" t="e">
        <f>IF(#REF!="základná",K169,0)</f>
        <v>#REF!</v>
      </c>
      <c r="AO169" s="182" t="e">
        <f>IF(#REF!="znížená",K169,0)</f>
        <v>#REF!</v>
      </c>
      <c r="AP169" s="182" t="e">
        <f>IF(#REF!="zákl. prenesená",K169,0)</f>
        <v>#REF!</v>
      </c>
      <c r="AQ169" s="182" t="e">
        <f>IF(#REF!="zníž. prenesená",K169,0)</f>
        <v>#REF!</v>
      </c>
      <c r="AR169" s="182" t="e">
        <f>IF(#REF!="nulová",K169,0)</f>
        <v>#REF!</v>
      </c>
      <c r="AS169" s="14" t="s">
        <v>105</v>
      </c>
      <c r="AT169" s="183" t="e">
        <f>ROUND(#REF!*H169,3)</f>
        <v>#REF!</v>
      </c>
      <c r="AU169" s="14" t="s">
        <v>104</v>
      </c>
      <c r="AV169" s="181" t="s">
        <v>387</v>
      </c>
    </row>
    <row r="170" spans="1:48" s="2" customFormat="1" x14ac:dyDescent="0.2">
      <c r="A170" s="214"/>
      <c r="B170" s="29"/>
      <c r="C170" s="211"/>
      <c r="D170" s="184" t="s">
        <v>106</v>
      </c>
      <c r="E170" s="211"/>
      <c r="F170" s="185" t="s">
        <v>386</v>
      </c>
      <c r="G170" s="211"/>
      <c r="H170" s="211"/>
      <c r="I170" s="211"/>
      <c r="J170" s="211"/>
      <c r="K170" s="211"/>
      <c r="L170" s="211"/>
      <c r="M170" s="32"/>
      <c r="N170" s="214"/>
      <c r="AC170" s="14" t="s">
        <v>106</v>
      </c>
      <c r="AD170" s="14" t="s">
        <v>105</v>
      </c>
    </row>
    <row r="171" spans="1:48" s="2" customFormat="1" x14ac:dyDescent="0.2">
      <c r="A171" s="214"/>
      <c r="B171" s="29"/>
      <c r="C171" s="211"/>
      <c r="D171" s="184"/>
      <c r="E171" s="211"/>
      <c r="F171" s="185"/>
      <c r="G171" s="211"/>
      <c r="H171" s="211"/>
      <c r="I171" s="211"/>
      <c r="J171" s="211"/>
      <c r="K171" s="211"/>
      <c r="L171" s="211"/>
      <c r="M171" s="32"/>
      <c r="N171" s="214"/>
      <c r="AC171" s="14"/>
      <c r="AD171" s="14"/>
    </row>
    <row r="172" spans="1:48" s="12" customFormat="1" ht="22.7" customHeight="1" x14ac:dyDescent="0.2">
      <c r="B172" s="154"/>
      <c r="C172" s="155"/>
      <c r="D172" s="156" t="s">
        <v>62</v>
      </c>
      <c r="E172" s="168" t="s">
        <v>408</v>
      </c>
      <c r="F172" s="168" t="s">
        <v>873</v>
      </c>
      <c r="G172" s="155"/>
      <c r="H172" s="155"/>
      <c r="I172" s="155"/>
      <c r="J172" s="155"/>
      <c r="K172" s="169">
        <f>SUM(K173:K186)</f>
        <v>0</v>
      </c>
      <c r="L172" s="155"/>
      <c r="M172" s="32"/>
      <c r="AA172" s="165" t="s">
        <v>66</v>
      </c>
      <c r="AC172" s="166" t="s">
        <v>62</v>
      </c>
      <c r="AD172" s="166" t="s">
        <v>66</v>
      </c>
      <c r="AH172" s="165" t="s">
        <v>100</v>
      </c>
      <c r="AT172" s="167" t="e">
        <f>SUM(AT173:AT186)</f>
        <v>#REF!</v>
      </c>
    </row>
    <row r="173" spans="1:48" s="2" customFormat="1" ht="24" customHeight="1" x14ac:dyDescent="0.2">
      <c r="A173" s="214"/>
      <c r="B173" s="29"/>
      <c r="C173" s="170" t="s">
        <v>410</v>
      </c>
      <c r="D173" s="170" t="s">
        <v>102</v>
      </c>
      <c r="E173" s="171" t="s">
        <v>411</v>
      </c>
      <c r="F173" s="172" t="s">
        <v>412</v>
      </c>
      <c r="G173" s="173" t="s">
        <v>115</v>
      </c>
      <c r="H173" s="174">
        <v>180</v>
      </c>
      <c r="I173" s="174"/>
      <c r="J173" s="174"/>
      <c r="K173" s="174">
        <f>H173*J173</f>
        <v>0</v>
      </c>
      <c r="L173" s="175"/>
      <c r="M173" s="32"/>
      <c r="N173" s="214"/>
      <c r="AA173" s="181" t="s">
        <v>104</v>
      </c>
      <c r="AC173" s="181" t="s">
        <v>102</v>
      </c>
      <c r="AD173" s="181" t="s">
        <v>105</v>
      </c>
      <c r="AH173" s="14" t="s">
        <v>100</v>
      </c>
      <c r="AN173" s="182" t="e">
        <f>IF(#REF!="základná",K173,0)</f>
        <v>#REF!</v>
      </c>
      <c r="AO173" s="182" t="e">
        <f>IF(#REF!="znížená",K173,0)</f>
        <v>#REF!</v>
      </c>
      <c r="AP173" s="182" t="e">
        <f>IF(#REF!="zákl. prenesená",K173,0)</f>
        <v>#REF!</v>
      </c>
      <c r="AQ173" s="182" t="e">
        <f>IF(#REF!="zníž. prenesená",K173,0)</f>
        <v>#REF!</v>
      </c>
      <c r="AR173" s="182" t="e">
        <f>IF(#REF!="nulová",K173,0)</f>
        <v>#REF!</v>
      </c>
      <c r="AS173" s="14" t="s">
        <v>105</v>
      </c>
      <c r="AT173" s="183" t="e">
        <f>ROUND(#REF!*H173,3)</f>
        <v>#REF!</v>
      </c>
      <c r="AU173" s="14" t="s">
        <v>104</v>
      </c>
      <c r="AV173" s="181" t="s">
        <v>413</v>
      </c>
    </row>
    <row r="174" spans="1:48" s="2" customFormat="1" x14ac:dyDescent="0.2">
      <c r="A174" s="214"/>
      <c r="B174" s="29"/>
      <c r="C174" s="211"/>
      <c r="D174" s="184" t="s">
        <v>106</v>
      </c>
      <c r="E174" s="211"/>
      <c r="F174" s="185" t="s">
        <v>412</v>
      </c>
      <c r="G174" s="211"/>
      <c r="H174" s="211"/>
      <c r="I174" s="211"/>
      <c r="J174" s="211"/>
      <c r="K174" s="211"/>
      <c r="L174" s="211"/>
      <c r="M174" s="32"/>
      <c r="N174" s="214"/>
      <c r="AC174" s="14" t="s">
        <v>106</v>
      </c>
      <c r="AD174" s="14" t="s">
        <v>105</v>
      </c>
    </row>
    <row r="175" spans="1:48" s="2" customFormat="1" ht="16.5" customHeight="1" x14ac:dyDescent="0.2">
      <c r="A175" s="214"/>
      <c r="B175" s="29"/>
      <c r="C175" s="188" t="s">
        <v>414</v>
      </c>
      <c r="D175" s="188" t="s">
        <v>116</v>
      </c>
      <c r="E175" s="189" t="s">
        <v>415</v>
      </c>
      <c r="F175" s="190" t="s">
        <v>416</v>
      </c>
      <c r="G175" s="191" t="s">
        <v>115</v>
      </c>
      <c r="H175" s="192">
        <v>20</v>
      </c>
      <c r="I175" s="192"/>
      <c r="J175" s="193"/>
      <c r="K175" s="192">
        <f>H175*I175</f>
        <v>0</v>
      </c>
      <c r="L175" s="193"/>
      <c r="M175" s="32"/>
      <c r="N175" s="214"/>
      <c r="AA175" s="181" t="s">
        <v>108</v>
      </c>
      <c r="AC175" s="181" t="s">
        <v>116</v>
      </c>
      <c r="AD175" s="181" t="s">
        <v>105</v>
      </c>
      <c r="AH175" s="14" t="s">
        <v>100</v>
      </c>
      <c r="AN175" s="182" t="e">
        <f>IF(#REF!="základná",K175,0)</f>
        <v>#REF!</v>
      </c>
      <c r="AO175" s="182" t="e">
        <f>IF(#REF!="znížená",K175,0)</f>
        <v>#REF!</v>
      </c>
      <c r="AP175" s="182" t="e">
        <f>IF(#REF!="zákl. prenesená",K175,0)</f>
        <v>#REF!</v>
      </c>
      <c r="AQ175" s="182" t="e">
        <f>IF(#REF!="zníž. prenesená",K175,0)</f>
        <v>#REF!</v>
      </c>
      <c r="AR175" s="182" t="e">
        <f>IF(#REF!="nulová",K175,0)</f>
        <v>#REF!</v>
      </c>
      <c r="AS175" s="14" t="s">
        <v>105</v>
      </c>
      <c r="AT175" s="183" t="e">
        <f>ROUND(#REF!*H175,3)</f>
        <v>#REF!</v>
      </c>
      <c r="AU175" s="14" t="s">
        <v>104</v>
      </c>
      <c r="AV175" s="181" t="s">
        <v>417</v>
      </c>
    </row>
    <row r="176" spans="1:48" s="2" customFormat="1" x14ac:dyDescent="0.2">
      <c r="A176" s="214"/>
      <c r="B176" s="29"/>
      <c r="C176" s="211"/>
      <c r="D176" s="184" t="s">
        <v>106</v>
      </c>
      <c r="E176" s="211"/>
      <c r="F176" s="185" t="s">
        <v>416</v>
      </c>
      <c r="G176" s="211"/>
      <c r="H176" s="211"/>
      <c r="I176" s="211"/>
      <c r="J176" s="211"/>
      <c r="K176" s="211"/>
      <c r="L176" s="211"/>
      <c r="M176" s="32"/>
      <c r="N176" s="214"/>
      <c r="AC176" s="14" t="s">
        <v>106</v>
      </c>
      <c r="AD176" s="14" t="s">
        <v>105</v>
      </c>
    </row>
    <row r="177" spans="1:48" s="2" customFormat="1" ht="16.5" customHeight="1" x14ac:dyDescent="0.2">
      <c r="A177" s="214"/>
      <c r="B177" s="29"/>
      <c r="C177" s="188" t="s">
        <v>418</v>
      </c>
      <c r="D177" s="188" t="s">
        <v>116</v>
      </c>
      <c r="E177" s="189" t="s">
        <v>419</v>
      </c>
      <c r="F177" s="190" t="s">
        <v>420</v>
      </c>
      <c r="G177" s="191" t="s">
        <v>115</v>
      </c>
      <c r="H177" s="192">
        <v>160</v>
      </c>
      <c r="I177" s="192"/>
      <c r="J177" s="193"/>
      <c r="K177" s="192">
        <f>H177*I177</f>
        <v>0</v>
      </c>
      <c r="L177" s="193"/>
      <c r="M177" s="32"/>
      <c r="N177" s="214"/>
      <c r="AA177" s="181" t="s">
        <v>108</v>
      </c>
      <c r="AC177" s="181" t="s">
        <v>116</v>
      </c>
      <c r="AD177" s="181" t="s">
        <v>105</v>
      </c>
      <c r="AH177" s="14" t="s">
        <v>100</v>
      </c>
      <c r="AN177" s="182" t="e">
        <f>IF(#REF!="základná",K177,0)</f>
        <v>#REF!</v>
      </c>
      <c r="AO177" s="182" t="e">
        <f>IF(#REF!="znížená",K177,0)</f>
        <v>#REF!</v>
      </c>
      <c r="AP177" s="182" t="e">
        <f>IF(#REF!="zákl. prenesená",K177,0)</f>
        <v>#REF!</v>
      </c>
      <c r="AQ177" s="182" t="e">
        <f>IF(#REF!="zníž. prenesená",K177,0)</f>
        <v>#REF!</v>
      </c>
      <c r="AR177" s="182" t="e">
        <f>IF(#REF!="nulová",K177,0)</f>
        <v>#REF!</v>
      </c>
      <c r="AS177" s="14" t="s">
        <v>105</v>
      </c>
      <c r="AT177" s="183" t="e">
        <f>ROUND(#REF!*H177,3)</f>
        <v>#REF!</v>
      </c>
      <c r="AU177" s="14" t="s">
        <v>104</v>
      </c>
      <c r="AV177" s="181" t="s">
        <v>421</v>
      </c>
    </row>
    <row r="178" spans="1:48" s="2" customFormat="1" x14ac:dyDescent="0.2">
      <c r="A178" s="214"/>
      <c r="B178" s="29"/>
      <c r="C178" s="211"/>
      <c r="D178" s="184" t="s">
        <v>106</v>
      </c>
      <c r="E178" s="211"/>
      <c r="F178" s="185" t="s">
        <v>420</v>
      </c>
      <c r="G178" s="211"/>
      <c r="H178" s="211"/>
      <c r="I178" s="211"/>
      <c r="J178" s="211"/>
      <c r="K178" s="211"/>
      <c r="L178" s="211"/>
      <c r="M178" s="32"/>
      <c r="N178" s="214"/>
      <c r="AC178" s="14" t="s">
        <v>106</v>
      </c>
      <c r="AD178" s="14" t="s">
        <v>105</v>
      </c>
    </row>
    <row r="179" spans="1:48" s="2" customFormat="1" ht="16.5" customHeight="1" x14ac:dyDescent="0.2">
      <c r="A179" s="214"/>
      <c r="B179" s="29"/>
      <c r="C179" s="170" t="s">
        <v>422</v>
      </c>
      <c r="D179" s="170" t="s">
        <v>102</v>
      </c>
      <c r="E179" s="171" t="s">
        <v>423</v>
      </c>
      <c r="F179" s="172" t="s">
        <v>424</v>
      </c>
      <c r="G179" s="173" t="s">
        <v>115</v>
      </c>
      <c r="H179" s="174">
        <v>100</v>
      </c>
      <c r="I179" s="174"/>
      <c r="J179" s="174"/>
      <c r="K179" s="174">
        <f>H179*J179</f>
        <v>0</v>
      </c>
      <c r="L179" s="175"/>
      <c r="M179" s="32"/>
      <c r="N179" s="214"/>
      <c r="AA179" s="181" t="s">
        <v>104</v>
      </c>
      <c r="AC179" s="181" t="s">
        <v>102</v>
      </c>
      <c r="AD179" s="181" t="s">
        <v>105</v>
      </c>
      <c r="AH179" s="14" t="s">
        <v>100</v>
      </c>
      <c r="AN179" s="182" t="e">
        <f>IF(#REF!="základná",K179,0)</f>
        <v>#REF!</v>
      </c>
      <c r="AO179" s="182" t="e">
        <f>IF(#REF!="znížená",K179,0)</f>
        <v>#REF!</v>
      </c>
      <c r="AP179" s="182" t="e">
        <f>IF(#REF!="zákl. prenesená",K179,0)</f>
        <v>#REF!</v>
      </c>
      <c r="AQ179" s="182" t="e">
        <f>IF(#REF!="zníž. prenesená",K179,0)</f>
        <v>#REF!</v>
      </c>
      <c r="AR179" s="182" t="e">
        <f>IF(#REF!="nulová",K179,0)</f>
        <v>#REF!</v>
      </c>
      <c r="AS179" s="14" t="s">
        <v>105</v>
      </c>
      <c r="AT179" s="183" t="e">
        <f>ROUND(#REF!*H179,3)</f>
        <v>#REF!</v>
      </c>
      <c r="AU179" s="14" t="s">
        <v>104</v>
      </c>
      <c r="AV179" s="181" t="s">
        <v>425</v>
      </c>
    </row>
    <row r="180" spans="1:48" s="2" customFormat="1" x14ac:dyDescent="0.2">
      <c r="A180" s="214"/>
      <c r="B180" s="29"/>
      <c r="C180" s="211"/>
      <c r="D180" s="184" t="s">
        <v>106</v>
      </c>
      <c r="E180" s="211"/>
      <c r="F180" s="185" t="s">
        <v>424</v>
      </c>
      <c r="G180" s="211"/>
      <c r="H180" s="211"/>
      <c r="I180" s="211"/>
      <c r="J180" s="211"/>
      <c r="K180" s="211"/>
      <c r="L180" s="211"/>
      <c r="M180" s="32"/>
      <c r="N180" s="214"/>
      <c r="AC180" s="14" t="s">
        <v>106</v>
      </c>
      <c r="AD180" s="14" t="s">
        <v>105</v>
      </c>
    </row>
    <row r="181" spans="1:48" s="2" customFormat="1" ht="16.5" customHeight="1" x14ac:dyDescent="0.2">
      <c r="A181" s="214"/>
      <c r="B181" s="29"/>
      <c r="C181" s="188" t="s">
        <v>426</v>
      </c>
      <c r="D181" s="188" t="s">
        <v>116</v>
      </c>
      <c r="E181" s="189" t="s">
        <v>427</v>
      </c>
      <c r="F181" s="190" t="s">
        <v>428</v>
      </c>
      <c r="G181" s="191" t="s">
        <v>115</v>
      </c>
      <c r="H181" s="192">
        <v>100</v>
      </c>
      <c r="I181" s="192"/>
      <c r="J181" s="193"/>
      <c r="K181" s="192">
        <f>H181*I181</f>
        <v>0</v>
      </c>
      <c r="L181" s="193"/>
      <c r="M181" s="32"/>
      <c r="N181" s="214"/>
      <c r="AA181" s="181" t="s">
        <v>108</v>
      </c>
      <c r="AC181" s="181" t="s">
        <v>116</v>
      </c>
      <c r="AD181" s="181" t="s">
        <v>105</v>
      </c>
      <c r="AH181" s="14" t="s">
        <v>100</v>
      </c>
      <c r="AN181" s="182" t="e">
        <f>IF(#REF!="základná",K181,0)</f>
        <v>#REF!</v>
      </c>
      <c r="AO181" s="182" t="e">
        <f>IF(#REF!="znížená",K181,0)</f>
        <v>#REF!</v>
      </c>
      <c r="AP181" s="182" t="e">
        <f>IF(#REF!="zákl. prenesená",K181,0)</f>
        <v>#REF!</v>
      </c>
      <c r="AQ181" s="182" t="e">
        <f>IF(#REF!="zníž. prenesená",K181,0)</f>
        <v>#REF!</v>
      </c>
      <c r="AR181" s="182" t="e">
        <f>IF(#REF!="nulová",K181,0)</f>
        <v>#REF!</v>
      </c>
      <c r="AS181" s="14" t="s">
        <v>105</v>
      </c>
      <c r="AT181" s="183" t="e">
        <f>ROUND(#REF!*H181,3)</f>
        <v>#REF!</v>
      </c>
      <c r="AU181" s="14" t="s">
        <v>104</v>
      </c>
      <c r="AV181" s="181" t="s">
        <v>429</v>
      </c>
    </row>
    <row r="182" spans="1:48" s="2" customFormat="1" x14ac:dyDescent="0.2">
      <c r="A182" s="214"/>
      <c r="B182" s="29"/>
      <c r="C182" s="211"/>
      <c r="D182" s="184" t="s">
        <v>106</v>
      </c>
      <c r="E182" s="211"/>
      <c r="F182" s="185" t="s">
        <v>428</v>
      </c>
      <c r="G182" s="211"/>
      <c r="H182" s="211"/>
      <c r="I182" s="211"/>
      <c r="J182" s="211"/>
      <c r="K182" s="211"/>
      <c r="L182" s="211"/>
      <c r="M182" s="32"/>
      <c r="N182" s="214"/>
      <c r="AC182" s="14" t="s">
        <v>106</v>
      </c>
      <c r="AD182" s="14" t="s">
        <v>105</v>
      </c>
    </row>
    <row r="183" spans="1:48" s="2" customFormat="1" ht="21.95" customHeight="1" x14ac:dyDescent="0.2">
      <c r="A183" s="214"/>
      <c r="B183" s="29"/>
      <c r="C183" s="170" t="s">
        <v>438</v>
      </c>
      <c r="D183" s="170" t="s">
        <v>102</v>
      </c>
      <c r="E183" s="171" t="s">
        <v>439</v>
      </c>
      <c r="F183" s="172" t="s">
        <v>440</v>
      </c>
      <c r="G183" s="173" t="s">
        <v>115</v>
      </c>
      <c r="H183" s="174">
        <v>25</v>
      </c>
      <c r="I183" s="174"/>
      <c r="J183" s="174"/>
      <c r="K183" s="174">
        <f>H183*J183</f>
        <v>0</v>
      </c>
      <c r="L183" s="175"/>
      <c r="M183" s="32"/>
      <c r="N183" s="214"/>
      <c r="AA183" s="181" t="s">
        <v>104</v>
      </c>
      <c r="AC183" s="181" t="s">
        <v>102</v>
      </c>
      <c r="AD183" s="181" t="s">
        <v>105</v>
      </c>
      <c r="AH183" s="14" t="s">
        <v>100</v>
      </c>
      <c r="AN183" s="182" t="e">
        <f>IF(#REF!="základná",K183,0)</f>
        <v>#REF!</v>
      </c>
      <c r="AO183" s="182" t="e">
        <f>IF(#REF!="znížená",K183,0)</f>
        <v>#REF!</v>
      </c>
      <c r="AP183" s="182" t="e">
        <f>IF(#REF!="zákl. prenesená",K183,0)</f>
        <v>#REF!</v>
      </c>
      <c r="AQ183" s="182" t="e">
        <f>IF(#REF!="zníž. prenesená",K183,0)</f>
        <v>#REF!</v>
      </c>
      <c r="AR183" s="182" t="e">
        <f>IF(#REF!="nulová",K183,0)</f>
        <v>#REF!</v>
      </c>
      <c r="AS183" s="14" t="s">
        <v>105</v>
      </c>
      <c r="AT183" s="183" t="e">
        <f>ROUND(#REF!*H183,3)</f>
        <v>#REF!</v>
      </c>
      <c r="AU183" s="14" t="s">
        <v>104</v>
      </c>
      <c r="AV183" s="181" t="s">
        <v>441</v>
      </c>
    </row>
    <row r="184" spans="1:48" s="2" customFormat="1" x14ac:dyDescent="0.2">
      <c r="A184" s="214"/>
      <c r="B184" s="29"/>
      <c r="C184" s="211"/>
      <c r="D184" s="184" t="s">
        <v>106</v>
      </c>
      <c r="E184" s="211"/>
      <c r="F184" s="185" t="s">
        <v>440</v>
      </c>
      <c r="G184" s="211"/>
      <c r="H184" s="211"/>
      <c r="I184" s="211"/>
      <c r="J184" s="211"/>
      <c r="K184" s="211"/>
      <c r="L184" s="211"/>
      <c r="M184" s="32"/>
      <c r="N184" s="214"/>
      <c r="AC184" s="14" t="s">
        <v>106</v>
      </c>
      <c r="AD184" s="14" t="s">
        <v>105</v>
      </c>
    </row>
    <row r="185" spans="1:48" s="2" customFormat="1" ht="16.5" customHeight="1" x14ac:dyDescent="0.2">
      <c r="A185" s="214"/>
      <c r="B185" s="29"/>
      <c r="C185" s="188" t="s">
        <v>442</v>
      </c>
      <c r="D185" s="188" t="s">
        <v>116</v>
      </c>
      <c r="E185" s="189" t="s">
        <v>443</v>
      </c>
      <c r="F185" s="190" t="s">
        <v>444</v>
      </c>
      <c r="G185" s="191" t="s">
        <v>115</v>
      </c>
      <c r="H185" s="192">
        <v>25</v>
      </c>
      <c r="I185" s="192"/>
      <c r="J185" s="193"/>
      <c r="K185" s="192">
        <f>H185*I185</f>
        <v>0</v>
      </c>
      <c r="L185" s="193"/>
      <c r="M185" s="194"/>
      <c r="N185" s="214"/>
      <c r="AA185" s="181" t="s">
        <v>108</v>
      </c>
      <c r="AC185" s="181" t="s">
        <v>116</v>
      </c>
      <c r="AD185" s="181" t="s">
        <v>105</v>
      </c>
      <c r="AH185" s="14" t="s">
        <v>100</v>
      </c>
      <c r="AN185" s="182" t="e">
        <f>IF(#REF!="základná",K185,0)</f>
        <v>#REF!</v>
      </c>
      <c r="AO185" s="182" t="e">
        <f>IF(#REF!="znížená",K185,0)</f>
        <v>#REF!</v>
      </c>
      <c r="AP185" s="182" t="e">
        <f>IF(#REF!="zákl. prenesená",K185,0)</f>
        <v>#REF!</v>
      </c>
      <c r="AQ185" s="182" t="e">
        <f>IF(#REF!="zníž. prenesená",K185,0)</f>
        <v>#REF!</v>
      </c>
      <c r="AR185" s="182" t="e">
        <f>IF(#REF!="nulová",K185,0)</f>
        <v>#REF!</v>
      </c>
      <c r="AS185" s="14" t="s">
        <v>105</v>
      </c>
      <c r="AT185" s="183" t="e">
        <f>ROUND(#REF!*H185,3)</f>
        <v>#REF!</v>
      </c>
      <c r="AU185" s="14" t="s">
        <v>104</v>
      </c>
      <c r="AV185" s="181" t="s">
        <v>445</v>
      </c>
    </row>
    <row r="186" spans="1:48" s="2" customFormat="1" x14ac:dyDescent="0.2">
      <c r="A186" s="214"/>
      <c r="B186" s="29"/>
      <c r="C186" s="211"/>
      <c r="D186" s="184" t="s">
        <v>106</v>
      </c>
      <c r="E186" s="211"/>
      <c r="F186" s="185" t="s">
        <v>444</v>
      </c>
      <c r="G186" s="211"/>
      <c r="H186" s="211"/>
      <c r="I186" s="211"/>
      <c r="J186" s="211"/>
      <c r="K186" s="211"/>
      <c r="L186" s="211"/>
      <c r="M186" s="32"/>
      <c r="N186" s="214"/>
      <c r="AC186" s="14" t="s">
        <v>106</v>
      </c>
      <c r="AD186" s="14" t="s">
        <v>105</v>
      </c>
    </row>
    <row r="187" spans="1:48" s="12" customFormat="1" ht="22.7" customHeight="1" x14ac:dyDescent="0.2">
      <c r="B187" s="154"/>
      <c r="C187" s="155"/>
      <c r="D187" s="156" t="s">
        <v>62</v>
      </c>
      <c r="E187" s="168" t="s">
        <v>452</v>
      </c>
      <c r="F187" s="168" t="s">
        <v>409</v>
      </c>
      <c r="G187" s="155"/>
      <c r="H187" s="155"/>
      <c r="I187" s="155"/>
      <c r="J187" s="155"/>
      <c r="K187" s="169">
        <f>SUM(K188:K191)</f>
        <v>0</v>
      </c>
      <c r="L187" s="155"/>
      <c r="M187" s="32"/>
      <c r="AA187" s="165" t="s">
        <v>66</v>
      </c>
      <c r="AC187" s="166" t="s">
        <v>62</v>
      </c>
      <c r="AD187" s="166" t="s">
        <v>66</v>
      </c>
      <c r="AH187" s="165" t="s">
        <v>100</v>
      </c>
      <c r="AT187" s="167" t="e">
        <f>SUM(AT188:AT191)</f>
        <v>#REF!</v>
      </c>
    </row>
    <row r="188" spans="1:48" s="2" customFormat="1" ht="16.5" customHeight="1" x14ac:dyDescent="0.2">
      <c r="A188" s="214"/>
      <c r="B188" s="29"/>
      <c r="C188" s="170" t="s">
        <v>489</v>
      </c>
      <c r="D188" s="170" t="s">
        <v>102</v>
      </c>
      <c r="E188" s="171" t="s">
        <v>490</v>
      </c>
      <c r="F188" s="172" t="s">
        <v>491</v>
      </c>
      <c r="G188" s="173" t="s">
        <v>115</v>
      </c>
      <c r="H188" s="174">
        <v>55</v>
      </c>
      <c r="I188" s="174"/>
      <c r="J188" s="174"/>
      <c r="K188" s="174">
        <f>H188*J188</f>
        <v>0</v>
      </c>
      <c r="L188" s="175"/>
      <c r="M188" s="32"/>
      <c r="N188" s="214"/>
      <c r="AA188" s="181" t="s">
        <v>104</v>
      </c>
      <c r="AC188" s="181" t="s">
        <v>102</v>
      </c>
      <c r="AD188" s="181" t="s">
        <v>105</v>
      </c>
      <c r="AH188" s="14" t="s">
        <v>100</v>
      </c>
      <c r="AN188" s="182" t="e">
        <f>IF(#REF!="základná",K188,0)</f>
        <v>#REF!</v>
      </c>
      <c r="AO188" s="182" t="e">
        <f>IF(#REF!="znížená",K188,0)</f>
        <v>#REF!</v>
      </c>
      <c r="AP188" s="182" t="e">
        <f>IF(#REF!="zákl. prenesená",K188,0)</f>
        <v>#REF!</v>
      </c>
      <c r="AQ188" s="182" t="e">
        <f>IF(#REF!="zníž. prenesená",K188,0)</f>
        <v>#REF!</v>
      </c>
      <c r="AR188" s="182" t="e">
        <f>IF(#REF!="nulová",K188,0)</f>
        <v>#REF!</v>
      </c>
      <c r="AS188" s="14" t="s">
        <v>105</v>
      </c>
      <c r="AT188" s="183" t="e">
        <f>ROUND(#REF!*H188,3)</f>
        <v>#REF!</v>
      </c>
      <c r="AU188" s="14" t="s">
        <v>104</v>
      </c>
      <c r="AV188" s="181" t="s">
        <v>492</v>
      </c>
    </row>
    <row r="189" spans="1:48" s="2" customFormat="1" x14ac:dyDescent="0.2">
      <c r="A189" s="214"/>
      <c r="B189" s="29"/>
      <c r="C189" s="211"/>
      <c r="D189" s="184" t="s">
        <v>106</v>
      </c>
      <c r="E189" s="211"/>
      <c r="F189" s="185" t="s">
        <v>491</v>
      </c>
      <c r="G189" s="211"/>
      <c r="H189" s="211"/>
      <c r="I189" s="211"/>
      <c r="J189" s="211"/>
      <c r="K189" s="211"/>
      <c r="L189" s="211"/>
      <c r="M189" s="32"/>
      <c r="N189" s="214"/>
      <c r="AC189" s="14" t="s">
        <v>106</v>
      </c>
      <c r="AD189" s="14" t="s">
        <v>105</v>
      </c>
    </row>
    <row r="190" spans="1:48" s="2" customFormat="1" ht="16.5" customHeight="1" x14ac:dyDescent="0.2">
      <c r="A190" s="214"/>
      <c r="B190" s="29"/>
      <c r="C190" s="188" t="s">
        <v>493</v>
      </c>
      <c r="D190" s="188" t="s">
        <v>116</v>
      </c>
      <c r="E190" s="189" t="s">
        <v>494</v>
      </c>
      <c r="F190" s="190" t="s">
        <v>495</v>
      </c>
      <c r="G190" s="191" t="s">
        <v>115</v>
      </c>
      <c r="H190" s="192">
        <v>55</v>
      </c>
      <c r="I190" s="192"/>
      <c r="J190" s="193"/>
      <c r="K190" s="192">
        <f>H190*I190</f>
        <v>0</v>
      </c>
      <c r="L190" s="193"/>
      <c r="M190" s="32"/>
      <c r="N190" s="214"/>
      <c r="AA190" s="181" t="s">
        <v>108</v>
      </c>
      <c r="AC190" s="181" t="s">
        <v>116</v>
      </c>
      <c r="AD190" s="181" t="s">
        <v>105</v>
      </c>
      <c r="AH190" s="14" t="s">
        <v>100</v>
      </c>
      <c r="AN190" s="182" t="e">
        <f>IF(#REF!="základná",K190,0)</f>
        <v>#REF!</v>
      </c>
      <c r="AO190" s="182" t="e">
        <f>IF(#REF!="znížená",K190,0)</f>
        <v>#REF!</v>
      </c>
      <c r="AP190" s="182" t="e">
        <f>IF(#REF!="zákl. prenesená",K190,0)</f>
        <v>#REF!</v>
      </c>
      <c r="AQ190" s="182" t="e">
        <f>IF(#REF!="zníž. prenesená",K190,0)</f>
        <v>#REF!</v>
      </c>
      <c r="AR190" s="182" t="e">
        <f>IF(#REF!="nulová",K190,0)</f>
        <v>#REF!</v>
      </c>
      <c r="AS190" s="14" t="s">
        <v>105</v>
      </c>
      <c r="AT190" s="183" t="e">
        <f>ROUND(#REF!*H190,3)</f>
        <v>#REF!</v>
      </c>
      <c r="AU190" s="14" t="s">
        <v>104</v>
      </c>
      <c r="AV190" s="181" t="s">
        <v>496</v>
      </c>
    </row>
    <row r="191" spans="1:48" s="2" customFormat="1" x14ac:dyDescent="0.2">
      <c r="A191" s="214"/>
      <c r="B191" s="29"/>
      <c r="C191" s="211"/>
      <c r="D191" s="184" t="s">
        <v>106</v>
      </c>
      <c r="E191" s="211"/>
      <c r="F191" s="185" t="s">
        <v>495</v>
      </c>
      <c r="G191" s="211"/>
      <c r="H191" s="211"/>
      <c r="I191" s="211"/>
      <c r="J191" s="211"/>
      <c r="K191" s="211"/>
      <c r="L191" s="211"/>
      <c r="M191" s="32"/>
      <c r="N191" s="214"/>
      <c r="AC191" s="14" t="s">
        <v>106</v>
      </c>
      <c r="AD191" s="14" t="s">
        <v>105</v>
      </c>
    </row>
    <row r="192" spans="1:48" s="12" customFormat="1" ht="22.7" customHeight="1" x14ac:dyDescent="0.2">
      <c r="B192" s="154"/>
      <c r="C192" s="155"/>
      <c r="D192" s="156" t="s">
        <v>62</v>
      </c>
      <c r="E192" s="168" t="s">
        <v>505</v>
      </c>
      <c r="F192" s="168" t="s">
        <v>506</v>
      </c>
      <c r="G192" s="155"/>
      <c r="H192" s="155"/>
      <c r="I192" s="155"/>
      <c r="J192" s="155"/>
      <c r="K192" s="169">
        <f>SUM(K193:K223)</f>
        <v>0</v>
      </c>
      <c r="L192" s="155"/>
      <c r="M192" s="32"/>
      <c r="AA192" s="165" t="s">
        <v>66</v>
      </c>
      <c r="AC192" s="166" t="s">
        <v>62</v>
      </c>
      <c r="AD192" s="166" t="s">
        <v>66</v>
      </c>
      <c r="AH192" s="165" t="s">
        <v>100</v>
      </c>
      <c r="AT192" s="167" t="e">
        <f>SUM(AT193:AT223)</f>
        <v>#REF!</v>
      </c>
    </row>
    <row r="193" spans="1:48" s="2" customFormat="1" ht="24" customHeight="1" x14ac:dyDescent="0.2">
      <c r="A193" s="214"/>
      <c r="B193" s="29"/>
      <c r="C193" s="170" t="s">
        <v>507</v>
      </c>
      <c r="D193" s="170" t="s">
        <v>102</v>
      </c>
      <c r="E193" s="171" t="s">
        <v>508</v>
      </c>
      <c r="F193" s="172" t="s">
        <v>509</v>
      </c>
      <c r="G193" s="173" t="s">
        <v>103</v>
      </c>
      <c r="H193" s="174">
        <v>7</v>
      </c>
      <c r="I193" s="174"/>
      <c r="J193" s="174"/>
      <c r="K193" s="174">
        <f>H193*J193</f>
        <v>0</v>
      </c>
      <c r="L193" s="175"/>
      <c r="M193" s="32"/>
      <c r="N193" s="214"/>
      <c r="AA193" s="181" t="s">
        <v>104</v>
      </c>
      <c r="AC193" s="181" t="s">
        <v>102</v>
      </c>
      <c r="AD193" s="181" t="s">
        <v>105</v>
      </c>
      <c r="AH193" s="14" t="s">
        <v>100</v>
      </c>
      <c r="AN193" s="182" t="e">
        <f>IF(#REF!="základná",K193,0)</f>
        <v>#REF!</v>
      </c>
      <c r="AO193" s="182" t="e">
        <f>IF(#REF!="znížená",K193,0)</f>
        <v>#REF!</v>
      </c>
      <c r="AP193" s="182" t="e">
        <f>IF(#REF!="zákl. prenesená",K193,0)</f>
        <v>#REF!</v>
      </c>
      <c r="AQ193" s="182" t="e">
        <f>IF(#REF!="zníž. prenesená",K193,0)</f>
        <v>#REF!</v>
      </c>
      <c r="AR193" s="182" t="e">
        <f>IF(#REF!="nulová",K193,0)</f>
        <v>#REF!</v>
      </c>
      <c r="AS193" s="14" t="s">
        <v>105</v>
      </c>
      <c r="AT193" s="183" t="e">
        <f>ROUND(#REF!*H193,3)</f>
        <v>#REF!</v>
      </c>
      <c r="AU193" s="14" t="s">
        <v>104</v>
      </c>
      <c r="AV193" s="181" t="s">
        <v>510</v>
      </c>
    </row>
    <row r="194" spans="1:48" s="2" customFormat="1" ht="19.5" x14ac:dyDescent="0.2">
      <c r="A194" s="214"/>
      <c r="B194" s="29"/>
      <c r="C194" s="211"/>
      <c r="D194" s="184" t="s">
        <v>106</v>
      </c>
      <c r="E194" s="211"/>
      <c r="F194" s="185" t="s">
        <v>509</v>
      </c>
      <c r="G194" s="211"/>
      <c r="H194" s="211"/>
      <c r="I194" s="211"/>
      <c r="J194" s="211"/>
      <c r="K194" s="211"/>
      <c r="L194" s="211"/>
      <c r="M194" s="32"/>
      <c r="N194" s="214"/>
      <c r="AC194" s="14" t="s">
        <v>106</v>
      </c>
      <c r="AD194" s="14" t="s">
        <v>105</v>
      </c>
    </row>
    <row r="195" spans="1:48" s="2" customFormat="1" ht="16.5" customHeight="1" x14ac:dyDescent="0.2">
      <c r="A195" s="214"/>
      <c r="B195" s="29"/>
      <c r="C195" s="188" t="s">
        <v>511</v>
      </c>
      <c r="D195" s="188" t="s">
        <v>116</v>
      </c>
      <c r="E195" s="189" t="s">
        <v>512</v>
      </c>
      <c r="F195" s="190" t="s">
        <v>513</v>
      </c>
      <c r="G195" s="191" t="s">
        <v>112</v>
      </c>
      <c r="H195" s="192">
        <v>5</v>
      </c>
      <c r="I195" s="192"/>
      <c r="J195" s="193"/>
      <c r="K195" s="192">
        <f>H195*I195</f>
        <v>0</v>
      </c>
      <c r="L195" s="193"/>
      <c r="M195" s="32"/>
      <c r="N195" s="214"/>
      <c r="AA195" s="181" t="s">
        <v>108</v>
      </c>
      <c r="AC195" s="181" t="s">
        <v>116</v>
      </c>
      <c r="AD195" s="181" t="s">
        <v>105</v>
      </c>
      <c r="AH195" s="14" t="s">
        <v>100</v>
      </c>
      <c r="AN195" s="182" t="e">
        <f>IF(#REF!="základná",K195,0)</f>
        <v>#REF!</v>
      </c>
      <c r="AO195" s="182" t="e">
        <f>IF(#REF!="znížená",K195,0)</f>
        <v>#REF!</v>
      </c>
      <c r="AP195" s="182" t="e">
        <f>IF(#REF!="zákl. prenesená",K195,0)</f>
        <v>#REF!</v>
      </c>
      <c r="AQ195" s="182" t="e">
        <f>IF(#REF!="zníž. prenesená",K195,0)</f>
        <v>#REF!</v>
      </c>
      <c r="AR195" s="182" t="e">
        <f>IF(#REF!="nulová",K195,0)</f>
        <v>#REF!</v>
      </c>
      <c r="AS195" s="14" t="s">
        <v>105</v>
      </c>
      <c r="AT195" s="183" t="e">
        <f>ROUND(#REF!*H195,3)</f>
        <v>#REF!</v>
      </c>
      <c r="AU195" s="14" t="s">
        <v>104</v>
      </c>
      <c r="AV195" s="181" t="s">
        <v>514</v>
      </c>
    </row>
    <row r="196" spans="1:48" s="2" customFormat="1" x14ac:dyDescent="0.2">
      <c r="A196" s="214"/>
      <c r="B196" s="29"/>
      <c r="C196" s="211"/>
      <c r="D196" s="184" t="s">
        <v>106</v>
      </c>
      <c r="E196" s="211"/>
      <c r="F196" s="185" t="s">
        <v>513</v>
      </c>
      <c r="G196" s="211"/>
      <c r="H196" s="211"/>
      <c r="I196" s="211"/>
      <c r="J196" s="211"/>
      <c r="K196" s="211"/>
      <c r="L196" s="211"/>
      <c r="M196" s="32"/>
      <c r="N196" s="214"/>
      <c r="AC196" s="14" t="s">
        <v>106</v>
      </c>
      <c r="AD196" s="14" t="s">
        <v>105</v>
      </c>
    </row>
    <row r="197" spans="1:48" s="2" customFormat="1" ht="16.5" customHeight="1" x14ac:dyDescent="0.2">
      <c r="A197" s="214"/>
      <c r="B197" s="29"/>
      <c r="C197" s="188" t="s">
        <v>515</v>
      </c>
      <c r="D197" s="188" t="s">
        <v>116</v>
      </c>
      <c r="E197" s="189" t="s">
        <v>516</v>
      </c>
      <c r="F197" s="190" t="s">
        <v>517</v>
      </c>
      <c r="G197" s="191" t="s">
        <v>112</v>
      </c>
      <c r="H197" s="192">
        <v>2</v>
      </c>
      <c r="I197" s="192"/>
      <c r="J197" s="193"/>
      <c r="K197" s="192">
        <f>H197*I197</f>
        <v>0</v>
      </c>
      <c r="L197" s="193"/>
      <c r="M197" s="32"/>
      <c r="N197" s="214"/>
      <c r="AA197" s="181" t="s">
        <v>108</v>
      </c>
      <c r="AC197" s="181" t="s">
        <v>116</v>
      </c>
      <c r="AD197" s="181" t="s">
        <v>105</v>
      </c>
      <c r="AH197" s="14" t="s">
        <v>100</v>
      </c>
      <c r="AN197" s="182" t="e">
        <f>IF(#REF!="základná",K197,0)</f>
        <v>#REF!</v>
      </c>
      <c r="AO197" s="182" t="e">
        <f>IF(#REF!="znížená",K197,0)</f>
        <v>#REF!</v>
      </c>
      <c r="AP197" s="182" t="e">
        <f>IF(#REF!="zákl. prenesená",K197,0)</f>
        <v>#REF!</v>
      </c>
      <c r="AQ197" s="182" t="e">
        <f>IF(#REF!="zníž. prenesená",K197,0)</f>
        <v>#REF!</v>
      </c>
      <c r="AR197" s="182" t="e">
        <f>IF(#REF!="nulová",K197,0)</f>
        <v>#REF!</v>
      </c>
      <c r="AS197" s="14" t="s">
        <v>105</v>
      </c>
      <c r="AT197" s="183" t="e">
        <f>ROUND(#REF!*H197,3)</f>
        <v>#REF!</v>
      </c>
      <c r="AU197" s="14" t="s">
        <v>104</v>
      </c>
      <c r="AV197" s="181" t="s">
        <v>518</v>
      </c>
    </row>
    <row r="198" spans="1:48" s="2" customFormat="1" x14ac:dyDescent="0.2">
      <c r="A198" s="214"/>
      <c r="B198" s="29"/>
      <c r="C198" s="211"/>
      <c r="D198" s="184" t="s">
        <v>106</v>
      </c>
      <c r="E198" s="211"/>
      <c r="F198" s="185" t="s">
        <v>517</v>
      </c>
      <c r="G198" s="211"/>
      <c r="H198" s="211"/>
      <c r="I198" s="211"/>
      <c r="J198" s="211"/>
      <c r="K198" s="211"/>
      <c r="L198" s="211"/>
      <c r="M198" s="32"/>
      <c r="N198" s="214"/>
      <c r="AC198" s="14" t="s">
        <v>106</v>
      </c>
      <c r="AD198" s="14" t="s">
        <v>105</v>
      </c>
    </row>
    <row r="199" spans="1:48" s="2" customFormat="1" ht="24" customHeight="1" x14ac:dyDescent="0.2">
      <c r="A199" s="214"/>
      <c r="B199" s="29"/>
      <c r="C199" s="170" t="s">
        <v>519</v>
      </c>
      <c r="D199" s="170" t="s">
        <v>102</v>
      </c>
      <c r="E199" s="171" t="s">
        <v>520</v>
      </c>
      <c r="F199" s="172" t="s">
        <v>521</v>
      </c>
      <c r="G199" s="173" t="s">
        <v>103</v>
      </c>
      <c r="H199" s="174">
        <v>2</v>
      </c>
      <c r="I199" s="174"/>
      <c r="J199" s="174"/>
      <c r="K199" s="174">
        <f>H199*J199</f>
        <v>0</v>
      </c>
      <c r="L199" s="175"/>
      <c r="M199" s="32"/>
      <c r="N199" s="214"/>
      <c r="AA199" s="181" t="s">
        <v>104</v>
      </c>
      <c r="AC199" s="181" t="s">
        <v>102</v>
      </c>
      <c r="AD199" s="181" t="s">
        <v>105</v>
      </c>
      <c r="AH199" s="14" t="s">
        <v>100</v>
      </c>
      <c r="AN199" s="182" t="e">
        <f>IF(#REF!="základná",K199,0)</f>
        <v>#REF!</v>
      </c>
      <c r="AO199" s="182" t="e">
        <f>IF(#REF!="znížená",K199,0)</f>
        <v>#REF!</v>
      </c>
      <c r="AP199" s="182" t="e">
        <f>IF(#REF!="zákl. prenesená",K199,0)</f>
        <v>#REF!</v>
      </c>
      <c r="AQ199" s="182" t="e">
        <f>IF(#REF!="zníž. prenesená",K199,0)</f>
        <v>#REF!</v>
      </c>
      <c r="AR199" s="182" t="e">
        <f>IF(#REF!="nulová",K199,0)</f>
        <v>#REF!</v>
      </c>
      <c r="AS199" s="14" t="s">
        <v>105</v>
      </c>
      <c r="AT199" s="183" t="e">
        <f>ROUND(#REF!*H199,3)</f>
        <v>#REF!</v>
      </c>
      <c r="AU199" s="14" t="s">
        <v>104</v>
      </c>
      <c r="AV199" s="181" t="s">
        <v>522</v>
      </c>
    </row>
    <row r="200" spans="1:48" s="2" customFormat="1" ht="19.5" x14ac:dyDescent="0.2">
      <c r="A200" s="214"/>
      <c r="B200" s="29"/>
      <c r="C200" s="211"/>
      <c r="D200" s="184" t="s">
        <v>106</v>
      </c>
      <c r="E200" s="211"/>
      <c r="F200" s="185" t="s">
        <v>521</v>
      </c>
      <c r="G200" s="211"/>
      <c r="H200" s="211"/>
      <c r="I200" s="211"/>
      <c r="J200" s="211"/>
      <c r="K200" s="211"/>
      <c r="L200" s="211"/>
      <c r="M200" s="32"/>
      <c r="N200" s="214"/>
      <c r="AC200" s="14" t="s">
        <v>106</v>
      </c>
      <c r="AD200" s="14" t="s">
        <v>105</v>
      </c>
    </row>
    <row r="201" spans="1:48" s="2" customFormat="1" ht="16.5" customHeight="1" x14ac:dyDescent="0.2">
      <c r="A201" s="214"/>
      <c r="B201" s="29"/>
      <c r="C201" s="188" t="s">
        <v>523</v>
      </c>
      <c r="D201" s="188" t="s">
        <v>116</v>
      </c>
      <c r="E201" s="189" t="s">
        <v>524</v>
      </c>
      <c r="F201" s="190" t="s">
        <v>525</v>
      </c>
      <c r="G201" s="191" t="s">
        <v>112</v>
      </c>
      <c r="H201" s="192">
        <v>2</v>
      </c>
      <c r="I201" s="192"/>
      <c r="J201" s="193"/>
      <c r="K201" s="192">
        <f>H201*I201</f>
        <v>0</v>
      </c>
      <c r="L201" s="193"/>
      <c r="M201" s="32"/>
      <c r="N201" s="214"/>
      <c r="AA201" s="181" t="s">
        <v>108</v>
      </c>
      <c r="AC201" s="181" t="s">
        <v>116</v>
      </c>
      <c r="AD201" s="181" t="s">
        <v>105</v>
      </c>
      <c r="AH201" s="14" t="s">
        <v>100</v>
      </c>
      <c r="AN201" s="182" t="e">
        <f>IF(#REF!="základná",K201,0)</f>
        <v>#REF!</v>
      </c>
      <c r="AO201" s="182" t="e">
        <f>IF(#REF!="znížená",K201,0)</f>
        <v>#REF!</v>
      </c>
      <c r="AP201" s="182" t="e">
        <f>IF(#REF!="zákl. prenesená",K201,0)</f>
        <v>#REF!</v>
      </c>
      <c r="AQ201" s="182" t="e">
        <f>IF(#REF!="zníž. prenesená",K201,0)</f>
        <v>#REF!</v>
      </c>
      <c r="AR201" s="182" t="e">
        <f>IF(#REF!="nulová",K201,0)</f>
        <v>#REF!</v>
      </c>
      <c r="AS201" s="14" t="s">
        <v>105</v>
      </c>
      <c r="AT201" s="183" t="e">
        <f>ROUND(#REF!*H201,3)</f>
        <v>#REF!</v>
      </c>
      <c r="AU201" s="14" t="s">
        <v>104</v>
      </c>
      <c r="AV201" s="181" t="s">
        <v>526</v>
      </c>
    </row>
    <row r="202" spans="1:48" s="2" customFormat="1" x14ac:dyDescent="0.2">
      <c r="A202" s="214"/>
      <c r="B202" s="29"/>
      <c r="C202" s="211"/>
      <c r="D202" s="184" t="s">
        <v>106</v>
      </c>
      <c r="E202" s="211"/>
      <c r="F202" s="185" t="s">
        <v>525</v>
      </c>
      <c r="G202" s="211"/>
      <c r="H202" s="211"/>
      <c r="I202" s="211"/>
      <c r="J202" s="211"/>
      <c r="K202" s="211"/>
      <c r="L202" s="211"/>
      <c r="M202" s="32"/>
      <c r="N202" s="214"/>
      <c r="AC202" s="14" t="s">
        <v>106</v>
      </c>
      <c r="AD202" s="14" t="s">
        <v>105</v>
      </c>
    </row>
    <row r="203" spans="1:48" s="2" customFormat="1" ht="16.5" customHeight="1" x14ac:dyDescent="0.2">
      <c r="A203" s="214"/>
      <c r="B203" s="29"/>
      <c r="C203" s="170" t="s">
        <v>547</v>
      </c>
      <c r="D203" s="170" t="s">
        <v>102</v>
      </c>
      <c r="E203" s="171" t="s">
        <v>548</v>
      </c>
      <c r="F203" s="172" t="s">
        <v>549</v>
      </c>
      <c r="G203" s="173" t="s">
        <v>103</v>
      </c>
      <c r="H203" s="174">
        <v>1</v>
      </c>
      <c r="I203" s="174"/>
      <c r="J203" s="174"/>
      <c r="K203" s="174">
        <f>H203*J203</f>
        <v>0</v>
      </c>
      <c r="L203" s="175"/>
      <c r="M203" s="32"/>
      <c r="N203" s="214"/>
      <c r="AA203" s="181" t="s">
        <v>104</v>
      </c>
      <c r="AC203" s="181" t="s">
        <v>102</v>
      </c>
      <c r="AD203" s="181" t="s">
        <v>105</v>
      </c>
      <c r="AH203" s="14" t="s">
        <v>100</v>
      </c>
      <c r="AN203" s="182" t="e">
        <f>IF(#REF!="základná",K203,0)</f>
        <v>#REF!</v>
      </c>
      <c r="AO203" s="182" t="e">
        <f>IF(#REF!="znížená",K203,0)</f>
        <v>#REF!</v>
      </c>
      <c r="AP203" s="182" t="e">
        <f>IF(#REF!="zákl. prenesená",K203,0)</f>
        <v>#REF!</v>
      </c>
      <c r="AQ203" s="182" t="e">
        <f>IF(#REF!="zníž. prenesená",K203,0)</f>
        <v>#REF!</v>
      </c>
      <c r="AR203" s="182" t="e">
        <f>IF(#REF!="nulová",K203,0)</f>
        <v>#REF!</v>
      </c>
      <c r="AS203" s="14" t="s">
        <v>105</v>
      </c>
      <c r="AT203" s="183" t="e">
        <f>ROUND(#REF!*H203,3)</f>
        <v>#REF!</v>
      </c>
      <c r="AU203" s="14" t="s">
        <v>104</v>
      </c>
      <c r="AV203" s="181" t="s">
        <v>550</v>
      </c>
    </row>
    <row r="204" spans="1:48" s="2" customFormat="1" x14ac:dyDescent="0.2">
      <c r="A204" s="214"/>
      <c r="B204" s="29"/>
      <c r="C204" s="211"/>
      <c r="D204" s="184" t="s">
        <v>106</v>
      </c>
      <c r="E204" s="211"/>
      <c r="F204" s="185" t="s">
        <v>549</v>
      </c>
      <c r="G204" s="211"/>
      <c r="H204" s="211"/>
      <c r="I204" s="211"/>
      <c r="J204" s="211"/>
      <c r="K204" s="211"/>
      <c r="L204" s="211"/>
      <c r="M204" s="32"/>
      <c r="N204" s="214"/>
      <c r="AC204" s="14" t="s">
        <v>106</v>
      </c>
      <c r="AD204" s="14" t="s">
        <v>105</v>
      </c>
    </row>
    <row r="205" spans="1:48" s="2" customFormat="1" ht="16.5" customHeight="1" x14ac:dyDescent="0.2">
      <c r="A205" s="214"/>
      <c r="B205" s="29"/>
      <c r="C205" s="188" t="s">
        <v>551</v>
      </c>
      <c r="D205" s="188" t="s">
        <v>116</v>
      </c>
      <c r="E205" s="189" t="s">
        <v>552</v>
      </c>
      <c r="F205" s="190" t="s">
        <v>553</v>
      </c>
      <c r="G205" s="191" t="s">
        <v>103</v>
      </c>
      <c r="H205" s="192">
        <v>1</v>
      </c>
      <c r="I205" s="192"/>
      <c r="J205" s="193"/>
      <c r="K205" s="192">
        <f>H205*I205</f>
        <v>0</v>
      </c>
      <c r="L205" s="193"/>
      <c r="M205" s="32"/>
      <c r="N205" s="214"/>
      <c r="AA205" s="181" t="s">
        <v>108</v>
      </c>
      <c r="AC205" s="181" t="s">
        <v>116</v>
      </c>
      <c r="AD205" s="181" t="s">
        <v>105</v>
      </c>
      <c r="AH205" s="14" t="s">
        <v>100</v>
      </c>
      <c r="AN205" s="182" t="e">
        <f>IF(#REF!="základná",K205,0)</f>
        <v>#REF!</v>
      </c>
      <c r="AO205" s="182" t="e">
        <f>IF(#REF!="znížená",K205,0)</f>
        <v>#REF!</v>
      </c>
      <c r="AP205" s="182" t="e">
        <f>IF(#REF!="zákl. prenesená",K205,0)</f>
        <v>#REF!</v>
      </c>
      <c r="AQ205" s="182" t="e">
        <f>IF(#REF!="zníž. prenesená",K205,0)</f>
        <v>#REF!</v>
      </c>
      <c r="AR205" s="182" t="e">
        <f>IF(#REF!="nulová",K205,0)</f>
        <v>#REF!</v>
      </c>
      <c r="AS205" s="14" t="s">
        <v>105</v>
      </c>
      <c r="AT205" s="183" t="e">
        <f>ROUND(#REF!*H205,3)</f>
        <v>#REF!</v>
      </c>
      <c r="AU205" s="14" t="s">
        <v>104</v>
      </c>
      <c r="AV205" s="181" t="s">
        <v>554</v>
      </c>
    </row>
    <row r="206" spans="1:48" s="2" customFormat="1" x14ac:dyDescent="0.2">
      <c r="A206" s="214"/>
      <c r="B206" s="29"/>
      <c r="C206" s="211"/>
      <c r="D206" s="184" t="s">
        <v>106</v>
      </c>
      <c r="E206" s="211"/>
      <c r="F206" s="185" t="s">
        <v>553</v>
      </c>
      <c r="G206" s="211"/>
      <c r="H206" s="211"/>
      <c r="I206" s="211"/>
      <c r="J206" s="211"/>
      <c r="K206" s="211"/>
      <c r="L206" s="211"/>
      <c r="M206" s="32"/>
      <c r="N206" s="214"/>
      <c r="AC206" s="14" t="s">
        <v>106</v>
      </c>
      <c r="AD206" s="14" t="s">
        <v>105</v>
      </c>
    </row>
    <row r="207" spans="1:48" s="2" customFormat="1" ht="24.95" customHeight="1" x14ac:dyDescent="0.2">
      <c r="A207" s="214"/>
      <c r="B207" s="29"/>
      <c r="C207" s="170" t="s">
        <v>555</v>
      </c>
      <c r="D207" s="170" t="s">
        <v>102</v>
      </c>
      <c r="E207" s="171" t="s">
        <v>556</v>
      </c>
      <c r="F207" s="172" t="s">
        <v>557</v>
      </c>
      <c r="G207" s="173" t="s">
        <v>103</v>
      </c>
      <c r="H207" s="174">
        <v>5</v>
      </c>
      <c r="I207" s="174"/>
      <c r="J207" s="174"/>
      <c r="K207" s="174">
        <f>H207*J207</f>
        <v>0</v>
      </c>
      <c r="L207" s="175"/>
      <c r="M207" s="32"/>
      <c r="N207" s="214"/>
      <c r="AA207" s="181" t="s">
        <v>104</v>
      </c>
      <c r="AC207" s="181" t="s">
        <v>102</v>
      </c>
      <c r="AD207" s="181" t="s">
        <v>105</v>
      </c>
      <c r="AH207" s="14" t="s">
        <v>100</v>
      </c>
      <c r="AN207" s="182" t="e">
        <f>IF(#REF!="základná",K207,0)</f>
        <v>#REF!</v>
      </c>
      <c r="AO207" s="182" t="e">
        <f>IF(#REF!="znížená",K207,0)</f>
        <v>#REF!</v>
      </c>
      <c r="AP207" s="182" t="e">
        <f>IF(#REF!="zákl. prenesená",K207,0)</f>
        <v>#REF!</v>
      </c>
      <c r="AQ207" s="182" t="e">
        <f>IF(#REF!="zníž. prenesená",K207,0)</f>
        <v>#REF!</v>
      </c>
      <c r="AR207" s="182" t="e">
        <f>IF(#REF!="nulová",K207,0)</f>
        <v>#REF!</v>
      </c>
      <c r="AS207" s="14" t="s">
        <v>105</v>
      </c>
      <c r="AT207" s="183" t="e">
        <f>ROUND(#REF!*H207,3)</f>
        <v>#REF!</v>
      </c>
      <c r="AU207" s="14" t="s">
        <v>104</v>
      </c>
      <c r="AV207" s="181" t="s">
        <v>558</v>
      </c>
    </row>
    <row r="208" spans="1:48" s="2" customFormat="1" ht="20.100000000000001" customHeight="1" x14ac:dyDescent="0.2">
      <c r="A208" s="214"/>
      <c r="B208" s="29"/>
      <c r="C208" s="211"/>
      <c r="D208" s="184" t="s">
        <v>106</v>
      </c>
      <c r="E208" s="211"/>
      <c r="F208" s="185" t="s">
        <v>557</v>
      </c>
      <c r="G208" s="211"/>
      <c r="H208" s="211"/>
      <c r="I208" s="211"/>
      <c r="J208" s="211"/>
      <c r="K208" s="211"/>
      <c r="L208" s="211"/>
      <c r="M208" s="32"/>
      <c r="N208" s="214"/>
      <c r="AC208" s="14" t="s">
        <v>106</v>
      </c>
      <c r="AD208" s="14" t="s">
        <v>105</v>
      </c>
    </row>
    <row r="209" spans="1:48" s="2" customFormat="1" ht="16.5" customHeight="1" x14ac:dyDescent="0.2">
      <c r="A209" s="214"/>
      <c r="B209" s="29"/>
      <c r="C209" s="188" t="s">
        <v>575</v>
      </c>
      <c r="D209" s="188" t="s">
        <v>102</v>
      </c>
      <c r="E209" s="189" t="s">
        <v>576</v>
      </c>
      <c r="F209" s="190" t="s">
        <v>577</v>
      </c>
      <c r="G209" s="191" t="s">
        <v>103</v>
      </c>
      <c r="H209" s="192">
        <v>5</v>
      </c>
      <c r="I209" s="192"/>
      <c r="J209" s="193"/>
      <c r="K209" s="192">
        <f>H209*I209</f>
        <v>0</v>
      </c>
      <c r="L209" s="193"/>
      <c r="M209" s="32"/>
      <c r="N209" s="214"/>
      <c r="AA209" s="181" t="s">
        <v>104</v>
      </c>
      <c r="AC209" s="181" t="s">
        <v>102</v>
      </c>
      <c r="AD209" s="181" t="s">
        <v>105</v>
      </c>
      <c r="AH209" s="14" t="s">
        <v>100</v>
      </c>
      <c r="AN209" s="182" t="e">
        <f>IF(#REF!="základná",K209,0)</f>
        <v>#REF!</v>
      </c>
      <c r="AO209" s="182" t="e">
        <f>IF(#REF!="znížená",K209,0)</f>
        <v>#REF!</v>
      </c>
      <c r="AP209" s="182" t="e">
        <f>IF(#REF!="zákl. prenesená",K209,0)</f>
        <v>#REF!</v>
      </c>
      <c r="AQ209" s="182" t="e">
        <f>IF(#REF!="zníž. prenesená",K209,0)</f>
        <v>#REF!</v>
      </c>
      <c r="AR209" s="182" t="e">
        <f>IF(#REF!="nulová",K209,0)</f>
        <v>#REF!</v>
      </c>
      <c r="AS209" s="14" t="s">
        <v>105</v>
      </c>
      <c r="AT209" s="183" t="e">
        <f>ROUND(#REF!*H209,3)</f>
        <v>#REF!</v>
      </c>
      <c r="AU209" s="14" t="s">
        <v>104</v>
      </c>
      <c r="AV209" s="181" t="s">
        <v>578</v>
      </c>
    </row>
    <row r="210" spans="1:48" s="2" customFormat="1" x14ac:dyDescent="0.2">
      <c r="A210" s="214"/>
      <c r="B210" s="29"/>
      <c r="C210" s="211"/>
      <c r="D210" s="184" t="s">
        <v>106</v>
      </c>
      <c r="E210" s="211"/>
      <c r="F210" s="185" t="s">
        <v>577</v>
      </c>
      <c r="G210" s="211"/>
      <c r="H210" s="211"/>
      <c r="I210" s="211"/>
      <c r="J210" s="211"/>
      <c r="K210" s="211"/>
      <c r="L210" s="211"/>
      <c r="M210" s="32"/>
      <c r="N210" s="214"/>
      <c r="AC210" s="14" t="s">
        <v>106</v>
      </c>
      <c r="AD210" s="14" t="s">
        <v>105</v>
      </c>
    </row>
    <row r="211" spans="1:48" s="2" customFormat="1" ht="16.5" customHeight="1" x14ac:dyDescent="0.2">
      <c r="A211" s="214"/>
      <c r="B211" s="29"/>
      <c r="C211" s="188" t="s">
        <v>579</v>
      </c>
      <c r="D211" s="188" t="s">
        <v>102</v>
      </c>
      <c r="E211" s="189" t="s">
        <v>580</v>
      </c>
      <c r="F211" s="190" t="s">
        <v>581</v>
      </c>
      <c r="G211" s="191" t="s">
        <v>103</v>
      </c>
      <c r="H211" s="192">
        <v>5</v>
      </c>
      <c r="I211" s="192"/>
      <c r="J211" s="193"/>
      <c r="K211" s="192">
        <f>H211*I211</f>
        <v>0</v>
      </c>
      <c r="L211" s="193"/>
      <c r="M211" s="32"/>
      <c r="N211" s="214"/>
      <c r="AA211" s="181" t="s">
        <v>104</v>
      </c>
      <c r="AC211" s="181" t="s">
        <v>102</v>
      </c>
      <c r="AD211" s="181" t="s">
        <v>105</v>
      </c>
      <c r="AH211" s="14" t="s">
        <v>100</v>
      </c>
      <c r="AN211" s="182" t="e">
        <f>IF(#REF!="základná",K211,0)</f>
        <v>#REF!</v>
      </c>
      <c r="AO211" s="182" t="e">
        <f>IF(#REF!="znížená",K211,0)</f>
        <v>#REF!</v>
      </c>
      <c r="AP211" s="182" t="e">
        <f>IF(#REF!="zákl. prenesená",K211,0)</f>
        <v>#REF!</v>
      </c>
      <c r="AQ211" s="182" t="e">
        <f>IF(#REF!="zníž. prenesená",K211,0)</f>
        <v>#REF!</v>
      </c>
      <c r="AR211" s="182" t="e">
        <f>IF(#REF!="nulová",K211,0)</f>
        <v>#REF!</v>
      </c>
      <c r="AS211" s="14" t="s">
        <v>105</v>
      </c>
      <c r="AT211" s="183" t="e">
        <f>ROUND(#REF!*H211,3)</f>
        <v>#REF!</v>
      </c>
      <c r="AU211" s="14" t="s">
        <v>104</v>
      </c>
      <c r="AV211" s="181" t="s">
        <v>582</v>
      </c>
    </row>
    <row r="212" spans="1:48" s="2" customFormat="1" ht="16.5" customHeight="1" x14ac:dyDescent="0.2">
      <c r="A212" s="221"/>
      <c r="B212" s="29"/>
      <c r="C212" s="170" t="s">
        <v>841</v>
      </c>
      <c r="D212" s="170" t="s">
        <v>102</v>
      </c>
      <c r="E212" s="171" t="s">
        <v>842</v>
      </c>
      <c r="F212" s="172" t="s">
        <v>843</v>
      </c>
      <c r="G212" s="173" t="s">
        <v>115</v>
      </c>
      <c r="H212" s="174">
        <v>55</v>
      </c>
      <c r="I212" s="174"/>
      <c r="J212" s="174"/>
      <c r="K212" s="174">
        <f>H212*J212</f>
        <v>0</v>
      </c>
      <c r="L212" s="175"/>
      <c r="M212" s="32"/>
      <c r="Y212" s="181" t="s">
        <v>104</v>
      </c>
      <c r="AA212" s="181" t="s">
        <v>102</v>
      </c>
      <c r="AB212" s="181" t="s">
        <v>105</v>
      </c>
      <c r="AF212" s="14" t="s">
        <v>100</v>
      </c>
      <c r="AL212" s="182" t="e">
        <f>IF(#REF!="základná",K212,0)</f>
        <v>#REF!</v>
      </c>
      <c r="AM212" s="182" t="e">
        <f>IF(#REF!="znížená",K212,0)</f>
        <v>#REF!</v>
      </c>
      <c r="AN212" s="182" t="e">
        <f>IF(#REF!="zákl. prenesená",K212,0)</f>
        <v>#REF!</v>
      </c>
      <c r="AO212" s="182" t="e">
        <f>IF(#REF!="zníž. prenesená",K212,0)</f>
        <v>#REF!</v>
      </c>
      <c r="AP212" s="182" t="e">
        <f>IF(#REF!="nulová",K212,0)</f>
        <v>#REF!</v>
      </c>
      <c r="AQ212" s="14" t="s">
        <v>105</v>
      </c>
      <c r="AR212" s="183" t="e">
        <f>ROUND(#REF!*H212,3)</f>
        <v>#REF!</v>
      </c>
      <c r="AS212" s="14" t="s">
        <v>104</v>
      </c>
      <c r="AT212" s="181" t="s">
        <v>844</v>
      </c>
    </row>
    <row r="213" spans="1:48" s="2" customFormat="1" x14ac:dyDescent="0.2">
      <c r="A213" s="221"/>
      <c r="B213" s="29"/>
      <c r="C213" s="220"/>
      <c r="D213" s="184" t="s">
        <v>106</v>
      </c>
      <c r="E213" s="220"/>
      <c r="F213" s="185" t="s">
        <v>843</v>
      </c>
      <c r="G213" s="220"/>
      <c r="H213" s="220"/>
      <c r="I213" s="220"/>
      <c r="J213" s="220"/>
      <c r="K213" s="220"/>
      <c r="L213" s="220"/>
      <c r="M213" s="32"/>
      <c r="AA213" s="14" t="s">
        <v>106</v>
      </c>
      <c r="AB213" s="14" t="s">
        <v>105</v>
      </c>
    </row>
    <row r="214" spans="1:48" s="2" customFormat="1" ht="16.5" customHeight="1" x14ac:dyDescent="0.2">
      <c r="A214" s="221"/>
      <c r="B214" s="29"/>
      <c r="C214" s="188" t="s">
        <v>845</v>
      </c>
      <c r="D214" s="188" t="s">
        <v>116</v>
      </c>
      <c r="E214" s="189" t="s">
        <v>846</v>
      </c>
      <c r="F214" s="190" t="s">
        <v>847</v>
      </c>
      <c r="G214" s="191" t="s">
        <v>115</v>
      </c>
      <c r="H214" s="192">
        <v>55</v>
      </c>
      <c r="I214" s="192"/>
      <c r="J214" s="193"/>
      <c r="K214" s="192">
        <f>H214*I214</f>
        <v>0</v>
      </c>
      <c r="L214" s="193"/>
      <c r="M214" s="194"/>
      <c r="Y214" s="181" t="s">
        <v>108</v>
      </c>
      <c r="AA214" s="181" t="s">
        <v>116</v>
      </c>
      <c r="AB214" s="181" t="s">
        <v>105</v>
      </c>
      <c r="AF214" s="14" t="s">
        <v>100</v>
      </c>
      <c r="AL214" s="182" t="e">
        <f>IF(#REF!="základná",K214,0)</f>
        <v>#REF!</v>
      </c>
      <c r="AM214" s="182" t="e">
        <f>IF(#REF!="znížená",K214,0)</f>
        <v>#REF!</v>
      </c>
      <c r="AN214" s="182" t="e">
        <f>IF(#REF!="zákl. prenesená",K214,0)</f>
        <v>#REF!</v>
      </c>
      <c r="AO214" s="182" t="e">
        <f>IF(#REF!="zníž. prenesená",K214,0)</f>
        <v>#REF!</v>
      </c>
      <c r="AP214" s="182" t="e">
        <f>IF(#REF!="nulová",K214,0)</f>
        <v>#REF!</v>
      </c>
      <c r="AQ214" s="14" t="s">
        <v>105</v>
      </c>
      <c r="AR214" s="183" t="e">
        <f>ROUND(#REF!*H214,3)</f>
        <v>#REF!</v>
      </c>
      <c r="AS214" s="14" t="s">
        <v>104</v>
      </c>
      <c r="AT214" s="181" t="s">
        <v>848</v>
      </c>
    </row>
    <row r="215" spans="1:48" s="2" customFormat="1" x14ac:dyDescent="0.2">
      <c r="A215" s="221"/>
      <c r="B215" s="29"/>
      <c r="C215" s="220"/>
      <c r="D215" s="184" t="s">
        <v>106</v>
      </c>
      <c r="E215" s="220"/>
      <c r="F215" s="185" t="s">
        <v>847</v>
      </c>
      <c r="G215" s="220"/>
      <c r="H215" s="220"/>
      <c r="I215" s="220"/>
      <c r="J215" s="220"/>
      <c r="K215" s="220"/>
      <c r="L215" s="220"/>
      <c r="M215" s="32"/>
      <c r="AA215" s="14" t="s">
        <v>106</v>
      </c>
      <c r="AB215" s="14" t="s">
        <v>105</v>
      </c>
    </row>
    <row r="216" spans="1:48" s="2" customFormat="1" ht="16.5" customHeight="1" x14ac:dyDescent="0.2">
      <c r="A216" s="214"/>
      <c r="B216" s="29"/>
      <c r="C216" s="170" t="s">
        <v>594</v>
      </c>
      <c r="D216" s="170" t="s">
        <v>102</v>
      </c>
      <c r="E216" s="171" t="s">
        <v>595</v>
      </c>
      <c r="F216" s="172" t="s">
        <v>596</v>
      </c>
      <c r="G216" s="173" t="s">
        <v>115</v>
      </c>
      <c r="H216" s="174">
        <v>80</v>
      </c>
      <c r="I216" s="174"/>
      <c r="J216" s="174"/>
      <c r="K216" s="174">
        <f>H216*J216</f>
        <v>0</v>
      </c>
      <c r="L216" s="175"/>
      <c r="M216" s="32"/>
      <c r="N216" s="214"/>
      <c r="AA216" s="181" t="s">
        <v>104</v>
      </c>
      <c r="AC216" s="181" t="s">
        <v>102</v>
      </c>
      <c r="AD216" s="181" t="s">
        <v>105</v>
      </c>
      <c r="AH216" s="14" t="s">
        <v>100</v>
      </c>
      <c r="AN216" s="182" t="e">
        <f>IF(#REF!="základná",K216,0)</f>
        <v>#REF!</v>
      </c>
      <c r="AO216" s="182" t="e">
        <f>IF(#REF!="znížená",K216,0)</f>
        <v>#REF!</v>
      </c>
      <c r="AP216" s="182" t="e">
        <f>IF(#REF!="zákl. prenesená",K216,0)</f>
        <v>#REF!</v>
      </c>
      <c r="AQ216" s="182" t="e">
        <f>IF(#REF!="zníž. prenesená",K216,0)</f>
        <v>#REF!</v>
      </c>
      <c r="AR216" s="182" t="e">
        <f>IF(#REF!="nulová",K216,0)</f>
        <v>#REF!</v>
      </c>
      <c r="AS216" s="14" t="s">
        <v>105</v>
      </c>
      <c r="AT216" s="183" t="e">
        <f>ROUND(#REF!*H216,3)</f>
        <v>#REF!</v>
      </c>
      <c r="AU216" s="14" t="s">
        <v>104</v>
      </c>
      <c r="AV216" s="181" t="s">
        <v>597</v>
      </c>
    </row>
    <row r="217" spans="1:48" s="2" customFormat="1" x14ac:dyDescent="0.2">
      <c r="A217" s="214"/>
      <c r="B217" s="29"/>
      <c r="C217" s="211"/>
      <c r="D217" s="184" t="s">
        <v>106</v>
      </c>
      <c r="E217" s="211"/>
      <c r="F217" s="185" t="s">
        <v>596</v>
      </c>
      <c r="G217" s="211"/>
      <c r="H217" s="211"/>
      <c r="I217" s="211"/>
      <c r="J217" s="211"/>
      <c r="K217" s="211"/>
      <c r="L217" s="211"/>
      <c r="M217" s="32"/>
      <c r="N217" s="214"/>
      <c r="AC217" s="14" t="s">
        <v>106</v>
      </c>
      <c r="AD217" s="14" t="s">
        <v>105</v>
      </c>
    </row>
    <row r="218" spans="1:48" s="2" customFormat="1" ht="16.5" customHeight="1" x14ac:dyDescent="0.2">
      <c r="A218" s="214"/>
      <c r="B218" s="29"/>
      <c r="C218" s="188" t="s">
        <v>598</v>
      </c>
      <c r="D218" s="188" t="s">
        <v>116</v>
      </c>
      <c r="E218" s="189" t="s">
        <v>599</v>
      </c>
      <c r="F218" s="190" t="s">
        <v>600</v>
      </c>
      <c r="G218" s="191" t="s">
        <v>115</v>
      </c>
      <c r="H218" s="192">
        <v>80</v>
      </c>
      <c r="I218" s="192"/>
      <c r="J218" s="193"/>
      <c r="K218" s="192">
        <f>H218*I218</f>
        <v>0</v>
      </c>
      <c r="L218" s="193"/>
      <c r="M218" s="32"/>
      <c r="N218" s="214"/>
      <c r="AA218" s="181" t="s">
        <v>108</v>
      </c>
      <c r="AC218" s="181" t="s">
        <v>116</v>
      </c>
      <c r="AD218" s="181" t="s">
        <v>105</v>
      </c>
      <c r="AH218" s="14" t="s">
        <v>100</v>
      </c>
      <c r="AN218" s="182" t="e">
        <f>IF(#REF!="základná",K218,0)</f>
        <v>#REF!</v>
      </c>
      <c r="AO218" s="182" t="e">
        <f>IF(#REF!="znížená",K218,0)</f>
        <v>#REF!</v>
      </c>
      <c r="AP218" s="182" t="e">
        <f>IF(#REF!="zákl. prenesená",K218,0)</f>
        <v>#REF!</v>
      </c>
      <c r="AQ218" s="182" t="e">
        <f>IF(#REF!="zníž. prenesená",K218,0)</f>
        <v>#REF!</v>
      </c>
      <c r="AR218" s="182" t="e">
        <f>IF(#REF!="nulová",K218,0)</f>
        <v>#REF!</v>
      </c>
      <c r="AS218" s="14" t="s">
        <v>105</v>
      </c>
      <c r="AT218" s="183" t="e">
        <f>ROUND(#REF!*H218,3)</f>
        <v>#REF!</v>
      </c>
      <c r="AU218" s="14" t="s">
        <v>104</v>
      </c>
      <c r="AV218" s="181" t="s">
        <v>601</v>
      </c>
    </row>
    <row r="219" spans="1:48" s="2" customFormat="1" x14ac:dyDescent="0.2">
      <c r="A219" s="214"/>
      <c r="B219" s="29"/>
      <c r="C219" s="211"/>
      <c r="D219" s="184" t="s">
        <v>106</v>
      </c>
      <c r="E219" s="211"/>
      <c r="F219" s="185" t="s">
        <v>600</v>
      </c>
      <c r="G219" s="211"/>
      <c r="H219" s="211"/>
      <c r="I219" s="211"/>
      <c r="J219" s="211"/>
      <c r="K219" s="211"/>
      <c r="L219" s="211"/>
      <c r="M219" s="32"/>
      <c r="N219" s="214"/>
      <c r="AC219" s="14" t="s">
        <v>106</v>
      </c>
      <c r="AD219" s="14" t="s">
        <v>105</v>
      </c>
    </row>
    <row r="220" spans="1:48" s="2" customFormat="1" ht="16.5" customHeight="1" x14ac:dyDescent="0.2">
      <c r="A220" s="214"/>
      <c r="B220" s="29"/>
      <c r="C220" s="170" t="s">
        <v>567</v>
      </c>
      <c r="D220" s="170" t="s">
        <v>102</v>
      </c>
      <c r="E220" s="171" t="s">
        <v>568</v>
      </c>
      <c r="F220" s="172" t="s">
        <v>569</v>
      </c>
      <c r="G220" s="173" t="s">
        <v>103</v>
      </c>
      <c r="H220" s="174">
        <v>11</v>
      </c>
      <c r="I220" s="174"/>
      <c r="J220" s="174"/>
      <c r="K220" s="174">
        <f>H220*J220</f>
        <v>0</v>
      </c>
      <c r="L220" s="175"/>
      <c r="M220" s="32"/>
      <c r="N220" s="214"/>
      <c r="AA220" s="181" t="s">
        <v>104</v>
      </c>
      <c r="AC220" s="181" t="s">
        <v>102</v>
      </c>
      <c r="AD220" s="181" t="s">
        <v>105</v>
      </c>
      <c r="AH220" s="14" t="s">
        <v>100</v>
      </c>
      <c r="AN220" s="182" t="e">
        <f>IF(#REF!="základná",K220,0)</f>
        <v>#REF!</v>
      </c>
      <c r="AO220" s="182" t="e">
        <f>IF(#REF!="znížená",K220,0)</f>
        <v>#REF!</v>
      </c>
      <c r="AP220" s="182" t="e">
        <f>IF(#REF!="zákl. prenesená",K220,0)</f>
        <v>#REF!</v>
      </c>
      <c r="AQ220" s="182" t="e">
        <f>IF(#REF!="zníž. prenesená",K220,0)</f>
        <v>#REF!</v>
      </c>
      <c r="AR220" s="182" t="e">
        <f>IF(#REF!="nulová",K220,0)</f>
        <v>#REF!</v>
      </c>
      <c r="AS220" s="14" t="s">
        <v>105</v>
      </c>
      <c r="AT220" s="183" t="e">
        <f>ROUND(#REF!*H220,3)</f>
        <v>#REF!</v>
      </c>
      <c r="AU220" s="14" t="s">
        <v>104</v>
      </c>
      <c r="AV220" s="181" t="s">
        <v>570</v>
      </c>
    </row>
    <row r="221" spans="1:48" s="2" customFormat="1" x14ac:dyDescent="0.2">
      <c r="A221" s="214"/>
      <c r="B221" s="29"/>
      <c r="C221" s="211"/>
      <c r="D221" s="184" t="s">
        <v>106</v>
      </c>
      <c r="E221" s="211"/>
      <c r="F221" s="185" t="s">
        <v>569</v>
      </c>
      <c r="G221" s="211"/>
      <c r="H221" s="211"/>
      <c r="I221" s="211"/>
      <c r="J221" s="211"/>
      <c r="K221" s="211"/>
      <c r="L221" s="211"/>
      <c r="M221" s="32"/>
      <c r="N221" s="214"/>
      <c r="AC221" s="14" t="s">
        <v>106</v>
      </c>
      <c r="AD221" s="14" t="s">
        <v>105</v>
      </c>
    </row>
    <row r="222" spans="1:48" s="2" customFormat="1" ht="16.5" customHeight="1" x14ac:dyDescent="0.2">
      <c r="A222" s="214"/>
      <c r="B222" s="29"/>
      <c r="C222" s="188" t="s">
        <v>571</v>
      </c>
      <c r="D222" s="188" t="s">
        <v>116</v>
      </c>
      <c r="E222" s="189" t="s">
        <v>572</v>
      </c>
      <c r="F222" s="190" t="s">
        <v>573</v>
      </c>
      <c r="G222" s="191" t="s">
        <v>103</v>
      </c>
      <c r="H222" s="192">
        <v>11</v>
      </c>
      <c r="I222" s="192"/>
      <c r="J222" s="193"/>
      <c r="K222" s="192">
        <f>H222*I222</f>
        <v>0</v>
      </c>
      <c r="L222" s="193"/>
      <c r="M222" s="32"/>
      <c r="N222" s="214"/>
      <c r="AA222" s="181" t="s">
        <v>108</v>
      </c>
      <c r="AC222" s="181" t="s">
        <v>116</v>
      </c>
      <c r="AD222" s="181" t="s">
        <v>105</v>
      </c>
      <c r="AH222" s="14" t="s">
        <v>100</v>
      </c>
      <c r="AN222" s="182" t="e">
        <f>IF(#REF!="základná",K222,0)</f>
        <v>#REF!</v>
      </c>
      <c r="AO222" s="182" t="e">
        <f>IF(#REF!="znížená",K222,0)</f>
        <v>#REF!</v>
      </c>
      <c r="AP222" s="182" t="e">
        <f>IF(#REF!="zákl. prenesená",K222,0)</f>
        <v>#REF!</v>
      </c>
      <c r="AQ222" s="182" t="e">
        <f>IF(#REF!="zníž. prenesená",K222,0)</f>
        <v>#REF!</v>
      </c>
      <c r="AR222" s="182" t="e">
        <f>IF(#REF!="nulová",K222,0)</f>
        <v>#REF!</v>
      </c>
      <c r="AS222" s="14" t="s">
        <v>105</v>
      </c>
      <c r="AT222" s="183" t="e">
        <f>ROUND(#REF!*H222,3)</f>
        <v>#REF!</v>
      </c>
      <c r="AU222" s="14" t="s">
        <v>104</v>
      </c>
      <c r="AV222" s="181" t="s">
        <v>574</v>
      </c>
    </row>
    <row r="223" spans="1:48" s="2" customFormat="1" x14ac:dyDescent="0.2">
      <c r="A223" s="214"/>
      <c r="B223" s="29"/>
      <c r="C223" s="211"/>
      <c r="D223" s="184" t="s">
        <v>106</v>
      </c>
      <c r="E223" s="211"/>
      <c r="F223" s="185" t="s">
        <v>573</v>
      </c>
      <c r="G223" s="211"/>
      <c r="H223" s="211"/>
      <c r="I223" s="211"/>
      <c r="J223" s="211"/>
      <c r="K223" s="211"/>
      <c r="L223" s="211"/>
      <c r="M223" s="32"/>
      <c r="N223" s="214"/>
      <c r="AC223" s="14" t="s">
        <v>106</v>
      </c>
      <c r="AD223" s="14" t="s">
        <v>105</v>
      </c>
    </row>
    <row r="224" spans="1:48" s="12" customFormat="1" ht="22.7" customHeight="1" x14ac:dyDescent="0.2">
      <c r="B224" s="154"/>
      <c r="C224" s="155"/>
      <c r="D224" s="156" t="s">
        <v>62</v>
      </c>
      <c r="E224" s="168" t="s">
        <v>620</v>
      </c>
      <c r="F224" s="168" t="s">
        <v>621</v>
      </c>
      <c r="G224" s="155"/>
      <c r="H224" s="155"/>
      <c r="I224" s="155"/>
      <c r="J224" s="155"/>
      <c r="K224" s="169">
        <f>SUM(K225:K265)</f>
        <v>0</v>
      </c>
      <c r="L224" s="155"/>
      <c r="M224" s="32"/>
      <c r="AA224" s="165" t="s">
        <v>101</v>
      </c>
      <c r="AC224" s="166" t="s">
        <v>62</v>
      </c>
      <c r="AD224" s="166" t="s">
        <v>66</v>
      </c>
      <c r="AH224" s="165" t="s">
        <v>100</v>
      </c>
      <c r="AT224" s="167" t="e">
        <f>SUM(AT225:AT266)</f>
        <v>#REF!</v>
      </c>
    </row>
    <row r="225" spans="1:48" s="2" customFormat="1" ht="24" customHeight="1" x14ac:dyDescent="0.2">
      <c r="A225" s="214"/>
      <c r="B225" s="29"/>
      <c r="C225" s="170" t="s">
        <v>622</v>
      </c>
      <c r="D225" s="170" t="s">
        <v>102</v>
      </c>
      <c r="E225" s="171" t="s">
        <v>623</v>
      </c>
      <c r="F225" s="172" t="s">
        <v>624</v>
      </c>
      <c r="G225" s="173" t="s">
        <v>103</v>
      </c>
      <c r="H225" s="174">
        <v>3</v>
      </c>
      <c r="I225" s="174"/>
      <c r="J225" s="174"/>
      <c r="K225" s="174">
        <f>H225*J225</f>
        <v>0</v>
      </c>
      <c r="L225" s="175"/>
      <c r="M225" s="32"/>
      <c r="N225" s="214"/>
      <c r="AA225" s="181" t="s">
        <v>121</v>
      </c>
      <c r="AC225" s="181" t="s">
        <v>102</v>
      </c>
      <c r="AD225" s="181" t="s">
        <v>105</v>
      </c>
      <c r="AH225" s="14" t="s">
        <v>100</v>
      </c>
      <c r="AN225" s="182" t="e">
        <f>IF(#REF!="základná",K225,0)</f>
        <v>#REF!</v>
      </c>
      <c r="AO225" s="182" t="e">
        <f>IF(#REF!="znížená",K225,0)</f>
        <v>#REF!</v>
      </c>
      <c r="AP225" s="182" t="e">
        <f>IF(#REF!="zákl. prenesená",K225,0)</f>
        <v>#REF!</v>
      </c>
      <c r="AQ225" s="182" t="e">
        <f>IF(#REF!="zníž. prenesená",K225,0)</f>
        <v>#REF!</v>
      </c>
      <c r="AR225" s="182" t="e">
        <f>IF(#REF!="nulová",K225,0)</f>
        <v>#REF!</v>
      </c>
      <c r="AS225" s="14" t="s">
        <v>105</v>
      </c>
      <c r="AT225" s="183" t="e">
        <f>ROUND(#REF!*H225,3)</f>
        <v>#REF!</v>
      </c>
      <c r="AU225" s="14" t="s">
        <v>121</v>
      </c>
      <c r="AV225" s="181" t="s">
        <v>625</v>
      </c>
    </row>
    <row r="226" spans="1:48" s="2" customFormat="1" ht="19.5" x14ac:dyDescent="0.2">
      <c r="A226" s="214"/>
      <c r="B226" s="29"/>
      <c r="C226" s="211"/>
      <c r="D226" s="184" t="s">
        <v>106</v>
      </c>
      <c r="E226" s="211"/>
      <c r="F226" s="185" t="s">
        <v>624</v>
      </c>
      <c r="G226" s="211"/>
      <c r="H226" s="211"/>
      <c r="I226" s="211"/>
      <c r="J226" s="211"/>
      <c r="K226" s="211"/>
      <c r="L226" s="211"/>
      <c r="M226" s="32"/>
      <c r="N226" s="214"/>
      <c r="AC226" s="14" t="s">
        <v>106</v>
      </c>
      <c r="AD226" s="14" t="s">
        <v>105</v>
      </c>
    </row>
    <row r="227" spans="1:48" s="2" customFormat="1" ht="16.5" customHeight="1" x14ac:dyDescent="0.2">
      <c r="A227" s="214"/>
      <c r="B227" s="29"/>
      <c r="C227" s="188" t="s">
        <v>626</v>
      </c>
      <c r="D227" s="188" t="s">
        <v>116</v>
      </c>
      <c r="E227" s="189" t="s">
        <v>627</v>
      </c>
      <c r="F227" s="190" t="s">
        <v>882</v>
      </c>
      <c r="G227" s="191" t="s">
        <v>103</v>
      </c>
      <c r="H227" s="192">
        <v>3</v>
      </c>
      <c r="I227" s="192"/>
      <c r="J227" s="193"/>
      <c r="K227" s="192">
        <f>H227*I227</f>
        <v>0</v>
      </c>
      <c r="L227" s="193"/>
      <c r="M227" s="32"/>
      <c r="N227" s="214"/>
      <c r="AA227" s="181" t="s">
        <v>124</v>
      </c>
      <c r="AC227" s="181" t="s">
        <v>116</v>
      </c>
      <c r="AD227" s="181" t="s">
        <v>105</v>
      </c>
      <c r="AH227" s="14" t="s">
        <v>100</v>
      </c>
      <c r="AN227" s="182" t="e">
        <f>IF(#REF!="základná",K227,0)</f>
        <v>#REF!</v>
      </c>
      <c r="AO227" s="182" t="e">
        <f>IF(#REF!="znížená",K227,0)</f>
        <v>#REF!</v>
      </c>
      <c r="AP227" s="182" t="e">
        <f>IF(#REF!="zákl. prenesená",K227,0)</f>
        <v>#REF!</v>
      </c>
      <c r="AQ227" s="182" t="e">
        <f>IF(#REF!="zníž. prenesená",K227,0)</f>
        <v>#REF!</v>
      </c>
      <c r="AR227" s="182" t="e">
        <f>IF(#REF!="nulová",K227,0)</f>
        <v>#REF!</v>
      </c>
      <c r="AS227" s="14" t="s">
        <v>105</v>
      </c>
      <c r="AT227" s="183" t="e">
        <f>ROUND(#REF!*H227,3)</f>
        <v>#REF!</v>
      </c>
      <c r="AU227" s="14" t="s">
        <v>121</v>
      </c>
      <c r="AV227" s="181" t="s">
        <v>629</v>
      </c>
    </row>
    <row r="228" spans="1:48" s="2" customFormat="1" x14ac:dyDescent="0.2">
      <c r="A228" s="214"/>
      <c r="B228" s="29"/>
      <c r="C228" s="211"/>
      <c r="D228" s="184" t="s">
        <v>106</v>
      </c>
      <c r="E228" s="211"/>
      <c r="F228" s="185" t="s">
        <v>882</v>
      </c>
      <c r="G228" s="211"/>
      <c r="H228" s="211"/>
      <c r="I228" s="211"/>
      <c r="J228" s="211"/>
      <c r="K228" s="211"/>
      <c r="L228" s="211"/>
      <c r="M228" s="32"/>
      <c r="N228" s="214"/>
      <c r="AC228" s="14" t="s">
        <v>106</v>
      </c>
      <c r="AD228" s="14" t="s">
        <v>105</v>
      </c>
    </row>
    <row r="229" spans="1:48" s="2" customFormat="1" ht="26.1" customHeight="1" x14ac:dyDescent="0.2">
      <c r="A229" s="214"/>
      <c r="B229" s="29"/>
      <c r="C229" s="188" t="s">
        <v>630</v>
      </c>
      <c r="D229" s="188" t="s">
        <v>116</v>
      </c>
      <c r="E229" s="189" t="s">
        <v>631</v>
      </c>
      <c r="F229" s="190" t="s">
        <v>867</v>
      </c>
      <c r="G229" s="191" t="s">
        <v>103</v>
      </c>
      <c r="H229" s="192">
        <v>3</v>
      </c>
      <c r="I229" s="192"/>
      <c r="J229" s="193"/>
      <c r="K229" s="192">
        <f>H229*I229</f>
        <v>0</v>
      </c>
      <c r="L229" s="193"/>
      <c r="M229" s="32"/>
      <c r="N229" s="214"/>
      <c r="AA229" s="181" t="s">
        <v>124</v>
      </c>
      <c r="AC229" s="181" t="s">
        <v>116</v>
      </c>
      <c r="AD229" s="181" t="s">
        <v>105</v>
      </c>
      <c r="AH229" s="14" t="s">
        <v>100</v>
      </c>
      <c r="AN229" s="182" t="e">
        <f>IF(#REF!="základná",K229,0)</f>
        <v>#REF!</v>
      </c>
      <c r="AO229" s="182" t="e">
        <f>IF(#REF!="znížená",K229,0)</f>
        <v>#REF!</v>
      </c>
      <c r="AP229" s="182" t="e">
        <f>IF(#REF!="zákl. prenesená",K229,0)</f>
        <v>#REF!</v>
      </c>
      <c r="AQ229" s="182" t="e">
        <f>IF(#REF!="zníž. prenesená",K229,0)</f>
        <v>#REF!</v>
      </c>
      <c r="AR229" s="182" t="e">
        <f>IF(#REF!="nulová",K229,0)</f>
        <v>#REF!</v>
      </c>
      <c r="AS229" s="14" t="s">
        <v>105</v>
      </c>
      <c r="AT229" s="183" t="e">
        <f>ROUND(#REF!*H229,3)</f>
        <v>#REF!</v>
      </c>
      <c r="AU229" s="14" t="s">
        <v>121</v>
      </c>
      <c r="AV229" s="181" t="s">
        <v>632</v>
      </c>
    </row>
    <row r="230" spans="1:48" s="2" customFormat="1" x14ac:dyDescent="0.2">
      <c r="A230" s="214"/>
      <c r="B230" s="29"/>
      <c r="C230" s="211"/>
      <c r="D230" s="184" t="s">
        <v>106</v>
      </c>
      <c r="E230" s="211"/>
      <c r="F230" s="185" t="s">
        <v>896</v>
      </c>
      <c r="G230" s="211"/>
      <c r="H230" s="211"/>
      <c r="I230" s="211"/>
      <c r="J230" s="211"/>
      <c r="K230" s="211"/>
      <c r="L230" s="211"/>
      <c r="M230" s="32"/>
      <c r="N230" s="214"/>
      <c r="AC230" s="14" t="s">
        <v>106</v>
      </c>
      <c r="AD230" s="14" t="s">
        <v>105</v>
      </c>
    </row>
    <row r="231" spans="1:48" s="2" customFormat="1" ht="24.95" customHeight="1" x14ac:dyDescent="0.2">
      <c r="A231" s="214"/>
      <c r="B231" s="29"/>
      <c r="C231" s="188" t="s">
        <v>633</v>
      </c>
      <c r="D231" s="188" t="s">
        <v>116</v>
      </c>
      <c r="E231" s="189" t="s">
        <v>634</v>
      </c>
      <c r="F231" s="190" t="s">
        <v>866</v>
      </c>
      <c r="G231" s="191" t="s">
        <v>103</v>
      </c>
      <c r="H231" s="192">
        <v>3</v>
      </c>
      <c r="I231" s="192"/>
      <c r="J231" s="193"/>
      <c r="K231" s="192">
        <f>H231*I231</f>
        <v>0</v>
      </c>
      <c r="L231" s="193"/>
      <c r="M231" s="32"/>
      <c r="N231" s="214"/>
      <c r="AA231" s="181" t="s">
        <v>124</v>
      </c>
      <c r="AC231" s="181" t="s">
        <v>116</v>
      </c>
      <c r="AD231" s="181" t="s">
        <v>105</v>
      </c>
      <c r="AH231" s="14" t="s">
        <v>100</v>
      </c>
      <c r="AN231" s="182" t="e">
        <f>IF(#REF!="základná",K231,0)</f>
        <v>#REF!</v>
      </c>
      <c r="AO231" s="182" t="e">
        <f>IF(#REF!="znížená",K231,0)</f>
        <v>#REF!</v>
      </c>
      <c r="AP231" s="182" t="e">
        <f>IF(#REF!="zákl. prenesená",K231,0)</f>
        <v>#REF!</v>
      </c>
      <c r="AQ231" s="182" t="e">
        <f>IF(#REF!="zníž. prenesená",K231,0)</f>
        <v>#REF!</v>
      </c>
      <c r="AR231" s="182" t="e">
        <f>IF(#REF!="nulová",K231,0)</f>
        <v>#REF!</v>
      </c>
      <c r="AS231" s="14" t="s">
        <v>105</v>
      </c>
      <c r="AT231" s="183" t="e">
        <f>ROUND(#REF!*H231,3)</f>
        <v>#REF!</v>
      </c>
      <c r="AU231" s="14" t="s">
        <v>121</v>
      </c>
      <c r="AV231" s="181" t="s">
        <v>635</v>
      </c>
    </row>
    <row r="232" spans="1:48" s="2" customFormat="1" x14ac:dyDescent="0.2">
      <c r="A232" s="214"/>
      <c r="B232" s="29"/>
      <c r="C232" s="211"/>
      <c r="D232" s="184" t="s">
        <v>106</v>
      </c>
      <c r="E232" s="211"/>
      <c r="F232" s="185" t="s">
        <v>884</v>
      </c>
      <c r="G232" s="211"/>
      <c r="H232" s="211"/>
      <c r="I232" s="211"/>
      <c r="J232" s="211"/>
      <c r="K232" s="211"/>
      <c r="L232" s="211"/>
      <c r="M232" s="32"/>
      <c r="N232" s="214"/>
      <c r="AC232" s="14" t="s">
        <v>106</v>
      </c>
      <c r="AD232" s="14" t="s">
        <v>105</v>
      </c>
    </row>
    <row r="233" spans="1:48" s="2" customFormat="1" ht="24" customHeight="1" x14ac:dyDescent="0.2">
      <c r="A233" s="214"/>
      <c r="B233" s="29"/>
      <c r="C233" s="170" t="s">
        <v>650</v>
      </c>
      <c r="D233" s="170" t="s">
        <v>102</v>
      </c>
      <c r="E233" s="171" t="s">
        <v>651</v>
      </c>
      <c r="F233" s="172" t="s">
        <v>849</v>
      </c>
      <c r="G233" s="173" t="s">
        <v>103</v>
      </c>
      <c r="H233" s="174">
        <v>2</v>
      </c>
      <c r="I233" s="174"/>
      <c r="J233" s="174"/>
      <c r="K233" s="174">
        <f>H233*J233</f>
        <v>0</v>
      </c>
      <c r="L233" s="175"/>
      <c r="M233" s="32"/>
      <c r="N233" s="214"/>
      <c r="AA233" s="181" t="s">
        <v>121</v>
      </c>
      <c r="AC233" s="181" t="s">
        <v>102</v>
      </c>
      <c r="AD233" s="181" t="s">
        <v>105</v>
      </c>
      <c r="AH233" s="14" t="s">
        <v>100</v>
      </c>
      <c r="AN233" s="182" t="e">
        <f>IF(#REF!="základná",K233,0)</f>
        <v>#REF!</v>
      </c>
      <c r="AO233" s="182" t="e">
        <f>IF(#REF!="znížená",K233,0)</f>
        <v>#REF!</v>
      </c>
      <c r="AP233" s="182" t="e">
        <f>IF(#REF!="zákl. prenesená",K233,0)</f>
        <v>#REF!</v>
      </c>
      <c r="AQ233" s="182" t="e">
        <f>IF(#REF!="zníž. prenesená",K233,0)</f>
        <v>#REF!</v>
      </c>
      <c r="AR233" s="182" t="e">
        <f>IF(#REF!="nulová",K233,0)</f>
        <v>#REF!</v>
      </c>
      <c r="AS233" s="14" t="s">
        <v>105</v>
      </c>
      <c r="AT233" s="183" t="e">
        <f>ROUND(#REF!*H233,3)</f>
        <v>#REF!</v>
      </c>
      <c r="AU233" s="14" t="s">
        <v>121</v>
      </c>
      <c r="AV233" s="181" t="s">
        <v>653</v>
      </c>
    </row>
    <row r="234" spans="1:48" s="2" customFormat="1" ht="19.5" x14ac:dyDescent="0.2">
      <c r="A234" s="214"/>
      <c r="B234" s="29"/>
      <c r="C234" s="211"/>
      <c r="D234" s="184" t="s">
        <v>106</v>
      </c>
      <c r="E234" s="211"/>
      <c r="F234" s="185" t="s">
        <v>652</v>
      </c>
      <c r="G234" s="211"/>
      <c r="H234" s="211"/>
      <c r="I234" s="211"/>
      <c r="J234" s="211"/>
      <c r="K234" s="211"/>
      <c r="L234" s="211"/>
      <c r="M234" s="32"/>
      <c r="N234" s="214"/>
      <c r="AC234" s="14" t="s">
        <v>106</v>
      </c>
      <c r="AD234" s="14" t="s">
        <v>105</v>
      </c>
    </row>
    <row r="235" spans="1:48" s="2" customFormat="1" ht="16.5" customHeight="1" x14ac:dyDescent="0.2">
      <c r="A235" s="214"/>
      <c r="B235" s="29"/>
      <c r="C235" s="188" t="s">
        <v>654</v>
      </c>
      <c r="D235" s="188" t="s">
        <v>116</v>
      </c>
      <c r="E235" s="189" t="s">
        <v>655</v>
      </c>
      <c r="F235" s="190" t="s">
        <v>870</v>
      </c>
      <c r="G235" s="191" t="s">
        <v>103</v>
      </c>
      <c r="H235" s="192">
        <v>2</v>
      </c>
      <c r="I235" s="192"/>
      <c r="J235" s="193"/>
      <c r="K235" s="192">
        <f>H235*I235</f>
        <v>0</v>
      </c>
      <c r="L235" s="193"/>
      <c r="M235" s="32"/>
      <c r="N235" s="214"/>
      <c r="AA235" s="181" t="s">
        <v>124</v>
      </c>
      <c r="AC235" s="181" t="s">
        <v>116</v>
      </c>
      <c r="AD235" s="181" t="s">
        <v>105</v>
      </c>
      <c r="AH235" s="14" t="s">
        <v>100</v>
      </c>
      <c r="AN235" s="182" t="e">
        <f>IF(#REF!="základná",K235,0)</f>
        <v>#REF!</v>
      </c>
      <c r="AO235" s="182" t="e">
        <f>IF(#REF!="znížená",K235,0)</f>
        <v>#REF!</v>
      </c>
      <c r="AP235" s="182" t="e">
        <f>IF(#REF!="zákl. prenesená",K235,0)</f>
        <v>#REF!</v>
      </c>
      <c r="AQ235" s="182" t="e">
        <f>IF(#REF!="zníž. prenesená",K235,0)</f>
        <v>#REF!</v>
      </c>
      <c r="AR235" s="182" t="e">
        <f>IF(#REF!="nulová",K235,0)</f>
        <v>#REF!</v>
      </c>
      <c r="AS235" s="14" t="s">
        <v>105</v>
      </c>
      <c r="AT235" s="183" t="e">
        <f>ROUND(#REF!*H235,3)</f>
        <v>#REF!</v>
      </c>
      <c r="AU235" s="14" t="s">
        <v>121</v>
      </c>
      <c r="AV235" s="181" t="s">
        <v>656</v>
      </c>
    </row>
    <row r="236" spans="1:48" s="2" customFormat="1" x14ac:dyDescent="0.2">
      <c r="A236" s="214"/>
      <c r="B236" s="29"/>
      <c r="C236" s="211"/>
      <c r="D236" s="184" t="s">
        <v>106</v>
      </c>
      <c r="E236" s="211"/>
      <c r="F236" s="185" t="s">
        <v>883</v>
      </c>
      <c r="G236" s="211"/>
      <c r="H236" s="211"/>
      <c r="I236" s="211"/>
      <c r="J236" s="211"/>
      <c r="K236" s="211"/>
      <c r="L236" s="211"/>
      <c r="M236" s="32"/>
      <c r="N236" s="214"/>
      <c r="AC236" s="14" t="s">
        <v>106</v>
      </c>
      <c r="AD236" s="14" t="s">
        <v>105</v>
      </c>
    </row>
    <row r="237" spans="1:48" s="2" customFormat="1" ht="26.1" customHeight="1" x14ac:dyDescent="0.2">
      <c r="A237" s="214"/>
      <c r="B237" s="29"/>
      <c r="C237" s="188" t="s">
        <v>657</v>
      </c>
      <c r="D237" s="188" t="s">
        <v>116</v>
      </c>
      <c r="E237" s="189" t="s">
        <v>658</v>
      </c>
      <c r="F237" s="190" t="s">
        <v>867</v>
      </c>
      <c r="G237" s="191" t="s">
        <v>103</v>
      </c>
      <c r="H237" s="192">
        <v>2</v>
      </c>
      <c r="I237" s="192"/>
      <c r="J237" s="193"/>
      <c r="K237" s="192">
        <f>H237*I237</f>
        <v>0</v>
      </c>
      <c r="L237" s="193"/>
      <c r="M237" s="32"/>
      <c r="N237" s="214"/>
      <c r="AA237" s="181" t="s">
        <v>124</v>
      </c>
      <c r="AC237" s="181" t="s">
        <v>116</v>
      </c>
      <c r="AD237" s="181" t="s">
        <v>105</v>
      </c>
      <c r="AH237" s="14" t="s">
        <v>100</v>
      </c>
      <c r="AN237" s="182" t="e">
        <f>IF(#REF!="základná",K237,0)</f>
        <v>#REF!</v>
      </c>
      <c r="AO237" s="182" t="e">
        <f>IF(#REF!="znížená",K237,0)</f>
        <v>#REF!</v>
      </c>
      <c r="AP237" s="182" t="e">
        <f>IF(#REF!="zákl. prenesená",K237,0)</f>
        <v>#REF!</v>
      </c>
      <c r="AQ237" s="182" t="e">
        <f>IF(#REF!="zníž. prenesená",K237,0)</f>
        <v>#REF!</v>
      </c>
      <c r="AR237" s="182" t="e">
        <f>IF(#REF!="nulová",K237,0)</f>
        <v>#REF!</v>
      </c>
      <c r="AS237" s="14" t="s">
        <v>105</v>
      </c>
      <c r="AT237" s="183" t="e">
        <f>ROUND(#REF!*H237,3)</f>
        <v>#REF!</v>
      </c>
      <c r="AU237" s="14" t="s">
        <v>121</v>
      </c>
      <c r="AV237" s="181" t="s">
        <v>659</v>
      </c>
    </row>
    <row r="238" spans="1:48" s="2" customFormat="1" x14ac:dyDescent="0.2">
      <c r="A238" s="214"/>
      <c r="B238" s="29"/>
      <c r="C238" s="211"/>
      <c r="D238" s="184" t="s">
        <v>106</v>
      </c>
      <c r="E238" s="211"/>
      <c r="F238" s="185" t="s">
        <v>896</v>
      </c>
      <c r="G238" s="211"/>
      <c r="H238" s="211"/>
      <c r="I238" s="211"/>
      <c r="J238" s="211"/>
      <c r="K238" s="211"/>
      <c r="L238" s="211"/>
      <c r="M238" s="32"/>
      <c r="N238" s="214"/>
      <c r="AC238" s="14" t="s">
        <v>106</v>
      </c>
      <c r="AD238" s="14" t="s">
        <v>105</v>
      </c>
    </row>
    <row r="239" spans="1:48" s="2" customFormat="1" ht="16.5" customHeight="1" x14ac:dyDescent="0.2">
      <c r="A239" s="214"/>
      <c r="B239" s="29"/>
      <c r="C239" s="188" t="s">
        <v>660</v>
      </c>
      <c r="D239" s="188" t="s">
        <v>116</v>
      </c>
      <c r="E239" s="189" t="s">
        <v>661</v>
      </c>
      <c r="F239" s="190" t="s">
        <v>866</v>
      </c>
      <c r="G239" s="191" t="s">
        <v>103</v>
      </c>
      <c r="H239" s="192">
        <v>2</v>
      </c>
      <c r="I239" s="192"/>
      <c r="J239" s="193"/>
      <c r="K239" s="192">
        <f>H239*I239</f>
        <v>0</v>
      </c>
      <c r="L239" s="193"/>
      <c r="M239" s="32"/>
      <c r="N239" s="214"/>
      <c r="AA239" s="181" t="s">
        <v>124</v>
      </c>
      <c r="AC239" s="181" t="s">
        <v>116</v>
      </c>
      <c r="AD239" s="181" t="s">
        <v>105</v>
      </c>
      <c r="AH239" s="14" t="s">
        <v>100</v>
      </c>
      <c r="AN239" s="182" t="e">
        <f>IF(#REF!="základná",K239,0)</f>
        <v>#REF!</v>
      </c>
      <c r="AO239" s="182" t="e">
        <f>IF(#REF!="znížená",K239,0)</f>
        <v>#REF!</v>
      </c>
      <c r="AP239" s="182" t="e">
        <f>IF(#REF!="zákl. prenesená",K239,0)</f>
        <v>#REF!</v>
      </c>
      <c r="AQ239" s="182" t="e">
        <f>IF(#REF!="zníž. prenesená",K239,0)</f>
        <v>#REF!</v>
      </c>
      <c r="AR239" s="182" t="e">
        <f>IF(#REF!="nulová",K239,0)</f>
        <v>#REF!</v>
      </c>
      <c r="AS239" s="14" t="s">
        <v>105</v>
      </c>
      <c r="AT239" s="183" t="e">
        <f>ROUND(#REF!*H239,3)</f>
        <v>#REF!</v>
      </c>
      <c r="AU239" s="14" t="s">
        <v>121</v>
      </c>
      <c r="AV239" s="181" t="s">
        <v>662</v>
      </c>
    </row>
    <row r="240" spans="1:48" s="2" customFormat="1" x14ac:dyDescent="0.2">
      <c r="A240" s="214"/>
      <c r="B240" s="29"/>
      <c r="C240" s="211"/>
      <c r="D240" s="184" t="s">
        <v>106</v>
      </c>
      <c r="E240" s="211"/>
      <c r="F240" s="185" t="s">
        <v>884</v>
      </c>
      <c r="G240" s="211"/>
      <c r="H240" s="211"/>
      <c r="I240" s="211"/>
      <c r="J240" s="211"/>
      <c r="K240" s="211"/>
      <c r="L240" s="211"/>
      <c r="M240" s="32"/>
      <c r="N240" s="214"/>
      <c r="AC240" s="14" t="s">
        <v>106</v>
      </c>
      <c r="AD240" s="14" t="s">
        <v>105</v>
      </c>
    </row>
    <row r="241" spans="1:48" s="2" customFormat="1" ht="16.5" customHeight="1" x14ac:dyDescent="0.2">
      <c r="A241" s="214"/>
      <c r="B241" s="29"/>
      <c r="C241" s="170" t="s">
        <v>675</v>
      </c>
      <c r="D241" s="170" t="s">
        <v>102</v>
      </c>
      <c r="E241" s="171" t="s">
        <v>676</v>
      </c>
      <c r="F241" s="172" t="s">
        <v>677</v>
      </c>
      <c r="G241" s="173" t="s">
        <v>103</v>
      </c>
      <c r="H241" s="174">
        <v>1</v>
      </c>
      <c r="I241" s="174"/>
      <c r="J241" s="174"/>
      <c r="K241" s="174">
        <f>H241*J241</f>
        <v>0</v>
      </c>
      <c r="L241" s="175"/>
      <c r="M241" s="32"/>
      <c r="N241" s="214"/>
      <c r="AA241" s="181" t="s">
        <v>121</v>
      </c>
      <c r="AC241" s="181" t="s">
        <v>102</v>
      </c>
      <c r="AD241" s="181" t="s">
        <v>105</v>
      </c>
      <c r="AH241" s="14" t="s">
        <v>100</v>
      </c>
      <c r="AN241" s="182" t="e">
        <f>IF(#REF!="základná",K241,0)</f>
        <v>#REF!</v>
      </c>
      <c r="AO241" s="182" t="e">
        <f>IF(#REF!="znížená",K241,0)</f>
        <v>#REF!</v>
      </c>
      <c r="AP241" s="182" t="e">
        <f>IF(#REF!="zákl. prenesená",K241,0)</f>
        <v>#REF!</v>
      </c>
      <c r="AQ241" s="182" t="e">
        <f>IF(#REF!="zníž. prenesená",K241,0)</f>
        <v>#REF!</v>
      </c>
      <c r="AR241" s="182" t="e">
        <f>IF(#REF!="nulová",K241,0)</f>
        <v>#REF!</v>
      </c>
      <c r="AS241" s="14" t="s">
        <v>105</v>
      </c>
      <c r="AT241" s="183" t="e">
        <f>ROUND(#REF!*H241,3)</f>
        <v>#REF!</v>
      </c>
      <c r="AU241" s="14" t="s">
        <v>121</v>
      </c>
      <c r="AV241" s="181" t="s">
        <v>678</v>
      </c>
    </row>
    <row r="242" spans="1:48" s="2" customFormat="1" x14ac:dyDescent="0.2">
      <c r="A242" s="214"/>
      <c r="B242" s="29"/>
      <c r="C242" s="211"/>
      <c r="D242" s="184" t="s">
        <v>106</v>
      </c>
      <c r="E242" s="211"/>
      <c r="F242" s="185" t="s">
        <v>677</v>
      </c>
      <c r="G242" s="211"/>
      <c r="H242" s="211"/>
      <c r="I242" s="211"/>
      <c r="J242" s="211"/>
      <c r="K242" s="211"/>
      <c r="L242" s="211"/>
      <c r="M242" s="32"/>
      <c r="N242" s="214"/>
      <c r="AC242" s="14" t="s">
        <v>106</v>
      </c>
      <c r="AD242" s="14" t="s">
        <v>105</v>
      </c>
    </row>
    <row r="243" spans="1:48" s="2" customFormat="1" ht="24" customHeight="1" x14ac:dyDescent="0.2">
      <c r="A243" s="214"/>
      <c r="B243" s="29"/>
      <c r="C243" s="188" t="s">
        <v>679</v>
      </c>
      <c r="D243" s="188" t="s">
        <v>116</v>
      </c>
      <c r="E243" s="189" t="s">
        <v>680</v>
      </c>
      <c r="F243" s="190" t="s">
        <v>681</v>
      </c>
      <c r="G243" s="191" t="s">
        <v>103</v>
      </c>
      <c r="H243" s="192">
        <v>1</v>
      </c>
      <c r="I243" s="192"/>
      <c r="J243" s="193"/>
      <c r="K243" s="192">
        <f>H243*I243</f>
        <v>0</v>
      </c>
      <c r="L243" s="193"/>
      <c r="M243" s="32"/>
      <c r="N243" s="214"/>
      <c r="AA243" s="181" t="s">
        <v>124</v>
      </c>
      <c r="AC243" s="181" t="s">
        <v>116</v>
      </c>
      <c r="AD243" s="181" t="s">
        <v>105</v>
      </c>
      <c r="AH243" s="14" t="s">
        <v>100</v>
      </c>
      <c r="AN243" s="182" t="e">
        <f>IF(#REF!="základná",K243,0)</f>
        <v>#REF!</v>
      </c>
      <c r="AO243" s="182" t="e">
        <f>IF(#REF!="znížená",K243,0)</f>
        <v>#REF!</v>
      </c>
      <c r="AP243" s="182" t="e">
        <f>IF(#REF!="zákl. prenesená",K243,0)</f>
        <v>#REF!</v>
      </c>
      <c r="AQ243" s="182" t="e">
        <f>IF(#REF!="zníž. prenesená",K243,0)</f>
        <v>#REF!</v>
      </c>
      <c r="AR243" s="182" t="e">
        <f>IF(#REF!="nulová",K243,0)</f>
        <v>#REF!</v>
      </c>
      <c r="AS243" s="14" t="s">
        <v>105</v>
      </c>
      <c r="AT243" s="183" t="e">
        <f>ROUND(#REF!*H243,3)</f>
        <v>#REF!</v>
      </c>
      <c r="AU243" s="14" t="s">
        <v>121</v>
      </c>
      <c r="AV243" s="181" t="s">
        <v>682</v>
      </c>
    </row>
    <row r="244" spans="1:48" s="2" customFormat="1" ht="15" customHeight="1" x14ac:dyDescent="0.2">
      <c r="A244" s="214"/>
      <c r="B244" s="29"/>
      <c r="C244" s="211"/>
      <c r="D244" s="184" t="s">
        <v>106</v>
      </c>
      <c r="E244" s="211"/>
      <c r="F244" s="185" t="s">
        <v>681</v>
      </c>
      <c r="G244" s="211"/>
      <c r="H244" s="211"/>
      <c r="I244" s="211"/>
      <c r="J244" s="211"/>
      <c r="K244" s="211"/>
      <c r="L244" s="211"/>
      <c r="M244" s="32"/>
      <c r="N244" s="214"/>
      <c r="AC244" s="14" t="s">
        <v>106</v>
      </c>
      <c r="AD244" s="14" t="s">
        <v>105</v>
      </c>
    </row>
    <row r="245" spans="1:48" s="2" customFormat="1" ht="24.95" customHeight="1" x14ac:dyDescent="0.2">
      <c r="A245" s="214"/>
      <c r="B245" s="29"/>
      <c r="C245" s="170" t="s">
        <v>683</v>
      </c>
      <c r="D245" s="170" t="s">
        <v>102</v>
      </c>
      <c r="E245" s="171" t="s">
        <v>684</v>
      </c>
      <c r="F245" s="172" t="s">
        <v>685</v>
      </c>
      <c r="G245" s="173" t="s">
        <v>103</v>
      </c>
      <c r="H245" s="174">
        <v>7</v>
      </c>
      <c r="I245" s="174"/>
      <c r="J245" s="174"/>
      <c r="K245" s="174">
        <f>H245*J245</f>
        <v>0</v>
      </c>
      <c r="L245" s="175"/>
      <c r="M245" s="32"/>
      <c r="N245" s="214"/>
      <c r="AA245" s="181" t="s">
        <v>121</v>
      </c>
      <c r="AC245" s="181" t="s">
        <v>102</v>
      </c>
      <c r="AD245" s="181" t="s">
        <v>105</v>
      </c>
      <c r="AH245" s="14" t="s">
        <v>100</v>
      </c>
      <c r="AN245" s="182" t="e">
        <f>IF(#REF!="základná",K245,0)</f>
        <v>#REF!</v>
      </c>
      <c r="AO245" s="182" t="e">
        <f>IF(#REF!="znížená",K245,0)</f>
        <v>#REF!</v>
      </c>
      <c r="AP245" s="182" t="e">
        <f>IF(#REF!="zákl. prenesená",K245,0)</f>
        <v>#REF!</v>
      </c>
      <c r="AQ245" s="182" t="e">
        <f>IF(#REF!="zníž. prenesená",K245,0)</f>
        <v>#REF!</v>
      </c>
      <c r="AR245" s="182" t="e">
        <f>IF(#REF!="nulová",K245,0)</f>
        <v>#REF!</v>
      </c>
      <c r="AS245" s="14" t="s">
        <v>105</v>
      </c>
      <c r="AT245" s="183" t="e">
        <f>ROUND(#REF!*H245,3)</f>
        <v>#REF!</v>
      </c>
      <c r="AU245" s="14" t="s">
        <v>121</v>
      </c>
      <c r="AV245" s="181" t="s">
        <v>686</v>
      </c>
    </row>
    <row r="246" spans="1:48" s="2" customFormat="1" x14ac:dyDescent="0.2">
      <c r="A246" s="214"/>
      <c r="B246" s="29"/>
      <c r="C246" s="211"/>
      <c r="D246" s="184" t="s">
        <v>106</v>
      </c>
      <c r="E246" s="211"/>
      <c r="F246" s="185" t="s">
        <v>685</v>
      </c>
      <c r="G246" s="211"/>
      <c r="H246" s="211"/>
      <c r="I246" s="211"/>
      <c r="J246" s="211"/>
      <c r="K246" s="211"/>
      <c r="L246" s="211"/>
      <c r="M246" s="32"/>
      <c r="N246" s="214"/>
      <c r="AC246" s="14" t="s">
        <v>106</v>
      </c>
      <c r="AD246" s="14" t="s">
        <v>105</v>
      </c>
    </row>
    <row r="247" spans="1:48" s="2" customFormat="1" ht="23.1" customHeight="1" x14ac:dyDescent="0.2">
      <c r="A247" s="214"/>
      <c r="B247" s="29"/>
      <c r="C247" s="188" t="s">
        <v>687</v>
      </c>
      <c r="D247" s="188" t="s">
        <v>116</v>
      </c>
      <c r="E247" s="189" t="s">
        <v>688</v>
      </c>
      <c r="F247" s="190" t="s">
        <v>886</v>
      </c>
      <c r="G247" s="191" t="s">
        <v>103</v>
      </c>
      <c r="H247" s="192">
        <v>7</v>
      </c>
      <c r="I247" s="192"/>
      <c r="J247" s="193"/>
      <c r="K247" s="192">
        <f>H247*I247</f>
        <v>0</v>
      </c>
      <c r="L247" s="193"/>
      <c r="M247" s="32"/>
      <c r="N247" s="214"/>
      <c r="AA247" s="181" t="s">
        <v>124</v>
      </c>
      <c r="AC247" s="181" t="s">
        <v>116</v>
      </c>
      <c r="AD247" s="181" t="s">
        <v>105</v>
      </c>
      <c r="AH247" s="14" t="s">
        <v>100</v>
      </c>
      <c r="AN247" s="182" t="e">
        <f>IF(#REF!="základná",K247,0)</f>
        <v>#REF!</v>
      </c>
      <c r="AO247" s="182" t="e">
        <f>IF(#REF!="znížená",K247,0)</f>
        <v>#REF!</v>
      </c>
      <c r="AP247" s="182" t="e">
        <f>IF(#REF!="zákl. prenesená",K247,0)</f>
        <v>#REF!</v>
      </c>
      <c r="AQ247" s="182" t="e">
        <f>IF(#REF!="zníž. prenesená",K247,0)</f>
        <v>#REF!</v>
      </c>
      <c r="AR247" s="182" t="e">
        <f>IF(#REF!="nulová",K247,0)</f>
        <v>#REF!</v>
      </c>
      <c r="AS247" s="14" t="s">
        <v>105</v>
      </c>
      <c r="AT247" s="183" t="e">
        <f>ROUND(#REF!*H247,3)</f>
        <v>#REF!</v>
      </c>
      <c r="AU247" s="14" t="s">
        <v>121</v>
      </c>
      <c r="AV247" s="181" t="s">
        <v>689</v>
      </c>
    </row>
    <row r="248" spans="1:48" s="2" customFormat="1" x14ac:dyDescent="0.2">
      <c r="A248" s="214"/>
      <c r="B248" s="29"/>
      <c r="C248" s="211"/>
      <c r="D248" s="184" t="s">
        <v>106</v>
      </c>
      <c r="E248" s="211"/>
      <c r="F248" s="185" t="s">
        <v>886</v>
      </c>
      <c r="G248" s="211"/>
      <c r="H248" s="211"/>
      <c r="I248" s="211"/>
      <c r="J248" s="211"/>
      <c r="K248" s="211"/>
      <c r="L248" s="211"/>
      <c r="M248" s="32"/>
      <c r="N248" s="214"/>
      <c r="AC248" s="14" t="s">
        <v>106</v>
      </c>
      <c r="AD248" s="14" t="s">
        <v>105</v>
      </c>
    </row>
    <row r="249" spans="1:48" s="2" customFormat="1" ht="16.5" customHeight="1" x14ac:dyDescent="0.2">
      <c r="A249" s="214"/>
      <c r="B249" s="29"/>
      <c r="C249" s="170" t="s">
        <v>697</v>
      </c>
      <c r="D249" s="170" t="s">
        <v>102</v>
      </c>
      <c r="E249" s="171" t="s">
        <v>698</v>
      </c>
      <c r="F249" s="172" t="s">
        <v>850</v>
      </c>
      <c r="G249" s="173" t="s">
        <v>103</v>
      </c>
      <c r="H249" s="174">
        <v>1</v>
      </c>
      <c r="I249" s="174"/>
      <c r="J249" s="174"/>
      <c r="K249" s="174">
        <f>H249*J249</f>
        <v>0</v>
      </c>
      <c r="L249" s="175"/>
      <c r="M249" s="32"/>
      <c r="N249" s="214"/>
      <c r="AA249" s="181" t="s">
        <v>121</v>
      </c>
      <c r="AC249" s="181" t="s">
        <v>102</v>
      </c>
      <c r="AD249" s="181" t="s">
        <v>105</v>
      </c>
      <c r="AH249" s="14" t="s">
        <v>100</v>
      </c>
      <c r="AN249" s="182" t="e">
        <f>IF(#REF!="základná",K249,0)</f>
        <v>#REF!</v>
      </c>
      <c r="AO249" s="182" t="e">
        <f>IF(#REF!="znížená",K249,0)</f>
        <v>#REF!</v>
      </c>
      <c r="AP249" s="182" t="e">
        <f>IF(#REF!="zákl. prenesená",K249,0)</f>
        <v>#REF!</v>
      </c>
      <c r="AQ249" s="182" t="e">
        <f>IF(#REF!="zníž. prenesená",K249,0)</f>
        <v>#REF!</v>
      </c>
      <c r="AR249" s="182" t="e">
        <f>IF(#REF!="nulová",K249,0)</f>
        <v>#REF!</v>
      </c>
      <c r="AS249" s="14" t="s">
        <v>105</v>
      </c>
      <c r="AT249" s="183" t="e">
        <f>ROUND(#REF!*H249,3)</f>
        <v>#REF!</v>
      </c>
      <c r="AU249" s="14" t="s">
        <v>121</v>
      </c>
      <c r="AV249" s="181" t="s">
        <v>700</v>
      </c>
    </row>
    <row r="250" spans="1:48" s="2" customFormat="1" x14ac:dyDescent="0.2">
      <c r="A250" s="214"/>
      <c r="B250" s="29"/>
      <c r="C250" s="211"/>
      <c r="D250" s="184" t="s">
        <v>106</v>
      </c>
      <c r="E250" s="211"/>
      <c r="F250" s="185" t="s">
        <v>699</v>
      </c>
      <c r="G250" s="211"/>
      <c r="H250" s="211"/>
      <c r="I250" s="211"/>
      <c r="J250" s="211"/>
      <c r="K250" s="211"/>
      <c r="L250" s="211"/>
      <c r="M250" s="32"/>
      <c r="N250" s="214"/>
      <c r="AC250" s="14" t="s">
        <v>106</v>
      </c>
      <c r="AD250" s="14" t="s">
        <v>105</v>
      </c>
    </row>
    <row r="251" spans="1:48" s="2" customFormat="1" ht="24" customHeight="1" x14ac:dyDescent="0.2">
      <c r="A251" s="214"/>
      <c r="B251" s="29"/>
      <c r="C251" s="188" t="s">
        <v>701</v>
      </c>
      <c r="D251" s="188" t="s">
        <v>116</v>
      </c>
      <c r="E251" s="189" t="s">
        <v>702</v>
      </c>
      <c r="F251" s="190" t="s">
        <v>851</v>
      </c>
      <c r="G251" s="191" t="s">
        <v>103</v>
      </c>
      <c r="H251" s="192">
        <v>1</v>
      </c>
      <c r="I251" s="192"/>
      <c r="J251" s="193"/>
      <c r="K251" s="192">
        <f>H251*I251</f>
        <v>0</v>
      </c>
      <c r="L251" s="193"/>
      <c r="M251" s="32"/>
      <c r="N251" s="214"/>
      <c r="AA251" s="181" t="s">
        <v>124</v>
      </c>
      <c r="AC251" s="181" t="s">
        <v>116</v>
      </c>
      <c r="AD251" s="181" t="s">
        <v>105</v>
      </c>
      <c r="AH251" s="14" t="s">
        <v>100</v>
      </c>
      <c r="AN251" s="182" t="e">
        <f>IF(#REF!="základná",K251,0)</f>
        <v>#REF!</v>
      </c>
      <c r="AO251" s="182" t="e">
        <f>IF(#REF!="znížená",K251,0)</f>
        <v>#REF!</v>
      </c>
      <c r="AP251" s="182" t="e">
        <f>IF(#REF!="zákl. prenesená",K251,0)</f>
        <v>#REF!</v>
      </c>
      <c r="AQ251" s="182" t="e">
        <f>IF(#REF!="zníž. prenesená",K251,0)</f>
        <v>#REF!</v>
      </c>
      <c r="AR251" s="182" t="e">
        <f>IF(#REF!="nulová",K251,0)</f>
        <v>#REF!</v>
      </c>
      <c r="AS251" s="14" t="s">
        <v>105</v>
      </c>
      <c r="AT251" s="183" t="e">
        <f>ROUND(#REF!*H251,3)</f>
        <v>#REF!</v>
      </c>
      <c r="AU251" s="14" t="s">
        <v>121</v>
      </c>
      <c r="AV251" s="181" t="s">
        <v>704</v>
      </c>
    </row>
    <row r="252" spans="1:48" s="2" customFormat="1" x14ac:dyDescent="0.2">
      <c r="A252" s="214"/>
      <c r="B252" s="29"/>
      <c r="C252" s="211"/>
      <c r="D252" s="184" t="s">
        <v>106</v>
      </c>
      <c r="E252" s="211"/>
      <c r="F252" s="185" t="s">
        <v>703</v>
      </c>
      <c r="G252" s="211"/>
      <c r="H252" s="211"/>
      <c r="I252" s="211"/>
      <c r="J252" s="211"/>
      <c r="K252" s="211"/>
      <c r="L252" s="211"/>
      <c r="M252" s="32"/>
      <c r="N252" s="214"/>
      <c r="AC252" s="14" t="s">
        <v>106</v>
      </c>
      <c r="AD252" s="14" t="s">
        <v>105</v>
      </c>
    </row>
    <row r="253" spans="1:48" s="2" customFormat="1" ht="24" customHeight="1" x14ac:dyDescent="0.2">
      <c r="A253" s="221"/>
      <c r="B253" s="29"/>
      <c r="C253" s="170" t="s">
        <v>723</v>
      </c>
      <c r="D253" s="170" t="s">
        <v>102</v>
      </c>
      <c r="E253" s="171" t="s">
        <v>724</v>
      </c>
      <c r="F253" s="172" t="s">
        <v>784</v>
      </c>
      <c r="G253" s="173" t="s">
        <v>103</v>
      </c>
      <c r="H253" s="174">
        <v>17</v>
      </c>
      <c r="I253" s="174"/>
      <c r="J253" s="174"/>
      <c r="K253" s="174">
        <f>H253*J253</f>
        <v>0</v>
      </c>
      <c r="L253" s="175"/>
      <c r="M253" s="32"/>
      <c r="N253" s="221"/>
      <c r="AA253" s="181" t="s">
        <v>121</v>
      </c>
      <c r="AC253" s="181" t="s">
        <v>102</v>
      </c>
      <c r="AD253" s="181" t="s">
        <v>105</v>
      </c>
      <c r="AH253" s="14" t="s">
        <v>100</v>
      </c>
      <c r="AN253" s="182" t="e">
        <f>IF(#REF!="základná",K253,0)</f>
        <v>#REF!</v>
      </c>
      <c r="AO253" s="182" t="e">
        <f>IF(#REF!="znížená",K253,0)</f>
        <v>#REF!</v>
      </c>
      <c r="AP253" s="182" t="e">
        <f>IF(#REF!="zákl. prenesená",K253,0)</f>
        <v>#REF!</v>
      </c>
      <c r="AQ253" s="182" t="e">
        <f>IF(#REF!="zníž. prenesená",K253,0)</f>
        <v>#REF!</v>
      </c>
      <c r="AR253" s="182" t="e">
        <f>IF(#REF!="nulová",K253,0)</f>
        <v>#REF!</v>
      </c>
      <c r="AS253" s="14" t="s">
        <v>105</v>
      </c>
      <c r="AT253" s="183" t="e">
        <f>ROUND(#REF!*H253,3)</f>
        <v>#REF!</v>
      </c>
      <c r="AU253" s="14" t="s">
        <v>121</v>
      </c>
      <c r="AV253" s="181" t="s">
        <v>725</v>
      </c>
    </row>
    <row r="254" spans="1:48" s="2" customFormat="1" x14ac:dyDescent="0.2">
      <c r="A254" s="221"/>
      <c r="B254" s="29"/>
      <c r="C254" s="220"/>
      <c r="D254" s="184" t="s">
        <v>106</v>
      </c>
      <c r="E254" s="220"/>
      <c r="F254" s="185" t="s">
        <v>784</v>
      </c>
      <c r="G254" s="220"/>
      <c r="H254" s="220"/>
      <c r="I254" s="220"/>
      <c r="J254" s="220"/>
      <c r="K254" s="220"/>
      <c r="L254" s="220"/>
      <c r="M254" s="32"/>
      <c r="N254" s="221"/>
      <c r="AC254" s="14" t="s">
        <v>106</v>
      </c>
      <c r="AD254" s="14" t="s">
        <v>105</v>
      </c>
    </row>
    <row r="255" spans="1:48" s="2" customFormat="1" ht="24" customHeight="1" x14ac:dyDescent="0.2">
      <c r="A255" s="221"/>
      <c r="B255" s="29"/>
      <c r="C255" s="188" t="s">
        <v>726</v>
      </c>
      <c r="D255" s="188" t="s">
        <v>116</v>
      </c>
      <c r="E255" s="189" t="s">
        <v>727</v>
      </c>
      <c r="F255" s="190" t="s">
        <v>852</v>
      </c>
      <c r="G255" s="191" t="s">
        <v>103</v>
      </c>
      <c r="H255" s="192">
        <v>6</v>
      </c>
      <c r="I255" s="192"/>
      <c r="J255" s="193"/>
      <c r="K255" s="192">
        <f>H255*I255</f>
        <v>0</v>
      </c>
      <c r="L255" s="193"/>
      <c r="M255" s="32"/>
      <c r="N255" s="221"/>
      <c r="AA255" s="181" t="s">
        <v>124</v>
      </c>
      <c r="AC255" s="181" t="s">
        <v>116</v>
      </c>
      <c r="AD255" s="181" t="s">
        <v>105</v>
      </c>
      <c r="AH255" s="14" t="s">
        <v>100</v>
      </c>
      <c r="AN255" s="182" t="e">
        <f>IF(#REF!="základná",K255,0)</f>
        <v>#REF!</v>
      </c>
      <c r="AO255" s="182" t="e">
        <f>IF(#REF!="znížená",K255,0)</f>
        <v>#REF!</v>
      </c>
      <c r="AP255" s="182" t="e">
        <f>IF(#REF!="zákl. prenesená",K255,0)</f>
        <v>#REF!</v>
      </c>
      <c r="AQ255" s="182" t="e">
        <f>IF(#REF!="zníž. prenesená",K255,0)</f>
        <v>#REF!</v>
      </c>
      <c r="AR255" s="182" t="e">
        <f>IF(#REF!="nulová",K255,0)</f>
        <v>#REF!</v>
      </c>
      <c r="AS255" s="14" t="s">
        <v>105</v>
      </c>
      <c r="AT255" s="183" t="e">
        <f>ROUND(#REF!*H255,3)</f>
        <v>#REF!</v>
      </c>
      <c r="AU255" s="14" t="s">
        <v>121</v>
      </c>
      <c r="AV255" s="181" t="s">
        <v>728</v>
      </c>
    </row>
    <row r="256" spans="1:48" s="2" customFormat="1" x14ac:dyDescent="0.2">
      <c r="A256" s="221"/>
      <c r="B256" s="29"/>
      <c r="C256" s="220"/>
      <c r="D256" s="184" t="s">
        <v>106</v>
      </c>
      <c r="E256" s="220"/>
      <c r="F256" s="185" t="s">
        <v>853</v>
      </c>
      <c r="G256" s="220"/>
      <c r="H256" s="220"/>
      <c r="I256" s="220"/>
      <c r="J256" s="220"/>
      <c r="K256" s="220"/>
      <c r="L256" s="220"/>
      <c r="M256" s="32"/>
      <c r="N256" s="221"/>
      <c r="AC256" s="14" t="s">
        <v>106</v>
      </c>
      <c r="AD256" s="14" t="s">
        <v>105</v>
      </c>
    </row>
    <row r="257" spans="1:48" s="2" customFormat="1" ht="23.1" customHeight="1" x14ac:dyDescent="0.2">
      <c r="A257" s="221"/>
      <c r="B257" s="29"/>
      <c r="C257" s="188" t="s">
        <v>729</v>
      </c>
      <c r="D257" s="188" t="s">
        <v>116</v>
      </c>
      <c r="E257" s="189" t="s">
        <v>730</v>
      </c>
      <c r="F257" s="190" t="s">
        <v>854</v>
      </c>
      <c r="G257" s="191" t="s">
        <v>103</v>
      </c>
      <c r="H257" s="192">
        <v>3</v>
      </c>
      <c r="I257" s="192"/>
      <c r="J257" s="193"/>
      <c r="K257" s="192">
        <f>H257*I257</f>
        <v>0</v>
      </c>
      <c r="L257" s="193"/>
      <c r="M257" s="32"/>
      <c r="N257" s="221"/>
      <c r="AA257" s="181" t="s">
        <v>124</v>
      </c>
      <c r="AC257" s="181" t="s">
        <v>116</v>
      </c>
      <c r="AD257" s="181" t="s">
        <v>105</v>
      </c>
      <c r="AH257" s="14" t="s">
        <v>100</v>
      </c>
      <c r="AN257" s="182" t="e">
        <f>IF(#REF!="základná",K257,0)</f>
        <v>#REF!</v>
      </c>
      <c r="AO257" s="182" t="e">
        <f>IF(#REF!="znížená",K257,0)</f>
        <v>#REF!</v>
      </c>
      <c r="AP257" s="182" t="e">
        <f>IF(#REF!="zákl. prenesená",K257,0)</f>
        <v>#REF!</v>
      </c>
      <c r="AQ257" s="182" t="e">
        <f>IF(#REF!="zníž. prenesená",K257,0)</f>
        <v>#REF!</v>
      </c>
      <c r="AR257" s="182" t="e">
        <f>IF(#REF!="nulová",K257,0)</f>
        <v>#REF!</v>
      </c>
      <c r="AS257" s="14" t="s">
        <v>105</v>
      </c>
      <c r="AT257" s="183" t="e">
        <f>ROUND(#REF!*H257,3)</f>
        <v>#REF!</v>
      </c>
      <c r="AU257" s="14" t="s">
        <v>121</v>
      </c>
      <c r="AV257" s="181" t="s">
        <v>731</v>
      </c>
    </row>
    <row r="258" spans="1:48" s="2" customFormat="1" x14ac:dyDescent="0.2">
      <c r="A258" s="221"/>
      <c r="B258" s="29"/>
      <c r="C258" s="220"/>
      <c r="D258" s="184" t="s">
        <v>106</v>
      </c>
      <c r="E258" s="220"/>
      <c r="F258" s="185" t="s">
        <v>855</v>
      </c>
      <c r="G258" s="220"/>
      <c r="H258" s="220"/>
      <c r="I258" s="220"/>
      <c r="J258" s="220"/>
      <c r="K258" s="220"/>
      <c r="L258" s="220"/>
      <c r="M258" s="32"/>
      <c r="N258" s="221"/>
      <c r="AC258" s="14" t="s">
        <v>106</v>
      </c>
      <c r="AD258" s="14" t="s">
        <v>105</v>
      </c>
    </row>
    <row r="259" spans="1:48" s="2" customFormat="1" ht="23.1" customHeight="1" x14ac:dyDescent="0.2">
      <c r="A259" s="221"/>
      <c r="B259" s="29"/>
      <c r="C259" s="188" t="s">
        <v>729</v>
      </c>
      <c r="D259" s="188" t="s">
        <v>116</v>
      </c>
      <c r="E259" s="189" t="s">
        <v>730</v>
      </c>
      <c r="F259" s="190" t="s">
        <v>856</v>
      </c>
      <c r="G259" s="191" t="s">
        <v>103</v>
      </c>
      <c r="H259" s="192">
        <v>6</v>
      </c>
      <c r="I259" s="192"/>
      <c r="J259" s="193"/>
      <c r="K259" s="192">
        <f>H259*I259</f>
        <v>0</v>
      </c>
      <c r="L259" s="193"/>
      <c r="M259" s="32"/>
      <c r="N259" s="221"/>
      <c r="AA259" s="181" t="s">
        <v>124</v>
      </c>
      <c r="AC259" s="181" t="s">
        <v>116</v>
      </c>
      <c r="AD259" s="181" t="s">
        <v>105</v>
      </c>
      <c r="AH259" s="14" t="s">
        <v>100</v>
      </c>
      <c r="AN259" s="182" t="e">
        <f>IF(#REF!="základná",K259,0)</f>
        <v>#REF!</v>
      </c>
      <c r="AO259" s="182" t="e">
        <f>IF(#REF!="znížená",K259,0)</f>
        <v>#REF!</v>
      </c>
      <c r="AP259" s="182" t="e">
        <f>IF(#REF!="zákl. prenesená",K259,0)</f>
        <v>#REF!</v>
      </c>
      <c r="AQ259" s="182" t="e">
        <f>IF(#REF!="zníž. prenesená",K259,0)</f>
        <v>#REF!</v>
      </c>
      <c r="AR259" s="182" t="e">
        <f>IF(#REF!="nulová",K259,0)</f>
        <v>#REF!</v>
      </c>
      <c r="AS259" s="14" t="s">
        <v>105</v>
      </c>
      <c r="AT259" s="183" t="e">
        <f>ROUND(#REF!*H259,3)</f>
        <v>#REF!</v>
      </c>
      <c r="AU259" s="14" t="s">
        <v>121</v>
      </c>
      <c r="AV259" s="181" t="s">
        <v>731</v>
      </c>
    </row>
    <row r="260" spans="1:48" s="2" customFormat="1" x14ac:dyDescent="0.2">
      <c r="A260" s="221"/>
      <c r="B260" s="29"/>
      <c r="C260" s="220"/>
      <c r="D260" s="184" t="s">
        <v>106</v>
      </c>
      <c r="E260" s="220"/>
      <c r="F260" s="185" t="s">
        <v>857</v>
      </c>
      <c r="G260" s="220"/>
      <c r="H260" s="220"/>
      <c r="I260" s="220"/>
      <c r="J260" s="220"/>
      <c r="K260" s="220"/>
      <c r="L260" s="220"/>
      <c r="M260" s="32"/>
      <c r="N260" s="221"/>
      <c r="AC260" s="14" t="s">
        <v>106</v>
      </c>
      <c r="AD260" s="14" t="s">
        <v>105</v>
      </c>
    </row>
    <row r="261" spans="1:48" s="2" customFormat="1" ht="23.1" customHeight="1" x14ac:dyDescent="0.2">
      <c r="A261" s="221"/>
      <c r="B261" s="29"/>
      <c r="C261" s="188" t="s">
        <v>729</v>
      </c>
      <c r="D261" s="188" t="s">
        <v>116</v>
      </c>
      <c r="E261" s="189" t="s">
        <v>730</v>
      </c>
      <c r="F261" s="190" t="s">
        <v>831</v>
      </c>
      <c r="G261" s="191" t="s">
        <v>103</v>
      </c>
      <c r="H261" s="192">
        <v>2</v>
      </c>
      <c r="I261" s="192"/>
      <c r="J261" s="193"/>
      <c r="K261" s="192">
        <f>H261*I261</f>
        <v>0</v>
      </c>
      <c r="L261" s="193"/>
      <c r="M261" s="32"/>
      <c r="N261" s="221"/>
      <c r="AA261" s="181" t="s">
        <v>124</v>
      </c>
      <c r="AC261" s="181" t="s">
        <v>116</v>
      </c>
      <c r="AD261" s="181" t="s">
        <v>105</v>
      </c>
      <c r="AH261" s="14" t="s">
        <v>100</v>
      </c>
      <c r="AN261" s="182" t="e">
        <f>IF(#REF!="základná",K261,0)</f>
        <v>#REF!</v>
      </c>
      <c r="AO261" s="182" t="e">
        <f>IF(#REF!="znížená",K261,0)</f>
        <v>#REF!</v>
      </c>
      <c r="AP261" s="182" t="e">
        <f>IF(#REF!="zákl. prenesená",K261,0)</f>
        <v>#REF!</v>
      </c>
      <c r="AQ261" s="182" t="e">
        <f>IF(#REF!="zníž. prenesená",K261,0)</f>
        <v>#REF!</v>
      </c>
      <c r="AR261" s="182" t="e">
        <f>IF(#REF!="nulová",K261,0)</f>
        <v>#REF!</v>
      </c>
      <c r="AS261" s="14" t="s">
        <v>105</v>
      </c>
      <c r="AT261" s="183" t="e">
        <f>ROUND(#REF!*H261,3)</f>
        <v>#REF!</v>
      </c>
      <c r="AU261" s="14" t="s">
        <v>121</v>
      </c>
      <c r="AV261" s="181" t="s">
        <v>731</v>
      </c>
    </row>
    <row r="262" spans="1:48" s="2" customFormat="1" x14ac:dyDescent="0.2">
      <c r="A262" s="221"/>
      <c r="B262" s="29"/>
      <c r="C262" s="220"/>
      <c r="D262" s="184" t="s">
        <v>106</v>
      </c>
      <c r="E262" s="220"/>
      <c r="F262" s="185" t="s">
        <v>830</v>
      </c>
      <c r="G262" s="220"/>
      <c r="H262" s="220"/>
      <c r="I262" s="220"/>
      <c r="J262" s="220"/>
      <c r="K262" s="220"/>
      <c r="L262" s="220"/>
      <c r="M262" s="32"/>
      <c r="N262" s="221"/>
      <c r="AC262" s="14" t="s">
        <v>106</v>
      </c>
      <c r="AD262" s="14" t="s">
        <v>105</v>
      </c>
    </row>
    <row r="263" spans="1:48" s="2" customFormat="1" ht="32.1" customHeight="1" x14ac:dyDescent="0.2">
      <c r="A263" s="214"/>
      <c r="B263" s="29"/>
      <c r="C263" s="170" t="s">
        <v>732</v>
      </c>
      <c r="D263" s="170" t="s">
        <v>102</v>
      </c>
      <c r="E263" s="171" t="s">
        <v>733</v>
      </c>
      <c r="F263" s="172" t="s">
        <v>734</v>
      </c>
      <c r="G263" s="173" t="s">
        <v>103</v>
      </c>
      <c r="H263" s="174">
        <v>2</v>
      </c>
      <c r="I263" s="174"/>
      <c r="J263" s="174"/>
      <c r="K263" s="174">
        <f>H263*J263</f>
        <v>0</v>
      </c>
      <c r="L263" s="175"/>
      <c r="M263" s="32"/>
      <c r="N263" s="214"/>
      <c r="AA263" s="181" t="s">
        <v>121</v>
      </c>
      <c r="AC263" s="181" t="s">
        <v>102</v>
      </c>
      <c r="AD263" s="181" t="s">
        <v>105</v>
      </c>
      <c r="AH263" s="14" t="s">
        <v>100</v>
      </c>
      <c r="AN263" s="182" t="e">
        <f>IF(#REF!="základná",K263,0)</f>
        <v>#REF!</v>
      </c>
      <c r="AO263" s="182" t="e">
        <f>IF(#REF!="znížená",K263,0)</f>
        <v>#REF!</v>
      </c>
      <c r="AP263" s="182" t="e">
        <f>IF(#REF!="zákl. prenesená",K263,0)</f>
        <v>#REF!</v>
      </c>
      <c r="AQ263" s="182" t="e">
        <f>IF(#REF!="zníž. prenesená",K263,0)</f>
        <v>#REF!</v>
      </c>
      <c r="AR263" s="182" t="e">
        <f>IF(#REF!="nulová",K263,0)</f>
        <v>#REF!</v>
      </c>
      <c r="AS263" s="14" t="s">
        <v>105</v>
      </c>
      <c r="AT263" s="183" t="e">
        <f>ROUND(#REF!*H263,3)</f>
        <v>#REF!</v>
      </c>
      <c r="AU263" s="14" t="s">
        <v>121</v>
      </c>
      <c r="AV263" s="181" t="s">
        <v>735</v>
      </c>
    </row>
    <row r="264" spans="1:48" s="2" customFormat="1" x14ac:dyDescent="0.2">
      <c r="A264" s="214"/>
      <c r="B264" s="29"/>
      <c r="C264" s="211"/>
      <c r="D264" s="184" t="s">
        <v>106</v>
      </c>
      <c r="E264" s="211"/>
      <c r="F264" s="185" t="s">
        <v>734</v>
      </c>
      <c r="G264" s="211"/>
      <c r="H264" s="211"/>
      <c r="I264" s="211"/>
      <c r="J264" s="211"/>
      <c r="K264" s="211"/>
      <c r="L264" s="211"/>
      <c r="M264" s="32"/>
      <c r="N264" s="214"/>
      <c r="AC264" s="14" t="s">
        <v>106</v>
      </c>
      <c r="AD264" s="14" t="s">
        <v>105</v>
      </c>
    </row>
    <row r="265" spans="1:48" s="2" customFormat="1" ht="24" customHeight="1" x14ac:dyDescent="0.2">
      <c r="A265" s="214"/>
      <c r="B265" s="29"/>
      <c r="C265" s="170" t="s">
        <v>736</v>
      </c>
      <c r="D265" s="170" t="s">
        <v>102</v>
      </c>
      <c r="E265" s="171" t="s">
        <v>737</v>
      </c>
      <c r="F265" s="172" t="s">
        <v>738</v>
      </c>
      <c r="G265" s="173" t="s">
        <v>103</v>
      </c>
      <c r="H265" s="174">
        <v>2</v>
      </c>
      <c r="I265" s="174"/>
      <c r="J265" s="174"/>
      <c r="K265" s="174">
        <f>H265*J265</f>
        <v>0</v>
      </c>
      <c r="L265" s="175"/>
      <c r="M265" s="32"/>
      <c r="N265" s="214"/>
      <c r="AA265" s="181" t="s">
        <v>121</v>
      </c>
      <c r="AC265" s="181" t="s">
        <v>102</v>
      </c>
      <c r="AD265" s="181" t="s">
        <v>105</v>
      </c>
      <c r="AH265" s="14" t="s">
        <v>100</v>
      </c>
      <c r="AN265" s="182" t="e">
        <f>IF(#REF!="základná",K265,0)</f>
        <v>#REF!</v>
      </c>
      <c r="AO265" s="182" t="e">
        <f>IF(#REF!="znížená",K265,0)</f>
        <v>#REF!</v>
      </c>
      <c r="AP265" s="182" t="e">
        <f>IF(#REF!="zákl. prenesená",K265,0)</f>
        <v>#REF!</v>
      </c>
      <c r="AQ265" s="182" t="e">
        <f>IF(#REF!="zníž. prenesená",K265,0)</f>
        <v>#REF!</v>
      </c>
      <c r="AR265" s="182" t="e">
        <f>IF(#REF!="nulová",K265,0)</f>
        <v>#REF!</v>
      </c>
      <c r="AS265" s="14" t="s">
        <v>105</v>
      </c>
      <c r="AT265" s="183" t="e">
        <f>ROUND(#REF!*H265,3)</f>
        <v>#REF!</v>
      </c>
      <c r="AU265" s="14" t="s">
        <v>121</v>
      </c>
      <c r="AV265" s="181" t="s">
        <v>739</v>
      </c>
    </row>
    <row r="266" spans="1:48" s="2" customFormat="1" x14ac:dyDescent="0.2">
      <c r="A266" s="214"/>
      <c r="B266" s="29"/>
      <c r="C266" s="211"/>
      <c r="D266" s="184" t="s">
        <v>106</v>
      </c>
      <c r="E266" s="211"/>
      <c r="F266" s="185" t="s">
        <v>738</v>
      </c>
      <c r="G266" s="211"/>
      <c r="H266" s="211"/>
      <c r="I266" s="211"/>
      <c r="J266" s="211"/>
      <c r="K266" s="211"/>
      <c r="L266" s="211"/>
      <c r="M266" s="32"/>
      <c r="N266" s="214"/>
      <c r="AC266" s="14" t="s">
        <v>106</v>
      </c>
      <c r="AD266" s="14" t="s">
        <v>105</v>
      </c>
    </row>
    <row r="267" spans="1:48" s="12" customFormat="1" ht="26.1" customHeight="1" x14ac:dyDescent="0.2">
      <c r="B267" s="154"/>
      <c r="C267" s="155"/>
      <c r="D267" s="156" t="s">
        <v>62</v>
      </c>
      <c r="E267" s="157" t="s">
        <v>740</v>
      </c>
      <c r="F267" s="157" t="s">
        <v>741</v>
      </c>
      <c r="G267" s="155"/>
      <c r="H267" s="155"/>
      <c r="I267" s="155"/>
      <c r="J267" s="155"/>
      <c r="K267" s="158">
        <f>SUM(K268:K281)</f>
        <v>0</v>
      </c>
      <c r="L267" s="155"/>
      <c r="M267" s="32"/>
      <c r="AA267" s="165" t="s">
        <v>104</v>
      </c>
      <c r="AC267" s="166" t="s">
        <v>62</v>
      </c>
      <c r="AD267" s="166" t="s">
        <v>63</v>
      </c>
      <c r="AH267" s="165" t="s">
        <v>100</v>
      </c>
      <c r="AT267" s="167" t="e">
        <f>AT268+SUM(AT269:AT281)</f>
        <v>#REF!</v>
      </c>
    </row>
    <row r="268" spans="1:48" s="2" customFormat="1" ht="16.5" customHeight="1" x14ac:dyDescent="0.2">
      <c r="A268" s="214"/>
      <c r="B268" s="29"/>
      <c r="C268" s="170" t="s">
        <v>742</v>
      </c>
      <c r="D268" s="170" t="s">
        <v>102</v>
      </c>
      <c r="E268" s="171" t="s">
        <v>743</v>
      </c>
      <c r="F268" s="172" t="s">
        <v>744</v>
      </c>
      <c r="G268" s="173" t="s">
        <v>253</v>
      </c>
      <c r="H268" s="174">
        <v>4</v>
      </c>
      <c r="I268" s="174"/>
      <c r="J268" s="174"/>
      <c r="K268" s="174">
        <f>H268*J268</f>
        <v>0</v>
      </c>
      <c r="L268" s="175"/>
      <c r="M268" s="32"/>
      <c r="N268" s="214"/>
      <c r="AA268" s="181" t="s">
        <v>745</v>
      </c>
      <c r="AC268" s="181" t="s">
        <v>102</v>
      </c>
      <c r="AD268" s="181" t="s">
        <v>66</v>
      </c>
      <c r="AH268" s="14" t="s">
        <v>100</v>
      </c>
      <c r="AN268" s="182" t="e">
        <f>IF(#REF!="základná",K268,0)</f>
        <v>#REF!</v>
      </c>
      <c r="AO268" s="182" t="e">
        <f>IF(#REF!="znížená",K268,0)</f>
        <v>#REF!</v>
      </c>
      <c r="AP268" s="182" t="e">
        <f>IF(#REF!="zákl. prenesená",K268,0)</f>
        <v>#REF!</v>
      </c>
      <c r="AQ268" s="182" t="e">
        <f>IF(#REF!="zníž. prenesená",K268,0)</f>
        <v>#REF!</v>
      </c>
      <c r="AR268" s="182" t="e">
        <f>IF(#REF!="nulová",K268,0)</f>
        <v>#REF!</v>
      </c>
      <c r="AS268" s="14" t="s">
        <v>105</v>
      </c>
      <c r="AT268" s="183" t="e">
        <f>ROUND(#REF!*H268,3)</f>
        <v>#REF!</v>
      </c>
      <c r="AU268" s="14" t="s">
        <v>745</v>
      </c>
      <c r="AV268" s="181" t="s">
        <v>746</v>
      </c>
    </row>
    <row r="269" spans="1:48" s="2" customFormat="1" x14ac:dyDescent="0.2">
      <c r="A269" s="214"/>
      <c r="B269" s="29"/>
      <c r="C269" s="211"/>
      <c r="D269" s="184" t="s">
        <v>106</v>
      </c>
      <c r="E269" s="211"/>
      <c r="F269" s="185" t="s">
        <v>744</v>
      </c>
      <c r="G269" s="211"/>
      <c r="H269" s="211"/>
      <c r="I269" s="211"/>
      <c r="J269" s="211"/>
      <c r="K269" s="211"/>
      <c r="L269" s="211"/>
      <c r="M269" s="32"/>
      <c r="N269" s="214"/>
      <c r="AC269" s="14" t="s">
        <v>106</v>
      </c>
      <c r="AD269" s="14" t="s">
        <v>66</v>
      </c>
    </row>
    <row r="270" spans="1:48" s="2" customFormat="1" ht="16.5" customHeight="1" x14ac:dyDescent="0.2">
      <c r="A270" s="214"/>
      <c r="B270" s="29"/>
      <c r="C270" s="170" t="s">
        <v>747</v>
      </c>
      <c r="D270" s="170" t="s">
        <v>102</v>
      </c>
      <c r="E270" s="171" t="s">
        <v>748</v>
      </c>
      <c r="F270" s="172" t="s">
        <v>749</v>
      </c>
      <c r="G270" s="173" t="s">
        <v>253</v>
      </c>
      <c r="H270" s="174">
        <v>3</v>
      </c>
      <c r="I270" s="174"/>
      <c r="J270" s="174"/>
      <c r="K270" s="174">
        <f>H270*J270</f>
        <v>0</v>
      </c>
      <c r="L270" s="175"/>
      <c r="M270" s="32"/>
      <c r="N270" s="214"/>
      <c r="AA270" s="181" t="s">
        <v>745</v>
      </c>
      <c r="AC270" s="181" t="s">
        <v>102</v>
      </c>
      <c r="AD270" s="181" t="s">
        <v>66</v>
      </c>
      <c r="AH270" s="14" t="s">
        <v>100</v>
      </c>
      <c r="AN270" s="182" t="e">
        <f>IF(#REF!="základná",K270,0)</f>
        <v>#REF!</v>
      </c>
      <c r="AO270" s="182" t="e">
        <f>IF(#REF!="znížená",K270,0)</f>
        <v>#REF!</v>
      </c>
      <c r="AP270" s="182" t="e">
        <f>IF(#REF!="zákl. prenesená",K270,0)</f>
        <v>#REF!</v>
      </c>
      <c r="AQ270" s="182" t="e">
        <f>IF(#REF!="zníž. prenesená",K270,0)</f>
        <v>#REF!</v>
      </c>
      <c r="AR270" s="182" t="e">
        <f>IF(#REF!="nulová",K270,0)</f>
        <v>#REF!</v>
      </c>
      <c r="AS270" s="14" t="s">
        <v>105</v>
      </c>
      <c r="AT270" s="183" t="e">
        <f>ROUND(#REF!*H270,3)</f>
        <v>#REF!</v>
      </c>
      <c r="AU270" s="14" t="s">
        <v>745</v>
      </c>
      <c r="AV270" s="181" t="s">
        <v>750</v>
      </c>
    </row>
    <row r="271" spans="1:48" s="2" customFormat="1" x14ac:dyDescent="0.2">
      <c r="A271" s="214"/>
      <c r="B271" s="29"/>
      <c r="C271" s="211"/>
      <c r="D271" s="184" t="s">
        <v>106</v>
      </c>
      <c r="E271" s="211"/>
      <c r="F271" s="185" t="s">
        <v>749</v>
      </c>
      <c r="G271" s="211"/>
      <c r="H271" s="211"/>
      <c r="I271" s="211"/>
      <c r="J271" s="211"/>
      <c r="K271" s="211"/>
      <c r="L271" s="211"/>
      <c r="M271" s="32"/>
      <c r="N271" s="214"/>
      <c r="AC271" s="14" t="s">
        <v>106</v>
      </c>
      <c r="AD271" s="14" t="s">
        <v>66</v>
      </c>
    </row>
    <row r="272" spans="1:48" s="2" customFormat="1" ht="16.5" customHeight="1" x14ac:dyDescent="0.2">
      <c r="A272" s="214"/>
      <c r="B272" s="29"/>
      <c r="C272" s="170" t="s">
        <v>751</v>
      </c>
      <c r="D272" s="170" t="s">
        <v>102</v>
      </c>
      <c r="E272" s="171" t="s">
        <v>752</v>
      </c>
      <c r="F272" s="172" t="s">
        <v>753</v>
      </c>
      <c r="G272" s="173" t="s">
        <v>253</v>
      </c>
      <c r="H272" s="174">
        <v>5</v>
      </c>
      <c r="I272" s="174"/>
      <c r="J272" s="174"/>
      <c r="K272" s="174">
        <f>H272*J272</f>
        <v>0</v>
      </c>
      <c r="L272" s="175"/>
      <c r="M272" s="32"/>
      <c r="N272" s="214"/>
      <c r="AA272" s="181" t="s">
        <v>745</v>
      </c>
      <c r="AC272" s="181" t="s">
        <v>102</v>
      </c>
      <c r="AD272" s="181" t="s">
        <v>66</v>
      </c>
      <c r="AH272" s="14" t="s">
        <v>100</v>
      </c>
      <c r="AN272" s="182" t="e">
        <f>IF(#REF!="základná",K272,0)</f>
        <v>#REF!</v>
      </c>
      <c r="AO272" s="182" t="e">
        <f>IF(#REF!="znížená",K272,0)</f>
        <v>#REF!</v>
      </c>
      <c r="AP272" s="182" t="e">
        <f>IF(#REF!="zákl. prenesená",K272,0)</f>
        <v>#REF!</v>
      </c>
      <c r="AQ272" s="182" t="e">
        <f>IF(#REF!="zníž. prenesená",K272,0)</f>
        <v>#REF!</v>
      </c>
      <c r="AR272" s="182" t="e">
        <f>IF(#REF!="nulová",K272,0)</f>
        <v>#REF!</v>
      </c>
      <c r="AS272" s="14" t="s">
        <v>105</v>
      </c>
      <c r="AT272" s="183" t="e">
        <f>ROUND(#REF!*H272,3)</f>
        <v>#REF!</v>
      </c>
      <c r="AU272" s="14" t="s">
        <v>745</v>
      </c>
      <c r="AV272" s="181" t="s">
        <v>754</v>
      </c>
    </row>
    <row r="273" spans="1:48" s="2" customFormat="1" x14ac:dyDescent="0.2">
      <c r="A273" s="214"/>
      <c r="B273" s="29"/>
      <c r="C273" s="211"/>
      <c r="D273" s="184" t="s">
        <v>106</v>
      </c>
      <c r="E273" s="211"/>
      <c r="F273" s="185" t="s">
        <v>753</v>
      </c>
      <c r="G273" s="211"/>
      <c r="H273" s="211"/>
      <c r="I273" s="211"/>
      <c r="J273" s="211"/>
      <c r="K273" s="211"/>
      <c r="L273" s="211"/>
      <c r="M273" s="32"/>
      <c r="N273" s="214"/>
      <c r="AC273" s="14" t="s">
        <v>106</v>
      </c>
      <c r="AD273" s="14" t="s">
        <v>66</v>
      </c>
    </row>
    <row r="274" spans="1:48" s="2" customFormat="1" ht="16.5" customHeight="1" x14ac:dyDescent="0.2">
      <c r="A274" s="214"/>
      <c r="B274" s="29"/>
      <c r="C274" s="170" t="s">
        <v>755</v>
      </c>
      <c r="D274" s="170" t="s">
        <v>102</v>
      </c>
      <c r="E274" s="171" t="s">
        <v>756</v>
      </c>
      <c r="F274" s="172" t="s">
        <v>757</v>
      </c>
      <c r="G274" s="173" t="s">
        <v>253</v>
      </c>
      <c r="H274" s="174">
        <v>5</v>
      </c>
      <c r="I274" s="174"/>
      <c r="J274" s="174"/>
      <c r="K274" s="174">
        <f>H274*J274</f>
        <v>0</v>
      </c>
      <c r="L274" s="175"/>
      <c r="M274" s="32"/>
      <c r="N274" s="214"/>
      <c r="AA274" s="181" t="s">
        <v>745</v>
      </c>
      <c r="AC274" s="181" t="s">
        <v>102</v>
      </c>
      <c r="AD274" s="181" t="s">
        <v>66</v>
      </c>
      <c r="AH274" s="14" t="s">
        <v>100</v>
      </c>
      <c r="AN274" s="182" t="e">
        <f>IF(#REF!="základná",K274,0)</f>
        <v>#REF!</v>
      </c>
      <c r="AO274" s="182" t="e">
        <f>IF(#REF!="znížená",K274,0)</f>
        <v>#REF!</v>
      </c>
      <c r="AP274" s="182" t="e">
        <f>IF(#REF!="zákl. prenesená",K274,0)</f>
        <v>#REF!</v>
      </c>
      <c r="AQ274" s="182" t="e">
        <f>IF(#REF!="zníž. prenesená",K274,0)</f>
        <v>#REF!</v>
      </c>
      <c r="AR274" s="182" t="e">
        <f>IF(#REF!="nulová",K274,0)</f>
        <v>#REF!</v>
      </c>
      <c r="AS274" s="14" t="s">
        <v>105</v>
      </c>
      <c r="AT274" s="183" t="e">
        <f>ROUND(#REF!*H274,3)</f>
        <v>#REF!</v>
      </c>
      <c r="AU274" s="14" t="s">
        <v>745</v>
      </c>
      <c r="AV274" s="181" t="s">
        <v>758</v>
      </c>
    </row>
    <row r="275" spans="1:48" s="2" customFormat="1" x14ac:dyDescent="0.2">
      <c r="A275" s="214"/>
      <c r="B275" s="29"/>
      <c r="C275" s="211"/>
      <c r="D275" s="184" t="s">
        <v>106</v>
      </c>
      <c r="E275" s="211"/>
      <c r="F275" s="185" t="s">
        <v>757</v>
      </c>
      <c r="G275" s="211"/>
      <c r="H275" s="211"/>
      <c r="I275" s="211"/>
      <c r="J275" s="211"/>
      <c r="K275" s="211"/>
      <c r="L275" s="211"/>
      <c r="M275" s="32"/>
      <c r="N275" s="214"/>
      <c r="AC275" s="14" t="s">
        <v>106</v>
      </c>
      <c r="AD275" s="14" t="s">
        <v>66</v>
      </c>
    </row>
    <row r="276" spans="1:48" s="2" customFormat="1" ht="16.5" customHeight="1" x14ac:dyDescent="0.2">
      <c r="A276" s="214"/>
      <c r="B276" s="29"/>
      <c r="C276" s="170" t="s">
        <v>759</v>
      </c>
      <c r="D276" s="170" t="s">
        <v>102</v>
      </c>
      <c r="E276" s="171" t="s">
        <v>760</v>
      </c>
      <c r="F276" s="172" t="s">
        <v>761</v>
      </c>
      <c r="G276" s="173" t="s">
        <v>253</v>
      </c>
      <c r="H276" s="174">
        <v>6</v>
      </c>
      <c r="I276" s="174"/>
      <c r="J276" s="174"/>
      <c r="K276" s="174">
        <f>H276*J276</f>
        <v>0</v>
      </c>
      <c r="L276" s="175"/>
      <c r="M276" s="32"/>
      <c r="N276" s="214"/>
      <c r="AA276" s="181" t="s">
        <v>745</v>
      </c>
      <c r="AC276" s="181" t="s">
        <v>102</v>
      </c>
      <c r="AD276" s="181" t="s">
        <v>66</v>
      </c>
      <c r="AH276" s="14" t="s">
        <v>100</v>
      </c>
      <c r="AN276" s="182" t="e">
        <f>IF(#REF!="základná",K276,0)</f>
        <v>#REF!</v>
      </c>
      <c r="AO276" s="182" t="e">
        <f>IF(#REF!="znížená",K276,0)</f>
        <v>#REF!</v>
      </c>
      <c r="AP276" s="182" t="e">
        <f>IF(#REF!="zákl. prenesená",K276,0)</f>
        <v>#REF!</v>
      </c>
      <c r="AQ276" s="182" t="e">
        <f>IF(#REF!="zníž. prenesená",K276,0)</f>
        <v>#REF!</v>
      </c>
      <c r="AR276" s="182" t="e">
        <f>IF(#REF!="nulová",K276,0)</f>
        <v>#REF!</v>
      </c>
      <c r="AS276" s="14" t="s">
        <v>105</v>
      </c>
      <c r="AT276" s="183" t="e">
        <f>ROUND(#REF!*H276,3)</f>
        <v>#REF!</v>
      </c>
      <c r="AU276" s="14" t="s">
        <v>745</v>
      </c>
      <c r="AV276" s="181" t="s">
        <v>762</v>
      </c>
    </row>
    <row r="277" spans="1:48" s="2" customFormat="1" x14ac:dyDescent="0.2">
      <c r="A277" s="214"/>
      <c r="B277" s="29"/>
      <c r="C277" s="211"/>
      <c r="D277" s="184" t="s">
        <v>106</v>
      </c>
      <c r="E277" s="211"/>
      <c r="F277" s="185" t="s">
        <v>761</v>
      </c>
      <c r="G277" s="211"/>
      <c r="H277" s="211"/>
      <c r="I277" s="211"/>
      <c r="J277" s="211"/>
      <c r="K277" s="211"/>
      <c r="L277" s="211"/>
      <c r="M277" s="32"/>
      <c r="N277" s="214"/>
      <c r="AC277" s="14" t="s">
        <v>106</v>
      </c>
      <c r="AD277" s="14" t="s">
        <v>66</v>
      </c>
    </row>
    <row r="278" spans="1:48" s="2" customFormat="1" ht="16.5" customHeight="1" x14ac:dyDescent="0.2">
      <c r="A278" s="214"/>
      <c r="B278" s="29"/>
      <c r="C278" s="170" t="s">
        <v>763</v>
      </c>
      <c r="D278" s="170" t="s">
        <v>102</v>
      </c>
      <c r="E278" s="171" t="s">
        <v>764</v>
      </c>
      <c r="F278" s="172" t="s">
        <v>765</v>
      </c>
      <c r="G278" s="173" t="s">
        <v>253</v>
      </c>
      <c r="H278" s="174">
        <v>3</v>
      </c>
      <c r="I278" s="174"/>
      <c r="J278" s="174"/>
      <c r="K278" s="174">
        <f>H278*J278</f>
        <v>0</v>
      </c>
      <c r="L278" s="175"/>
      <c r="M278" s="32"/>
      <c r="N278" s="214"/>
      <c r="AA278" s="181" t="s">
        <v>745</v>
      </c>
      <c r="AC278" s="181" t="s">
        <v>102</v>
      </c>
      <c r="AD278" s="181" t="s">
        <v>66</v>
      </c>
      <c r="AH278" s="14" t="s">
        <v>100</v>
      </c>
      <c r="AN278" s="182" t="e">
        <f>IF(#REF!="základná",K278,0)</f>
        <v>#REF!</v>
      </c>
      <c r="AO278" s="182" t="e">
        <f>IF(#REF!="znížená",K278,0)</f>
        <v>#REF!</v>
      </c>
      <c r="AP278" s="182" t="e">
        <f>IF(#REF!="zákl. prenesená",K278,0)</f>
        <v>#REF!</v>
      </c>
      <c r="AQ278" s="182" t="e">
        <f>IF(#REF!="zníž. prenesená",K278,0)</f>
        <v>#REF!</v>
      </c>
      <c r="AR278" s="182" t="e">
        <f>IF(#REF!="nulová",K278,0)</f>
        <v>#REF!</v>
      </c>
      <c r="AS278" s="14" t="s">
        <v>105</v>
      </c>
      <c r="AT278" s="183" t="e">
        <f>ROUND(#REF!*H278,3)</f>
        <v>#REF!</v>
      </c>
      <c r="AU278" s="14" t="s">
        <v>745</v>
      </c>
      <c r="AV278" s="181" t="s">
        <v>766</v>
      </c>
    </row>
    <row r="279" spans="1:48" s="2" customFormat="1" x14ac:dyDescent="0.2">
      <c r="A279" s="214"/>
      <c r="B279" s="29"/>
      <c r="C279" s="211"/>
      <c r="D279" s="184" t="s">
        <v>106</v>
      </c>
      <c r="E279" s="211"/>
      <c r="F279" s="185" t="s">
        <v>765</v>
      </c>
      <c r="G279" s="211"/>
      <c r="H279" s="211"/>
      <c r="I279" s="211"/>
      <c r="J279" s="211"/>
      <c r="K279" s="211"/>
      <c r="L279" s="211"/>
      <c r="M279" s="32"/>
      <c r="N279" s="214"/>
      <c r="AC279" s="14" t="s">
        <v>106</v>
      </c>
      <c r="AD279" s="14" t="s">
        <v>66</v>
      </c>
    </row>
    <row r="280" spans="1:48" s="2" customFormat="1" ht="16.5" customHeight="1" x14ac:dyDescent="0.2">
      <c r="A280" s="214"/>
      <c r="B280" s="29"/>
      <c r="C280" s="170" t="s">
        <v>767</v>
      </c>
      <c r="D280" s="170" t="s">
        <v>102</v>
      </c>
      <c r="E280" s="171" t="s">
        <v>768</v>
      </c>
      <c r="F280" s="172" t="s">
        <v>769</v>
      </c>
      <c r="G280" s="173" t="s">
        <v>253</v>
      </c>
      <c r="H280" s="174">
        <v>4</v>
      </c>
      <c r="I280" s="174"/>
      <c r="J280" s="174"/>
      <c r="K280" s="174">
        <f>H280*J280</f>
        <v>0</v>
      </c>
      <c r="L280" s="175"/>
      <c r="M280" s="32"/>
      <c r="N280" s="214"/>
      <c r="AA280" s="181" t="s">
        <v>745</v>
      </c>
      <c r="AC280" s="181" t="s">
        <v>102</v>
      </c>
      <c r="AD280" s="181" t="s">
        <v>66</v>
      </c>
      <c r="AH280" s="14" t="s">
        <v>100</v>
      </c>
      <c r="AN280" s="182" t="e">
        <f>IF(#REF!="základná",K280,0)</f>
        <v>#REF!</v>
      </c>
      <c r="AO280" s="182" t="e">
        <f>IF(#REF!="znížená",K280,0)</f>
        <v>#REF!</v>
      </c>
      <c r="AP280" s="182" t="e">
        <f>IF(#REF!="zákl. prenesená",K280,0)</f>
        <v>#REF!</v>
      </c>
      <c r="AQ280" s="182" t="e">
        <f>IF(#REF!="zníž. prenesená",K280,0)</f>
        <v>#REF!</v>
      </c>
      <c r="AR280" s="182" t="e">
        <f>IF(#REF!="nulová",K280,0)</f>
        <v>#REF!</v>
      </c>
      <c r="AS280" s="14" t="s">
        <v>105</v>
      </c>
      <c r="AT280" s="183" t="e">
        <f>ROUND(#REF!*H280,3)</f>
        <v>#REF!</v>
      </c>
      <c r="AU280" s="14" t="s">
        <v>745</v>
      </c>
      <c r="AV280" s="181" t="s">
        <v>770</v>
      </c>
    </row>
    <row r="281" spans="1:48" s="2" customFormat="1" x14ac:dyDescent="0.2">
      <c r="A281" s="214"/>
      <c r="B281" s="29"/>
      <c r="C281" s="211"/>
      <c r="D281" s="184" t="s">
        <v>106</v>
      </c>
      <c r="E281" s="211"/>
      <c r="F281" s="185" t="s">
        <v>769</v>
      </c>
      <c r="G281" s="211"/>
      <c r="H281" s="211"/>
      <c r="I281" s="211"/>
      <c r="J281" s="211"/>
      <c r="K281" s="211"/>
      <c r="L281" s="211"/>
      <c r="M281" s="32"/>
      <c r="N281" s="214"/>
      <c r="AC281" s="14" t="s">
        <v>106</v>
      </c>
      <c r="AD281" s="14" t="s">
        <v>66</v>
      </c>
    </row>
    <row r="282" spans="1:48" s="2" customFormat="1" x14ac:dyDescent="0.2">
      <c r="A282" s="221"/>
      <c r="B282" s="29"/>
      <c r="C282" s="220"/>
      <c r="D282" s="184"/>
      <c r="E282" s="220"/>
      <c r="F282" s="185"/>
      <c r="G282" s="220"/>
      <c r="H282" s="220"/>
      <c r="I282" s="220"/>
      <c r="J282" s="220"/>
      <c r="K282" s="220"/>
      <c r="L282" s="220"/>
      <c r="M282" s="32"/>
      <c r="N282" s="221"/>
      <c r="AC282" s="14"/>
      <c r="AD282" s="14"/>
    </row>
    <row r="283" spans="1:48" s="12" customFormat="1" ht="22.7" customHeight="1" x14ac:dyDescent="0.2">
      <c r="B283" s="154"/>
      <c r="C283" s="155"/>
      <c r="D283" s="156" t="s">
        <v>62</v>
      </c>
      <c r="E283" s="168" t="s">
        <v>392</v>
      </c>
      <c r="F283" s="168" t="s">
        <v>162</v>
      </c>
      <c r="G283" s="155"/>
      <c r="H283" s="155"/>
      <c r="I283" s="155"/>
      <c r="J283" s="155"/>
      <c r="K283" s="169">
        <f>SUM(K284:K292)</f>
        <v>0</v>
      </c>
      <c r="L283" s="155"/>
      <c r="M283" s="159"/>
      <c r="AA283" s="165" t="s">
        <v>66</v>
      </c>
      <c r="AC283" s="166" t="s">
        <v>62</v>
      </c>
      <c r="AD283" s="166" t="s">
        <v>66</v>
      </c>
      <c r="AH283" s="165" t="s">
        <v>100</v>
      </c>
      <c r="AT283" s="167" t="e">
        <f>SUM(AT284:AT293)</f>
        <v>#REF!</v>
      </c>
    </row>
    <row r="284" spans="1:48" s="2" customFormat="1" ht="16.5" customHeight="1" x14ac:dyDescent="0.2">
      <c r="A284" s="214"/>
      <c r="B284" s="29"/>
      <c r="C284" s="170" t="s">
        <v>393</v>
      </c>
      <c r="D284" s="170" t="s">
        <v>102</v>
      </c>
      <c r="E284" s="171" t="s">
        <v>394</v>
      </c>
      <c r="F284" s="172" t="s">
        <v>163</v>
      </c>
      <c r="G284" s="173" t="s">
        <v>117</v>
      </c>
      <c r="H284" s="174">
        <v>1.8</v>
      </c>
      <c r="I284" s="174"/>
      <c r="J284" s="174"/>
      <c r="K284" s="174">
        <f>H284*J284</f>
        <v>0</v>
      </c>
      <c r="L284" s="175"/>
      <c r="M284" s="32"/>
      <c r="N284" s="214"/>
      <c r="AA284" s="181" t="s">
        <v>104</v>
      </c>
      <c r="AC284" s="181" t="s">
        <v>102</v>
      </c>
      <c r="AD284" s="181" t="s">
        <v>105</v>
      </c>
      <c r="AH284" s="14" t="s">
        <v>100</v>
      </c>
      <c r="AN284" s="182" t="e">
        <f>IF(#REF!="základná",K284,0)</f>
        <v>#REF!</v>
      </c>
      <c r="AO284" s="182" t="e">
        <f>IF(#REF!="znížená",K284,0)</f>
        <v>#REF!</v>
      </c>
      <c r="AP284" s="182" t="e">
        <f>IF(#REF!="zákl. prenesená",K284,0)</f>
        <v>#REF!</v>
      </c>
      <c r="AQ284" s="182" t="e">
        <f>IF(#REF!="zníž. prenesená",K284,0)</f>
        <v>#REF!</v>
      </c>
      <c r="AR284" s="182" t="e">
        <f>IF(#REF!="nulová",K284,0)</f>
        <v>#REF!</v>
      </c>
      <c r="AS284" s="14" t="s">
        <v>105</v>
      </c>
      <c r="AT284" s="183" t="e">
        <f>ROUND(#REF!*H284,3)</f>
        <v>#REF!</v>
      </c>
      <c r="AU284" s="14" t="s">
        <v>104</v>
      </c>
      <c r="AV284" s="181" t="s">
        <v>395</v>
      </c>
    </row>
    <row r="285" spans="1:48" s="2" customFormat="1" x14ac:dyDescent="0.2">
      <c r="A285" s="214"/>
      <c r="B285" s="29"/>
      <c r="C285" s="211"/>
      <c r="D285" s="184" t="s">
        <v>106</v>
      </c>
      <c r="E285" s="211"/>
      <c r="F285" s="185" t="s">
        <v>163</v>
      </c>
      <c r="G285" s="211"/>
      <c r="H285" s="211"/>
      <c r="I285" s="211"/>
      <c r="J285" s="211"/>
      <c r="K285" s="211"/>
      <c r="L285" s="211"/>
      <c r="M285" s="32"/>
      <c r="N285" s="214"/>
      <c r="AC285" s="14" t="s">
        <v>106</v>
      </c>
      <c r="AD285" s="14" t="s">
        <v>105</v>
      </c>
    </row>
    <row r="286" spans="1:48" s="2" customFormat="1" ht="16.5" customHeight="1" x14ac:dyDescent="0.2">
      <c r="A286" s="214"/>
      <c r="B286" s="29"/>
      <c r="C286" s="170" t="s">
        <v>396</v>
      </c>
      <c r="D286" s="170" t="s">
        <v>102</v>
      </c>
      <c r="E286" s="171" t="s">
        <v>397</v>
      </c>
      <c r="F286" s="172" t="s">
        <v>164</v>
      </c>
      <c r="G286" s="173" t="s">
        <v>117</v>
      </c>
      <c r="H286" s="174">
        <v>2.5</v>
      </c>
      <c r="I286" s="174"/>
      <c r="J286" s="174"/>
      <c r="K286" s="174">
        <f>H286*J286</f>
        <v>0</v>
      </c>
      <c r="L286" s="175"/>
      <c r="M286" s="32"/>
      <c r="N286" s="214"/>
      <c r="AA286" s="181" t="s">
        <v>104</v>
      </c>
      <c r="AC286" s="181" t="s">
        <v>102</v>
      </c>
      <c r="AD286" s="181" t="s">
        <v>105</v>
      </c>
      <c r="AH286" s="14" t="s">
        <v>100</v>
      </c>
      <c r="AN286" s="182" t="e">
        <f>IF(#REF!="základná",K286,0)</f>
        <v>#REF!</v>
      </c>
      <c r="AO286" s="182" t="e">
        <f>IF(#REF!="znížená",K286,0)</f>
        <v>#REF!</v>
      </c>
      <c r="AP286" s="182" t="e">
        <f>IF(#REF!="zákl. prenesená",K286,0)</f>
        <v>#REF!</v>
      </c>
      <c r="AQ286" s="182" t="e">
        <f>IF(#REF!="zníž. prenesená",K286,0)</f>
        <v>#REF!</v>
      </c>
      <c r="AR286" s="182" t="e">
        <f>IF(#REF!="nulová",K286,0)</f>
        <v>#REF!</v>
      </c>
      <c r="AS286" s="14" t="s">
        <v>105</v>
      </c>
      <c r="AT286" s="183" t="e">
        <f>ROUND(#REF!*H286,3)</f>
        <v>#REF!</v>
      </c>
      <c r="AU286" s="14" t="s">
        <v>104</v>
      </c>
      <c r="AV286" s="181" t="s">
        <v>398</v>
      </c>
    </row>
    <row r="287" spans="1:48" s="2" customFormat="1" x14ac:dyDescent="0.2">
      <c r="A287" s="214"/>
      <c r="B287" s="29"/>
      <c r="C287" s="211"/>
      <c r="D287" s="184" t="s">
        <v>106</v>
      </c>
      <c r="E287" s="211"/>
      <c r="F287" s="185" t="s">
        <v>164</v>
      </c>
      <c r="G287" s="211"/>
      <c r="H287" s="211"/>
      <c r="I287" s="211"/>
      <c r="J287" s="211"/>
      <c r="K287" s="211"/>
      <c r="L287" s="211"/>
      <c r="M287" s="32"/>
      <c r="N287" s="214"/>
      <c r="AC287" s="14" t="s">
        <v>106</v>
      </c>
      <c r="AD287" s="14" t="s">
        <v>105</v>
      </c>
    </row>
    <row r="288" spans="1:48" s="2" customFormat="1" ht="16.5" customHeight="1" x14ac:dyDescent="0.2">
      <c r="A288" s="214"/>
      <c r="B288" s="29"/>
      <c r="C288" s="170" t="s">
        <v>399</v>
      </c>
      <c r="D288" s="170" t="s">
        <v>102</v>
      </c>
      <c r="E288" s="171" t="s">
        <v>400</v>
      </c>
      <c r="F288" s="172" t="s">
        <v>165</v>
      </c>
      <c r="G288" s="173" t="s">
        <v>117</v>
      </c>
      <c r="H288" s="174">
        <v>1</v>
      </c>
      <c r="I288" s="174"/>
      <c r="J288" s="174"/>
      <c r="K288" s="174">
        <f>H288*J288</f>
        <v>0</v>
      </c>
      <c r="L288" s="175"/>
      <c r="M288" s="32"/>
      <c r="N288" s="214"/>
      <c r="AA288" s="181" t="s">
        <v>104</v>
      </c>
      <c r="AC288" s="181" t="s">
        <v>102</v>
      </c>
      <c r="AD288" s="181" t="s">
        <v>105</v>
      </c>
      <c r="AH288" s="14" t="s">
        <v>100</v>
      </c>
      <c r="AN288" s="182" t="e">
        <f>IF(#REF!="základná",K288,0)</f>
        <v>#REF!</v>
      </c>
      <c r="AO288" s="182" t="e">
        <f>IF(#REF!="znížená",K288,0)</f>
        <v>#REF!</v>
      </c>
      <c r="AP288" s="182" t="e">
        <f>IF(#REF!="zákl. prenesená",K288,0)</f>
        <v>#REF!</v>
      </c>
      <c r="AQ288" s="182" t="e">
        <f>IF(#REF!="zníž. prenesená",K288,0)</f>
        <v>#REF!</v>
      </c>
      <c r="AR288" s="182" t="e">
        <f>IF(#REF!="nulová",K288,0)</f>
        <v>#REF!</v>
      </c>
      <c r="AS288" s="14" t="s">
        <v>105</v>
      </c>
      <c r="AT288" s="183" t="e">
        <f>ROUND(#REF!*H288,3)</f>
        <v>#REF!</v>
      </c>
      <c r="AU288" s="14" t="s">
        <v>104</v>
      </c>
      <c r="AV288" s="181" t="s">
        <v>401</v>
      </c>
    </row>
    <row r="289" spans="1:48" s="2" customFormat="1" x14ac:dyDescent="0.2">
      <c r="A289" s="214"/>
      <c r="B289" s="29"/>
      <c r="C289" s="211"/>
      <c r="D289" s="184" t="s">
        <v>106</v>
      </c>
      <c r="E289" s="211"/>
      <c r="F289" s="185" t="s">
        <v>165</v>
      </c>
      <c r="G289" s="211"/>
      <c r="H289" s="211"/>
      <c r="I289" s="211"/>
      <c r="J289" s="211"/>
      <c r="K289" s="211"/>
      <c r="L289" s="211"/>
      <c r="M289" s="32"/>
      <c r="N289" s="214"/>
      <c r="AC289" s="14" t="s">
        <v>106</v>
      </c>
      <c r="AD289" s="14" t="s">
        <v>105</v>
      </c>
    </row>
    <row r="290" spans="1:48" s="2" customFormat="1" ht="16.5" customHeight="1" x14ac:dyDescent="0.2">
      <c r="A290" s="214"/>
      <c r="B290" s="29"/>
      <c r="C290" s="170" t="s">
        <v>402</v>
      </c>
      <c r="D290" s="170" t="s">
        <v>102</v>
      </c>
      <c r="E290" s="171" t="s">
        <v>403</v>
      </c>
      <c r="F290" s="172" t="s">
        <v>166</v>
      </c>
      <c r="G290" s="173" t="s">
        <v>117</v>
      </c>
      <c r="H290" s="174">
        <v>3</v>
      </c>
      <c r="I290" s="174"/>
      <c r="J290" s="174"/>
      <c r="K290" s="174">
        <f>H290*J290</f>
        <v>0</v>
      </c>
      <c r="L290" s="175"/>
      <c r="M290" s="32"/>
      <c r="N290" s="214"/>
      <c r="AA290" s="181" t="s">
        <v>104</v>
      </c>
      <c r="AC290" s="181" t="s">
        <v>102</v>
      </c>
      <c r="AD290" s="181" t="s">
        <v>105</v>
      </c>
      <c r="AH290" s="14" t="s">
        <v>100</v>
      </c>
      <c r="AN290" s="182" t="e">
        <f>IF(#REF!="základná",K290,0)</f>
        <v>#REF!</v>
      </c>
      <c r="AO290" s="182" t="e">
        <f>IF(#REF!="znížená",K290,0)</f>
        <v>#REF!</v>
      </c>
      <c r="AP290" s="182" t="e">
        <f>IF(#REF!="zákl. prenesená",K290,0)</f>
        <v>#REF!</v>
      </c>
      <c r="AQ290" s="182" t="e">
        <f>IF(#REF!="zníž. prenesená",K290,0)</f>
        <v>#REF!</v>
      </c>
      <c r="AR290" s="182" t="e">
        <f>IF(#REF!="nulová",K290,0)</f>
        <v>#REF!</v>
      </c>
      <c r="AS290" s="14" t="s">
        <v>105</v>
      </c>
      <c r="AT290" s="183" t="e">
        <f>ROUND(#REF!*H290,3)</f>
        <v>#REF!</v>
      </c>
      <c r="AU290" s="14" t="s">
        <v>104</v>
      </c>
      <c r="AV290" s="181" t="s">
        <v>404</v>
      </c>
    </row>
    <row r="291" spans="1:48" s="2" customFormat="1" x14ac:dyDescent="0.2">
      <c r="A291" s="214"/>
      <c r="B291" s="29"/>
      <c r="C291" s="211"/>
      <c r="D291" s="184" t="s">
        <v>106</v>
      </c>
      <c r="E291" s="211"/>
      <c r="F291" s="185" t="s">
        <v>166</v>
      </c>
      <c r="G291" s="211"/>
      <c r="H291" s="211"/>
      <c r="I291" s="211"/>
      <c r="J291" s="211"/>
      <c r="K291" s="211"/>
      <c r="L291" s="211"/>
      <c r="M291" s="32"/>
      <c r="N291" s="214"/>
      <c r="AC291" s="14" t="s">
        <v>106</v>
      </c>
      <c r="AD291" s="14" t="s">
        <v>105</v>
      </c>
    </row>
    <row r="292" spans="1:48" s="2" customFormat="1" ht="16.5" customHeight="1" x14ac:dyDescent="0.2">
      <c r="A292" s="214"/>
      <c r="B292" s="29"/>
      <c r="C292" s="170" t="s">
        <v>405</v>
      </c>
      <c r="D292" s="170" t="s">
        <v>102</v>
      </c>
      <c r="E292" s="171" t="s">
        <v>406</v>
      </c>
      <c r="F292" s="172" t="s">
        <v>167</v>
      </c>
      <c r="G292" s="173" t="s">
        <v>117</v>
      </c>
      <c r="H292" s="174">
        <v>5</v>
      </c>
      <c r="I292" s="174"/>
      <c r="J292" s="174"/>
      <c r="K292" s="174">
        <f>H292*J292</f>
        <v>0</v>
      </c>
      <c r="L292" s="175"/>
      <c r="M292" s="32"/>
      <c r="N292" s="214"/>
      <c r="AA292" s="181" t="s">
        <v>104</v>
      </c>
      <c r="AC292" s="181" t="s">
        <v>102</v>
      </c>
      <c r="AD292" s="181" t="s">
        <v>105</v>
      </c>
      <c r="AH292" s="14" t="s">
        <v>100</v>
      </c>
      <c r="AN292" s="182" t="e">
        <f>IF(#REF!="základná",K292,0)</f>
        <v>#REF!</v>
      </c>
      <c r="AO292" s="182" t="e">
        <f>IF(#REF!="znížená",K292,0)</f>
        <v>#REF!</v>
      </c>
      <c r="AP292" s="182" t="e">
        <f>IF(#REF!="zákl. prenesená",K292,0)</f>
        <v>#REF!</v>
      </c>
      <c r="AQ292" s="182" t="e">
        <f>IF(#REF!="zníž. prenesená",K292,0)</f>
        <v>#REF!</v>
      </c>
      <c r="AR292" s="182" t="e">
        <f>IF(#REF!="nulová",K292,0)</f>
        <v>#REF!</v>
      </c>
      <c r="AS292" s="14" t="s">
        <v>105</v>
      </c>
      <c r="AT292" s="183" t="e">
        <f>ROUND(#REF!*H292,3)</f>
        <v>#REF!</v>
      </c>
      <c r="AU292" s="14" t="s">
        <v>104</v>
      </c>
      <c r="AV292" s="181" t="s">
        <v>407</v>
      </c>
    </row>
    <row r="293" spans="1:48" s="2" customFormat="1" x14ac:dyDescent="0.2">
      <c r="A293" s="214"/>
      <c r="B293" s="29"/>
      <c r="C293" s="211"/>
      <c r="D293" s="184" t="s">
        <v>106</v>
      </c>
      <c r="E293" s="211"/>
      <c r="F293" s="185" t="s">
        <v>167</v>
      </c>
      <c r="G293" s="211"/>
      <c r="H293" s="211"/>
      <c r="I293" s="211"/>
      <c r="J293" s="211"/>
      <c r="K293" s="211"/>
      <c r="L293" s="211"/>
      <c r="M293" s="32"/>
      <c r="N293" s="214"/>
      <c r="AC293" s="14" t="s">
        <v>106</v>
      </c>
      <c r="AD293" s="14" t="s">
        <v>105</v>
      </c>
    </row>
    <row r="294" spans="1:48" s="2" customFormat="1" x14ac:dyDescent="0.2">
      <c r="A294" s="221"/>
      <c r="B294" s="29"/>
      <c r="C294" s="220"/>
      <c r="D294" s="184"/>
      <c r="E294" s="220"/>
      <c r="F294" s="185"/>
      <c r="G294" s="220"/>
      <c r="H294" s="220"/>
      <c r="I294" s="220"/>
      <c r="J294" s="220"/>
      <c r="K294" s="220"/>
      <c r="L294" s="220"/>
      <c r="M294" s="32"/>
      <c r="N294" s="221"/>
      <c r="AC294" s="14"/>
      <c r="AD294" s="14"/>
    </row>
    <row r="295" spans="1:48" s="2" customFormat="1" ht="6.95" customHeight="1" x14ac:dyDescent="0.2">
      <c r="A295" s="214"/>
      <c r="B295" s="45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32"/>
      <c r="N295" s="214"/>
    </row>
    <row r="296" spans="1:48" x14ac:dyDescent="0.2">
      <c r="M296" s="32"/>
    </row>
    <row r="297" spans="1:48" x14ac:dyDescent="0.2">
      <c r="M297" s="32"/>
    </row>
    <row r="298" spans="1:48" x14ac:dyDescent="0.2">
      <c r="M298" s="32"/>
    </row>
    <row r="299" spans="1:48" x14ac:dyDescent="0.2">
      <c r="M299" s="32"/>
    </row>
    <row r="300" spans="1:48" x14ac:dyDescent="0.2">
      <c r="M300" s="32"/>
    </row>
    <row r="301" spans="1:48" x14ac:dyDescent="0.2">
      <c r="M301" s="32"/>
    </row>
    <row r="302" spans="1:48" x14ac:dyDescent="0.2">
      <c r="M302" s="32"/>
    </row>
    <row r="303" spans="1:48" x14ac:dyDescent="0.2">
      <c r="M303" s="32"/>
    </row>
    <row r="304" spans="1:48" x14ac:dyDescent="0.2">
      <c r="M304" s="32"/>
    </row>
    <row r="305" spans="13:13" x14ac:dyDescent="0.2">
      <c r="M305" s="32"/>
    </row>
    <row r="306" spans="13:13" x14ac:dyDescent="0.2">
      <c r="M306" s="32"/>
    </row>
    <row r="307" spans="13:13" x14ac:dyDescent="0.2">
      <c r="M307" s="32"/>
    </row>
    <row r="308" spans="13:13" x14ac:dyDescent="0.2">
      <c r="M308" s="32"/>
    </row>
    <row r="309" spans="13:13" x14ac:dyDescent="0.2">
      <c r="M309" s="32"/>
    </row>
    <row r="310" spans="13:13" x14ac:dyDescent="0.2">
      <c r="M310" s="32"/>
    </row>
    <row r="311" spans="13:13" x14ac:dyDescent="0.2">
      <c r="M311" s="32"/>
    </row>
    <row r="312" spans="13:13" x14ac:dyDescent="0.2">
      <c r="M312" s="32"/>
    </row>
    <row r="313" spans="13:13" x14ac:dyDescent="0.2">
      <c r="M313" s="32"/>
    </row>
    <row r="314" spans="13:13" x14ac:dyDescent="0.2">
      <c r="M314" s="32"/>
    </row>
    <row r="315" spans="13:13" x14ac:dyDescent="0.2">
      <c r="M315" s="32"/>
    </row>
    <row r="316" spans="13:13" x14ac:dyDescent="0.2">
      <c r="M316" s="32"/>
    </row>
    <row r="317" spans="13:13" x14ac:dyDescent="0.2">
      <c r="M317" s="32"/>
    </row>
    <row r="318" spans="13:13" x14ac:dyDescent="0.2">
      <c r="M318" s="32"/>
    </row>
    <row r="319" spans="13:13" x14ac:dyDescent="0.2">
      <c r="M319" s="32"/>
    </row>
    <row r="320" spans="13:13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  <row r="334" spans="13:13" x14ac:dyDescent="0.2">
      <c r="M334" s="32"/>
    </row>
    <row r="335" spans="13:13" x14ac:dyDescent="0.2">
      <c r="M335" s="32"/>
    </row>
    <row r="336" spans="13:13" x14ac:dyDescent="0.2">
      <c r="M336" s="32"/>
    </row>
    <row r="337" spans="13:13" x14ac:dyDescent="0.2">
      <c r="M337" s="32"/>
    </row>
    <row r="338" spans="13:13" x14ac:dyDescent="0.2">
      <c r="M338" s="32"/>
    </row>
    <row r="339" spans="13:13" x14ac:dyDescent="0.2">
      <c r="M339" s="32"/>
    </row>
    <row r="340" spans="13:13" x14ac:dyDescent="0.2">
      <c r="M340" s="32"/>
    </row>
    <row r="341" spans="13:13" x14ac:dyDescent="0.2">
      <c r="M341" s="32"/>
    </row>
    <row r="342" spans="13:13" x14ac:dyDescent="0.2">
      <c r="M342" s="32"/>
    </row>
    <row r="343" spans="13:13" x14ac:dyDescent="0.2">
      <c r="M343" s="32"/>
    </row>
    <row r="344" spans="13:13" x14ac:dyDescent="0.2">
      <c r="M344" s="32"/>
    </row>
    <row r="345" spans="13:13" x14ac:dyDescent="0.2">
      <c r="M345" s="32"/>
    </row>
    <row r="346" spans="13:13" x14ac:dyDescent="0.2">
      <c r="M346" s="32"/>
    </row>
    <row r="347" spans="13:13" x14ac:dyDescent="0.2">
      <c r="M347" s="32"/>
    </row>
    <row r="348" spans="13:13" x14ac:dyDescent="0.2">
      <c r="M348" s="32"/>
    </row>
    <row r="349" spans="13:13" x14ac:dyDescent="0.2">
      <c r="M349" s="32"/>
    </row>
    <row r="350" spans="13:13" x14ac:dyDescent="0.2">
      <c r="M350" s="32"/>
    </row>
    <row r="351" spans="13:13" x14ac:dyDescent="0.2">
      <c r="M351" s="32"/>
    </row>
    <row r="352" spans="13:13" x14ac:dyDescent="0.2">
      <c r="M352" s="32"/>
    </row>
    <row r="353" spans="13:13" x14ac:dyDescent="0.2">
      <c r="M353" s="32"/>
    </row>
    <row r="354" spans="13:13" x14ac:dyDescent="0.2">
      <c r="M354" s="32"/>
    </row>
    <row r="355" spans="13:13" x14ac:dyDescent="0.2">
      <c r="M355" s="32"/>
    </row>
    <row r="356" spans="13:13" x14ac:dyDescent="0.2">
      <c r="M356" s="32"/>
    </row>
    <row r="357" spans="13:13" x14ac:dyDescent="0.2">
      <c r="M357" s="32"/>
    </row>
    <row r="358" spans="13:13" x14ac:dyDescent="0.2">
      <c r="M358" s="32"/>
    </row>
    <row r="359" spans="13:13" x14ac:dyDescent="0.2">
      <c r="M359" s="32"/>
    </row>
    <row r="360" spans="13:13" x14ac:dyDescent="0.2">
      <c r="M360" s="32"/>
    </row>
    <row r="361" spans="13:13" x14ac:dyDescent="0.2">
      <c r="M361" s="32"/>
    </row>
    <row r="362" spans="13:13" x14ac:dyDescent="0.2">
      <c r="M362" s="32"/>
    </row>
    <row r="363" spans="13:13" x14ac:dyDescent="0.2">
      <c r="M363" s="32"/>
    </row>
    <row r="364" spans="13:13" x14ac:dyDescent="0.2">
      <c r="M364" s="32"/>
    </row>
    <row r="365" spans="13:13" x14ac:dyDescent="0.2">
      <c r="M365" s="32"/>
    </row>
    <row r="366" spans="13:13" x14ac:dyDescent="0.2">
      <c r="M366" s="32"/>
    </row>
    <row r="367" spans="13:13" x14ac:dyDescent="0.2">
      <c r="M367" s="32"/>
    </row>
    <row r="368" spans="13:13" x14ac:dyDescent="0.2">
      <c r="M368" s="32"/>
    </row>
    <row r="369" spans="13:13" x14ac:dyDescent="0.2">
      <c r="M369" s="32"/>
    </row>
    <row r="370" spans="13:13" x14ac:dyDescent="0.2">
      <c r="M370" s="32"/>
    </row>
    <row r="371" spans="13:13" x14ac:dyDescent="0.2">
      <c r="M371" s="32"/>
    </row>
    <row r="372" spans="13:13" x14ac:dyDescent="0.2">
      <c r="M372" s="32"/>
    </row>
    <row r="373" spans="13:13" x14ac:dyDescent="0.2">
      <c r="M373" s="32"/>
    </row>
    <row r="374" spans="13:13" x14ac:dyDescent="0.2">
      <c r="M374" s="32"/>
    </row>
    <row r="375" spans="13:13" x14ac:dyDescent="0.2">
      <c r="M375" s="32"/>
    </row>
    <row r="376" spans="13:13" x14ac:dyDescent="0.2">
      <c r="M376" s="32"/>
    </row>
    <row r="377" spans="13:13" x14ac:dyDescent="0.2">
      <c r="M377" s="32"/>
    </row>
    <row r="378" spans="13:13" x14ac:dyDescent="0.2">
      <c r="M378" s="32"/>
    </row>
    <row r="379" spans="13:13" x14ac:dyDescent="0.2">
      <c r="M379" s="32"/>
    </row>
    <row r="380" spans="13:13" x14ac:dyDescent="0.2">
      <c r="M380" s="32"/>
    </row>
    <row r="381" spans="13:13" x14ac:dyDescent="0.2">
      <c r="M381" s="32"/>
    </row>
    <row r="382" spans="13:13" x14ac:dyDescent="0.2">
      <c r="M382" s="32"/>
    </row>
  </sheetData>
  <mergeCells count="8">
    <mergeCell ref="E87:H87"/>
    <mergeCell ref="E118:H118"/>
    <mergeCell ref="E120:H120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E383"/>
  <sheetViews>
    <sheetView topLeftCell="A121" zoomScaleNormal="100" workbookViewId="0">
      <selection activeCell="A121" sqref="A121"/>
    </sheetView>
  </sheetViews>
  <sheetFormatPr defaultColWidth="10.6640625" defaultRowHeight="11.25" x14ac:dyDescent="0.2"/>
  <cols>
    <col min="1" max="1" width="1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9" width="15.83203125" style="206" customWidth="1"/>
    <col min="10" max="10" width="11.83203125" style="206" customWidth="1"/>
    <col min="11" max="11" width="15.6640625" style="206" customWidth="1"/>
    <col min="12" max="12" width="15.5" style="206" customWidth="1"/>
    <col min="13" max="13" width="19.1640625" style="206" customWidth="1"/>
    <col min="14" max="15" width="10.6640625" style="206" hidden="1" customWidth="1"/>
    <col min="16" max="24" width="14.1640625" style="206" hidden="1" customWidth="1"/>
    <col min="25" max="25" width="3.5" style="206" hidden="1" customWidth="1"/>
    <col min="26" max="26" width="16.1640625" style="206" customWidth="1"/>
    <col min="27" max="34" width="10.6640625" style="206"/>
    <col min="35" max="61" width="0" style="206" hidden="1" customWidth="1"/>
    <col min="62" max="16384" width="10.6640625" style="206"/>
  </cols>
  <sheetData>
    <row r="1" spans="1:38" x14ac:dyDescent="0.2">
      <c r="A1" s="204"/>
    </row>
    <row r="2" spans="1:38" ht="36.950000000000003" customHeight="1" x14ac:dyDescent="0.2"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L2" s="14" t="s">
        <v>67</v>
      </c>
    </row>
    <row r="3" spans="1:38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L3" s="14" t="s">
        <v>63</v>
      </c>
    </row>
    <row r="4" spans="1:38" ht="24.95" customHeight="1" x14ac:dyDescent="0.2">
      <c r="B4" s="17"/>
      <c r="D4" s="96" t="s">
        <v>68</v>
      </c>
      <c r="M4" s="17"/>
      <c r="N4" s="97" t="s">
        <v>6</v>
      </c>
      <c r="AL4" s="14" t="s">
        <v>4</v>
      </c>
    </row>
    <row r="5" spans="1:38" ht="6.95" customHeight="1" x14ac:dyDescent="0.2">
      <c r="B5" s="17"/>
      <c r="M5" s="17"/>
    </row>
    <row r="6" spans="1:38" ht="12" customHeight="1" x14ac:dyDescent="0.2">
      <c r="B6" s="17"/>
      <c r="D6" s="213" t="s">
        <v>9</v>
      </c>
      <c r="M6" s="17"/>
    </row>
    <row r="7" spans="1:38" ht="16.5" customHeight="1" x14ac:dyDescent="0.2">
      <c r="B7" s="17"/>
      <c r="E7" s="281" t="s">
        <v>775</v>
      </c>
      <c r="F7" s="282"/>
      <c r="G7" s="282"/>
      <c r="H7" s="282"/>
      <c r="M7" s="17"/>
    </row>
    <row r="8" spans="1:38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</row>
    <row r="9" spans="1:38" s="2" customFormat="1" ht="16.5" customHeight="1" x14ac:dyDescent="0.2">
      <c r="A9" s="214"/>
      <c r="B9" s="32"/>
      <c r="C9" s="214"/>
      <c r="D9" s="214"/>
      <c r="E9" s="283" t="s">
        <v>832</v>
      </c>
      <c r="F9" s="284"/>
      <c r="G9" s="284"/>
      <c r="H9" s="284"/>
      <c r="I9" s="214"/>
      <c r="J9" s="214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</row>
    <row r="10" spans="1:38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</row>
    <row r="11" spans="1:38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</row>
    <row r="12" spans="1:38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</row>
    <row r="13" spans="1:38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</row>
    <row r="14" spans="1:38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778</v>
      </c>
      <c r="G14" s="214"/>
      <c r="H14" s="214"/>
      <c r="I14" s="213" t="s">
        <v>16</v>
      </c>
      <c r="J14" s="100" t="s">
        <v>776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</row>
    <row r="15" spans="1:38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14"/>
      <c r="I15" s="213" t="s">
        <v>17</v>
      </c>
      <c r="J15" s="100" t="s">
        <v>777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</row>
    <row r="16" spans="1:38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</row>
    <row r="17" spans="1:26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</row>
    <row r="18" spans="1:26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</row>
    <row r="19" spans="1:26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</row>
    <row r="20" spans="1:26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879</v>
      </c>
      <c r="G20" s="214"/>
      <c r="H20" s="214"/>
      <c r="I20" s="213" t="s">
        <v>16</v>
      </c>
      <c r="J20" s="215"/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</row>
    <row r="21" spans="1:26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</row>
    <row r="22" spans="1:26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</row>
    <row r="23" spans="1:26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878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</row>
    <row r="24" spans="1:26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</row>
    <row r="25" spans="1:26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</row>
    <row r="26" spans="1:26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</row>
    <row r="27" spans="1:26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</row>
    <row r="28" spans="1:26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</row>
    <row r="29" spans="1:26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</row>
    <row r="30" spans="1:26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</row>
    <row r="31" spans="1:26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</row>
    <row r="32" spans="1:26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ROUND(K128,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</row>
    <row r="33" spans="1:26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</row>
    <row r="34" spans="1:26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</row>
    <row r="35" spans="1:26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ROUND((SUM(AW128:AW264)),  2)</f>
        <v>0</v>
      </c>
      <c r="G35" s="214"/>
      <c r="H35" s="214"/>
      <c r="I35" s="110">
        <v>0.2</v>
      </c>
      <c r="J35" s="214"/>
      <c r="K35" s="105">
        <f>ROUND(((SUM(AW128:AW264))*I35),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</row>
    <row r="36" spans="1:26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ROUND((SUM(AX128:AX264)),  2)</f>
        <v>0</v>
      </c>
      <c r="G36" s="214"/>
      <c r="H36" s="214"/>
      <c r="I36" s="110">
        <v>0.2</v>
      </c>
      <c r="J36" s="214"/>
      <c r="K36" s="105">
        <f>ROUND(((SUM(AX128:AX264))*I36),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</row>
    <row r="37" spans="1:26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ROUND((SUM(AY128:AY264)),  2)</f>
        <v>0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</row>
    <row r="38" spans="1:26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ROUND((SUM(AZ128:AZ264)),  2)</f>
        <v>0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</row>
    <row r="39" spans="1:26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ROUND((SUM(BA128:BA264)),  2)</f>
        <v>0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</row>
    <row r="40" spans="1:26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</row>
    <row r="41" spans="1:26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</row>
    <row r="42" spans="1:26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</row>
    <row r="43" spans="1:26" ht="14.45" customHeight="1" x14ac:dyDescent="0.2">
      <c r="B43" s="17"/>
      <c r="M43" s="17"/>
    </row>
    <row r="44" spans="1:26" ht="14.45" customHeight="1" x14ac:dyDescent="0.2">
      <c r="B44" s="17"/>
      <c r="M44" s="17"/>
    </row>
    <row r="45" spans="1:26" ht="14.45" customHeight="1" x14ac:dyDescent="0.2">
      <c r="B45" s="17"/>
      <c r="M45" s="17"/>
    </row>
    <row r="46" spans="1:26" ht="14.45" customHeight="1" x14ac:dyDescent="0.2">
      <c r="B46" s="17"/>
      <c r="M46" s="17"/>
    </row>
    <row r="47" spans="1:26" ht="14.45" customHeight="1" x14ac:dyDescent="0.2">
      <c r="B47" s="17"/>
      <c r="M47" s="17"/>
    </row>
    <row r="48" spans="1:26" ht="14.45" customHeight="1" x14ac:dyDescent="0.2">
      <c r="B48" s="17"/>
      <c r="M48" s="17"/>
    </row>
    <row r="49" spans="1:26" ht="14.45" customHeight="1" x14ac:dyDescent="0.2">
      <c r="B49" s="17"/>
      <c r="M49" s="17"/>
    </row>
    <row r="50" spans="1:26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6" x14ac:dyDescent="0.2">
      <c r="B51" s="17"/>
      <c r="M51" s="17"/>
    </row>
    <row r="52" spans="1:26" x14ac:dyDescent="0.2">
      <c r="B52" s="17"/>
      <c r="M52" s="17"/>
    </row>
    <row r="53" spans="1:26" x14ac:dyDescent="0.2">
      <c r="B53" s="17"/>
      <c r="M53" s="17"/>
    </row>
    <row r="54" spans="1:26" x14ac:dyDescent="0.2">
      <c r="B54" s="17"/>
      <c r="M54" s="17"/>
    </row>
    <row r="55" spans="1:26" x14ac:dyDescent="0.2">
      <c r="B55" s="17"/>
      <c r="M55" s="17"/>
    </row>
    <row r="56" spans="1:26" x14ac:dyDescent="0.2">
      <c r="B56" s="17"/>
      <c r="M56" s="17"/>
    </row>
    <row r="57" spans="1:26" x14ac:dyDescent="0.2">
      <c r="B57" s="17"/>
      <c r="M57" s="17"/>
    </row>
    <row r="58" spans="1:26" x14ac:dyDescent="0.2">
      <c r="B58" s="17"/>
      <c r="M58" s="17"/>
    </row>
    <row r="59" spans="1:26" x14ac:dyDescent="0.2">
      <c r="B59" s="17"/>
      <c r="M59" s="17"/>
    </row>
    <row r="60" spans="1:26" x14ac:dyDescent="0.2">
      <c r="B60" s="17"/>
      <c r="M60" s="17"/>
    </row>
    <row r="61" spans="1:26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</row>
    <row r="62" spans="1:26" x14ac:dyDescent="0.2">
      <c r="B62" s="17"/>
      <c r="M62" s="17"/>
    </row>
    <row r="63" spans="1:26" x14ac:dyDescent="0.2">
      <c r="B63" s="17"/>
      <c r="M63" s="17"/>
    </row>
    <row r="64" spans="1:26" x14ac:dyDescent="0.2">
      <c r="B64" s="17"/>
      <c r="M64" s="17"/>
    </row>
    <row r="65" spans="1:26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</row>
    <row r="66" spans="1:26" x14ac:dyDescent="0.2">
      <c r="B66" s="17"/>
      <c r="M66" s="17"/>
    </row>
    <row r="67" spans="1:26" x14ac:dyDescent="0.2">
      <c r="B67" s="17"/>
      <c r="M67" s="17"/>
    </row>
    <row r="68" spans="1:26" x14ac:dyDescent="0.2">
      <c r="B68" s="17"/>
      <c r="M68" s="17"/>
    </row>
    <row r="69" spans="1:26" x14ac:dyDescent="0.2">
      <c r="B69" s="17"/>
      <c r="M69" s="17"/>
    </row>
    <row r="70" spans="1:26" x14ac:dyDescent="0.2">
      <c r="B70" s="17"/>
      <c r="M70" s="17"/>
    </row>
    <row r="71" spans="1:26" x14ac:dyDescent="0.2">
      <c r="B71" s="17"/>
      <c r="M71" s="17"/>
    </row>
    <row r="72" spans="1:26" x14ac:dyDescent="0.2">
      <c r="B72" s="17"/>
      <c r="M72" s="17"/>
    </row>
    <row r="73" spans="1:26" x14ac:dyDescent="0.2">
      <c r="B73" s="17"/>
      <c r="M73" s="17"/>
    </row>
    <row r="74" spans="1:26" x14ac:dyDescent="0.2">
      <c r="B74" s="17"/>
      <c r="M74" s="17"/>
    </row>
    <row r="75" spans="1:26" x14ac:dyDescent="0.2">
      <c r="B75" s="17"/>
      <c r="M75" s="17"/>
    </row>
    <row r="76" spans="1:26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</row>
    <row r="77" spans="1:26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</row>
    <row r="81" spans="1:39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</row>
    <row r="82" spans="1:39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</row>
    <row r="83" spans="1:39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</row>
    <row r="84" spans="1:39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</row>
    <row r="85" spans="1:39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</row>
    <row r="86" spans="1:39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</row>
    <row r="87" spans="1:39" s="2" customFormat="1" ht="16.5" customHeight="1" x14ac:dyDescent="0.2">
      <c r="A87" s="214"/>
      <c r="B87" s="29"/>
      <c r="C87" s="211"/>
      <c r="D87" s="211"/>
      <c r="E87" s="252" t="str">
        <f>E9</f>
        <v>Elektroinštalácia posiľnovňa - Hala B</v>
      </c>
      <c r="F87" s="278"/>
      <c r="G87" s="278"/>
      <c r="H87" s="278"/>
      <c r="I87" s="211"/>
      <c r="J87" s="211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</row>
    <row r="88" spans="1:39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</row>
    <row r="89" spans="1:39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</row>
    <row r="90" spans="1:39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</row>
    <row r="91" spans="1:39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778</v>
      </c>
      <c r="G91" s="211"/>
      <c r="H91" s="211"/>
      <c r="I91" s="212" t="s">
        <v>19</v>
      </c>
      <c r="J91" s="225" t="s">
        <v>879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</row>
    <row r="92" spans="1:39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880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</row>
    <row r="93" spans="1:39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</row>
    <row r="94" spans="1:39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</row>
    <row r="95" spans="1:39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</row>
    <row r="96" spans="1:39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02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AM96" s="14" t="s">
        <v>78</v>
      </c>
    </row>
    <row r="97" spans="1:26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6" s="10" customFormat="1" ht="20.100000000000001" customHeight="1" x14ac:dyDescent="0.2">
      <c r="B98" s="136"/>
      <c r="C98" s="137"/>
      <c r="D98" s="138" t="s">
        <v>151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6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26" s="10" customFormat="1" ht="20.100000000000001" customHeight="1" x14ac:dyDescent="0.2">
      <c r="B100" s="136"/>
      <c r="C100" s="137"/>
      <c r="D100" s="138" t="s">
        <v>152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6" s="10" customFormat="1" ht="20.100000000000001" customHeight="1" x14ac:dyDescent="0.2">
      <c r="B101" s="136"/>
      <c r="C101" s="137"/>
      <c r="D101" s="138" t="s">
        <v>153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6" s="10" customFormat="1" ht="20.100000000000001" customHeight="1" x14ac:dyDescent="0.2">
      <c r="B102" s="136"/>
      <c r="C102" s="137"/>
      <c r="D102" s="138" t="s">
        <v>154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26" s="10" customFormat="1" ht="20.100000000000001" customHeight="1" x14ac:dyDescent="0.2">
      <c r="B103" s="136"/>
      <c r="C103" s="137"/>
      <c r="D103" s="138" t="s">
        <v>155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6" s="10" customFormat="1" ht="20.100000000000001" customHeight="1" x14ac:dyDescent="0.2">
      <c r="B104" s="136"/>
      <c r="C104" s="137"/>
      <c r="D104" s="138" t="s">
        <v>156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6" s="10" customFormat="1" ht="20.100000000000001" customHeight="1" x14ac:dyDescent="0.2">
      <c r="B105" s="136"/>
      <c r="C105" s="137"/>
      <c r="D105" s="138" t="s">
        <v>158</v>
      </c>
      <c r="E105" s="139"/>
      <c r="F105" s="139"/>
      <c r="G105" s="139"/>
      <c r="H105" s="139"/>
      <c r="I105" s="140"/>
      <c r="J105" s="140"/>
      <c r="K105" s="140"/>
      <c r="L105" s="137"/>
      <c r="M105" s="141"/>
    </row>
    <row r="106" spans="1:26" s="9" customFormat="1" ht="24.95" customHeight="1" x14ac:dyDescent="0.2">
      <c r="B106" s="133"/>
      <c r="C106" s="134"/>
      <c r="D106" s="216" t="s">
        <v>159</v>
      </c>
      <c r="E106" s="217"/>
      <c r="F106" s="217"/>
      <c r="G106" s="217"/>
      <c r="H106" s="217"/>
      <c r="I106" s="218"/>
      <c r="J106" s="218"/>
      <c r="K106" s="218"/>
      <c r="L106" s="134"/>
      <c r="M106" s="135"/>
    </row>
    <row r="107" spans="1:26" s="10" customFormat="1" ht="20.100000000000001" customHeight="1" x14ac:dyDescent="0.2">
      <c r="B107" s="136"/>
      <c r="C107" s="137"/>
      <c r="D107" s="138" t="s">
        <v>823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26" s="10" customFormat="1" ht="20.100000000000001" customHeight="1" x14ac:dyDescent="0.2">
      <c r="B108" s="136"/>
      <c r="C108" s="137"/>
      <c r="D108" s="138" t="s">
        <v>822</v>
      </c>
      <c r="E108" s="139"/>
      <c r="F108" s="139"/>
      <c r="G108" s="139"/>
      <c r="H108" s="139"/>
      <c r="I108" s="140"/>
      <c r="J108" s="140"/>
      <c r="K108" s="140"/>
      <c r="L108" s="137"/>
      <c r="M108" s="141"/>
    </row>
    <row r="109" spans="1:26" s="2" customFormat="1" ht="21.75" customHeight="1" x14ac:dyDescent="0.2">
      <c r="A109" s="214"/>
      <c r="B109" s="29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42"/>
      <c r="S109" s="214"/>
      <c r="T109" s="214"/>
      <c r="U109" s="214"/>
      <c r="V109" s="214"/>
      <c r="W109" s="214"/>
      <c r="X109" s="214"/>
      <c r="Y109" s="214"/>
      <c r="Z109" s="214"/>
    </row>
    <row r="110" spans="1:26" s="2" customFormat="1" ht="6.95" customHeight="1" x14ac:dyDescent="0.2">
      <c r="A110" s="214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2"/>
      <c r="S110" s="214"/>
      <c r="T110" s="214"/>
      <c r="U110" s="214"/>
      <c r="V110" s="214"/>
      <c r="W110" s="214"/>
      <c r="X110" s="214"/>
      <c r="Y110" s="214"/>
      <c r="Z110" s="214"/>
    </row>
    <row r="114" spans="1:55" s="2" customFormat="1" ht="6.95" customHeight="1" x14ac:dyDescent="0.2">
      <c r="A114" s="214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2"/>
      <c r="S114" s="214"/>
      <c r="T114" s="214"/>
      <c r="U114" s="214"/>
      <c r="V114" s="214"/>
      <c r="W114" s="214"/>
      <c r="X114" s="214"/>
      <c r="Y114" s="214"/>
      <c r="Z114" s="214"/>
    </row>
    <row r="115" spans="1:55" s="2" customFormat="1" ht="24.95" customHeight="1" x14ac:dyDescent="0.2">
      <c r="A115" s="214"/>
      <c r="B115" s="29"/>
      <c r="C115" s="20" t="s">
        <v>81</v>
      </c>
      <c r="D115" s="211"/>
      <c r="E115" s="211"/>
      <c r="F115" s="211"/>
      <c r="G115" s="211"/>
      <c r="H115" s="211"/>
      <c r="I115" s="211"/>
      <c r="J115" s="211"/>
      <c r="K115" s="211"/>
      <c r="L115" s="211"/>
      <c r="M115" s="42"/>
      <c r="S115" s="214"/>
      <c r="T115" s="214"/>
      <c r="U115" s="214"/>
      <c r="V115" s="214"/>
      <c r="W115" s="214"/>
      <c r="X115" s="214"/>
      <c r="Y115" s="214"/>
      <c r="Z115" s="214"/>
    </row>
    <row r="116" spans="1:55" s="2" customFormat="1" ht="6.95" customHeight="1" x14ac:dyDescent="0.2">
      <c r="A116" s="214"/>
      <c r="B116" s="29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42"/>
      <c r="S116" s="214"/>
      <c r="T116" s="214"/>
      <c r="U116" s="214"/>
      <c r="V116" s="214"/>
      <c r="W116" s="214"/>
      <c r="X116" s="214"/>
      <c r="Y116" s="214"/>
      <c r="Z116" s="214"/>
    </row>
    <row r="117" spans="1:55" s="2" customFormat="1" ht="12" customHeight="1" x14ac:dyDescent="0.2">
      <c r="A117" s="214"/>
      <c r="B117" s="29"/>
      <c r="C117" s="212" t="s">
        <v>9</v>
      </c>
      <c r="D117" s="211"/>
      <c r="E117" s="211"/>
      <c r="F117" s="211"/>
      <c r="G117" s="211"/>
      <c r="H117" s="211"/>
      <c r="I117" s="211"/>
      <c r="J117" s="211"/>
      <c r="K117" s="211"/>
      <c r="L117" s="211"/>
      <c r="M117" s="42"/>
      <c r="S117" s="214"/>
      <c r="T117" s="214"/>
      <c r="U117" s="214"/>
      <c r="V117" s="214"/>
      <c r="W117" s="214"/>
      <c r="X117" s="214"/>
      <c r="Y117" s="214"/>
      <c r="Z117" s="214"/>
    </row>
    <row r="118" spans="1:55" s="2" customFormat="1" ht="16.5" customHeight="1" x14ac:dyDescent="0.2">
      <c r="A118" s="214"/>
      <c r="B118" s="29"/>
      <c r="C118" s="211"/>
      <c r="D118" s="211"/>
      <c r="E118" s="279" t="str">
        <f>E7</f>
        <v>Zimný štadión Banská Bystrica</v>
      </c>
      <c r="F118" s="280"/>
      <c r="G118" s="280"/>
      <c r="H118" s="280"/>
      <c r="I118" s="211"/>
      <c r="J118" s="211"/>
      <c r="K118" s="211"/>
      <c r="L118" s="211"/>
      <c r="M118" s="42"/>
      <c r="S118" s="214"/>
      <c r="T118" s="214"/>
      <c r="U118" s="214"/>
      <c r="V118" s="214"/>
      <c r="W118" s="214"/>
      <c r="X118" s="214"/>
      <c r="Y118" s="214"/>
      <c r="Z118" s="214"/>
    </row>
    <row r="119" spans="1:55" s="2" customFormat="1" ht="12" customHeight="1" x14ac:dyDescent="0.2">
      <c r="A119" s="214"/>
      <c r="B119" s="29"/>
      <c r="C119" s="212" t="s">
        <v>69</v>
      </c>
      <c r="D119" s="211"/>
      <c r="E119" s="211"/>
      <c r="F119" s="211"/>
      <c r="G119" s="211"/>
      <c r="H119" s="211"/>
      <c r="I119" s="211"/>
      <c r="J119" s="211"/>
      <c r="K119" s="211"/>
      <c r="L119" s="211"/>
      <c r="M119" s="42"/>
      <c r="S119" s="214"/>
      <c r="T119" s="214"/>
      <c r="U119" s="214"/>
      <c r="V119" s="214"/>
      <c r="W119" s="214"/>
      <c r="X119" s="214"/>
      <c r="Y119" s="214"/>
      <c r="Z119" s="214"/>
    </row>
    <row r="120" spans="1:55" s="2" customFormat="1" ht="16.5" customHeight="1" x14ac:dyDescent="0.2">
      <c r="A120" s="214"/>
      <c r="B120" s="29"/>
      <c r="C120" s="211"/>
      <c r="D120" s="211"/>
      <c r="E120" s="252" t="str">
        <f>E9</f>
        <v>Elektroinštalácia posiľnovňa - Hala B</v>
      </c>
      <c r="F120" s="278"/>
      <c r="G120" s="278"/>
      <c r="H120" s="278"/>
      <c r="I120" s="211"/>
      <c r="J120" s="211"/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</row>
    <row r="121" spans="1:55" s="2" customFormat="1" ht="6.95" customHeight="1" x14ac:dyDescent="0.2">
      <c r="A121" s="214"/>
      <c r="B121" s="29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42"/>
      <c r="S121" s="214"/>
      <c r="T121" s="214"/>
      <c r="U121" s="214"/>
      <c r="V121" s="214"/>
      <c r="W121" s="214"/>
      <c r="X121" s="214"/>
      <c r="Y121" s="214"/>
      <c r="Z121" s="214"/>
    </row>
    <row r="122" spans="1:55" s="2" customFormat="1" ht="12" customHeight="1" x14ac:dyDescent="0.2">
      <c r="A122" s="214"/>
      <c r="B122" s="29"/>
      <c r="C122" s="212" t="s">
        <v>12</v>
      </c>
      <c r="D122" s="211"/>
      <c r="E122" s="211"/>
      <c r="F122" s="203" t="str">
        <f>F12</f>
        <v xml:space="preserve"> </v>
      </c>
      <c r="G122" s="211"/>
      <c r="H122" s="211"/>
      <c r="I122" s="212" t="s">
        <v>14</v>
      </c>
      <c r="J122" s="210">
        <v>44011</v>
      </c>
      <c r="K122" s="211"/>
      <c r="L122" s="211"/>
      <c r="M122" s="42"/>
      <c r="S122" s="214"/>
      <c r="T122" s="214"/>
      <c r="U122" s="214"/>
      <c r="V122" s="214"/>
      <c r="W122" s="214"/>
      <c r="X122" s="214"/>
      <c r="Y122" s="214"/>
      <c r="Z122" s="214"/>
    </row>
    <row r="123" spans="1:55" s="2" customFormat="1" ht="6.95" customHeight="1" x14ac:dyDescent="0.2">
      <c r="A123" s="214"/>
      <c r="B123" s="29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42"/>
      <c r="S123" s="214"/>
      <c r="T123" s="214"/>
      <c r="U123" s="214"/>
      <c r="V123" s="214"/>
      <c r="W123" s="214"/>
      <c r="X123" s="214"/>
      <c r="Y123" s="214"/>
      <c r="Z123" s="214"/>
    </row>
    <row r="124" spans="1:55" s="2" customFormat="1" ht="15.2" customHeight="1" x14ac:dyDescent="0.2">
      <c r="A124" s="214"/>
      <c r="B124" s="29"/>
      <c r="C124" s="212" t="s">
        <v>15</v>
      </c>
      <c r="D124" s="211"/>
      <c r="E124" s="211"/>
      <c r="F124" s="228" t="s">
        <v>778</v>
      </c>
      <c r="G124" s="211"/>
      <c r="H124" s="211"/>
      <c r="I124" s="212" t="s">
        <v>19</v>
      </c>
      <c r="J124" s="225" t="s">
        <v>879</v>
      </c>
      <c r="K124" s="211"/>
      <c r="L124" s="211"/>
      <c r="M124" s="42"/>
      <c r="S124" s="214"/>
      <c r="T124" s="214"/>
      <c r="U124" s="214"/>
      <c r="V124" s="214"/>
      <c r="W124" s="214"/>
      <c r="X124" s="214"/>
      <c r="Y124" s="214"/>
      <c r="Z124" s="214"/>
    </row>
    <row r="125" spans="1:55" s="2" customFormat="1" ht="15.2" customHeight="1" x14ac:dyDescent="0.2">
      <c r="A125" s="214"/>
      <c r="B125" s="29"/>
      <c r="C125" s="212" t="s">
        <v>18</v>
      </c>
      <c r="D125" s="211"/>
      <c r="E125" s="211"/>
      <c r="F125" s="203" t="str">
        <f>IF(E18="","",E18)</f>
        <v/>
      </c>
      <c r="G125" s="211"/>
      <c r="H125" s="211"/>
      <c r="I125" s="212" t="s">
        <v>20</v>
      </c>
      <c r="J125" s="225" t="s">
        <v>880</v>
      </c>
      <c r="K125" s="211"/>
      <c r="L125" s="211"/>
      <c r="M125" s="42"/>
      <c r="S125" s="214"/>
      <c r="T125" s="214"/>
      <c r="U125" s="214"/>
      <c r="V125" s="214"/>
      <c r="W125" s="214"/>
      <c r="X125" s="214"/>
      <c r="Y125" s="214"/>
      <c r="Z125" s="214"/>
    </row>
    <row r="126" spans="1:55" s="2" customFormat="1" ht="10.35" customHeight="1" x14ac:dyDescent="0.2">
      <c r="A126" s="214"/>
      <c r="B126" s="29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42"/>
      <c r="S126" s="214"/>
      <c r="T126" s="214"/>
      <c r="U126" s="214"/>
      <c r="V126" s="214"/>
      <c r="W126" s="214"/>
      <c r="X126" s="214"/>
      <c r="Y126" s="214"/>
      <c r="Z126" s="214"/>
    </row>
    <row r="127" spans="1:55" s="11" customFormat="1" ht="29.25" customHeight="1" x14ac:dyDescent="0.2">
      <c r="A127" s="142"/>
      <c r="B127" s="143"/>
      <c r="C127" s="144" t="s">
        <v>82</v>
      </c>
      <c r="D127" s="145" t="s">
        <v>46</v>
      </c>
      <c r="E127" s="145" t="s">
        <v>42</v>
      </c>
      <c r="F127" s="145" t="s">
        <v>43</v>
      </c>
      <c r="G127" s="145" t="s">
        <v>83</v>
      </c>
      <c r="H127" s="145" t="s">
        <v>84</v>
      </c>
      <c r="I127" s="145" t="s">
        <v>85</v>
      </c>
      <c r="J127" s="145" t="s">
        <v>86</v>
      </c>
      <c r="K127" s="146" t="s">
        <v>76</v>
      </c>
      <c r="L127" s="147" t="s">
        <v>87</v>
      </c>
      <c r="M127" s="148"/>
      <c r="N127" s="64" t="s">
        <v>1</v>
      </c>
      <c r="O127" s="65" t="s">
        <v>26</v>
      </c>
      <c r="P127" s="65" t="s">
        <v>88</v>
      </c>
      <c r="Q127" s="65" t="s">
        <v>89</v>
      </c>
      <c r="R127" s="65" t="s">
        <v>90</v>
      </c>
      <c r="S127" s="65" t="s">
        <v>91</v>
      </c>
      <c r="T127" s="65" t="s">
        <v>92</v>
      </c>
      <c r="U127" s="65" t="s">
        <v>93</v>
      </c>
      <c r="V127" s="65" t="s">
        <v>94</v>
      </c>
      <c r="W127" s="65" t="s">
        <v>95</v>
      </c>
      <c r="X127" s="65" t="s">
        <v>96</v>
      </c>
      <c r="Y127" s="66" t="s">
        <v>97</v>
      </c>
      <c r="Z127" s="142"/>
    </row>
    <row r="128" spans="1:55" s="2" customFormat="1" ht="22.7" customHeight="1" x14ac:dyDescent="0.25">
      <c r="A128" s="214"/>
      <c r="B128" s="29"/>
      <c r="C128" s="71" t="s">
        <v>77</v>
      </c>
      <c r="D128" s="211"/>
      <c r="E128" s="211"/>
      <c r="F128" s="211"/>
      <c r="G128" s="211"/>
      <c r="H128" s="211"/>
      <c r="I128" s="211"/>
      <c r="J128" s="211"/>
      <c r="K128" s="149">
        <f>K129+K139+K266+K250</f>
        <v>0</v>
      </c>
      <c r="L128" s="211"/>
      <c r="M128" s="196"/>
      <c r="N128" s="67"/>
      <c r="O128" s="150"/>
      <c r="P128" s="68"/>
      <c r="Q128" s="151">
        <f>Q129+Q139+Q266</f>
        <v>0</v>
      </c>
      <c r="R128" s="151">
        <f>R129+R139+R266</f>
        <v>0</v>
      </c>
      <c r="S128" s="68"/>
      <c r="T128" s="152" t="e">
        <f>#REF!+#REF!+#REF!+#REF!+#REF!+#REF!+T129+T139+T250</f>
        <v>#REF!</v>
      </c>
      <c r="U128" s="68"/>
      <c r="V128" s="152" t="e">
        <f>#REF!+#REF!+#REF!+#REF!+#REF!+#REF!+V129+V139+V250</f>
        <v>#REF!</v>
      </c>
      <c r="W128" s="68"/>
      <c r="X128" s="152" t="e">
        <f>#REF!+#REF!+#REF!+#REF!+#REF!+#REF!+X129+X139+X250</f>
        <v>#REF!</v>
      </c>
      <c r="Y128" s="69"/>
      <c r="Z128" s="214"/>
      <c r="AL128" s="14" t="s">
        <v>62</v>
      </c>
      <c r="AM128" s="14" t="s">
        <v>78</v>
      </c>
      <c r="BC128" s="153" t="e">
        <f>#REF!+#REF!+#REF!+#REF!+#REF!+#REF!+BC129+BC139+BC250</f>
        <v>#REF!</v>
      </c>
    </row>
    <row r="129" spans="1:57" s="12" customFormat="1" ht="26.1" customHeight="1" x14ac:dyDescent="0.2">
      <c r="B129" s="154"/>
      <c r="C129" s="155"/>
      <c r="D129" s="156" t="s">
        <v>62</v>
      </c>
      <c r="E129" s="157" t="s">
        <v>98</v>
      </c>
      <c r="F129" s="157" t="s">
        <v>99</v>
      </c>
      <c r="G129" s="155"/>
      <c r="H129" s="155"/>
      <c r="I129" s="155"/>
      <c r="J129" s="155"/>
      <c r="K129" s="158">
        <f>K130</f>
        <v>0</v>
      </c>
      <c r="L129" s="155"/>
      <c r="M129" s="159"/>
      <c r="N129" s="160"/>
      <c r="O129" s="161"/>
      <c r="P129" s="161"/>
      <c r="Q129" s="162">
        <f>Q130</f>
        <v>0</v>
      </c>
      <c r="R129" s="162">
        <f>R130</f>
        <v>0</v>
      </c>
      <c r="S129" s="161"/>
      <c r="T129" s="163" t="e">
        <f>T130+#REF!</f>
        <v>#REF!</v>
      </c>
      <c r="U129" s="161"/>
      <c r="V129" s="163" t="e">
        <f>V130+#REF!</f>
        <v>#REF!</v>
      </c>
      <c r="W129" s="161"/>
      <c r="X129" s="163" t="e">
        <f>X130+#REF!</f>
        <v>#REF!</v>
      </c>
      <c r="Y129" s="164"/>
      <c r="AJ129" s="165" t="s">
        <v>66</v>
      </c>
      <c r="AL129" s="166" t="s">
        <v>62</v>
      </c>
      <c r="AM129" s="166" t="s">
        <v>63</v>
      </c>
      <c r="AQ129" s="165" t="s">
        <v>100</v>
      </c>
      <c r="BC129" s="167" t="e">
        <f>BC130+#REF!</f>
        <v>#REF!</v>
      </c>
    </row>
    <row r="130" spans="1:57" s="12" customFormat="1" ht="22.7" customHeight="1" x14ac:dyDescent="0.2">
      <c r="B130" s="154"/>
      <c r="C130" s="155"/>
      <c r="D130" s="156" t="s">
        <v>62</v>
      </c>
      <c r="E130" s="168" t="s">
        <v>254</v>
      </c>
      <c r="F130" s="168" t="s">
        <v>255</v>
      </c>
      <c r="G130" s="155"/>
      <c r="H130" s="155"/>
      <c r="I130" s="155"/>
      <c r="J130" s="155"/>
      <c r="K130" s="169">
        <f>SUM(K131:K137)</f>
        <v>0</v>
      </c>
      <c r="L130" s="155"/>
      <c r="M130" s="159"/>
      <c r="N130" s="160"/>
      <c r="O130" s="161"/>
      <c r="P130" s="161"/>
      <c r="Q130" s="162">
        <f>SUM(Q131:Q137)</f>
        <v>0</v>
      </c>
      <c r="R130" s="162">
        <f>SUM(R131:R138)</f>
        <v>0</v>
      </c>
      <c r="S130" s="161"/>
      <c r="T130" s="163">
        <f>SUM(T131:T138)</f>
        <v>0</v>
      </c>
      <c r="U130" s="161"/>
      <c r="V130" s="163">
        <f>SUM(V131:V138)</f>
        <v>0</v>
      </c>
      <c r="W130" s="161"/>
      <c r="X130" s="163">
        <f>SUM(X131:X138)</f>
        <v>0</v>
      </c>
      <c r="Y130" s="164"/>
      <c r="AJ130" s="165" t="s">
        <v>66</v>
      </c>
      <c r="AL130" s="166" t="s">
        <v>62</v>
      </c>
      <c r="AM130" s="166" t="s">
        <v>66</v>
      </c>
      <c r="AQ130" s="165" t="s">
        <v>100</v>
      </c>
      <c r="BC130" s="167">
        <f>SUM(BC131:BC138)</f>
        <v>0</v>
      </c>
    </row>
    <row r="131" spans="1:57" s="2" customFormat="1" ht="24" customHeight="1" x14ac:dyDescent="0.2">
      <c r="A131" s="221"/>
      <c r="B131" s="29"/>
      <c r="C131" s="170" t="s">
        <v>256</v>
      </c>
      <c r="D131" s="170" t="s">
        <v>102</v>
      </c>
      <c r="E131" s="171" t="s">
        <v>257</v>
      </c>
      <c r="F131" s="172" t="s">
        <v>874</v>
      </c>
      <c r="G131" s="173" t="s">
        <v>103</v>
      </c>
      <c r="H131" s="174">
        <v>1</v>
      </c>
      <c r="I131" s="174"/>
      <c r="J131" s="174"/>
      <c r="K131" s="174">
        <f>H131*J131</f>
        <v>0</v>
      </c>
      <c r="L131" s="175"/>
      <c r="M131" s="32"/>
      <c r="N131" s="176" t="s">
        <v>1</v>
      </c>
      <c r="O131" s="177" t="s">
        <v>28</v>
      </c>
      <c r="P131" s="178">
        <f>I131+J131</f>
        <v>0</v>
      </c>
      <c r="Q131" s="178">
        <f>ROUND(I131*H131,3)</f>
        <v>0</v>
      </c>
      <c r="R131" s="178">
        <f>ROUND(J131*H131,3)</f>
        <v>0</v>
      </c>
      <c r="S131" s="179">
        <v>0</v>
      </c>
      <c r="T131" s="179">
        <f>S131*H131</f>
        <v>0</v>
      </c>
      <c r="U131" s="179">
        <v>0</v>
      </c>
      <c r="V131" s="179">
        <f>U131*H131</f>
        <v>0</v>
      </c>
      <c r="W131" s="179">
        <v>0</v>
      </c>
      <c r="X131" s="179">
        <f>W131*H131</f>
        <v>0</v>
      </c>
      <c r="Y131" s="180" t="s">
        <v>1</v>
      </c>
      <c r="Z131" s="221"/>
      <c r="AJ131" s="181" t="s">
        <v>104</v>
      </c>
      <c r="AL131" s="181" t="s">
        <v>102</v>
      </c>
      <c r="AM131" s="181" t="s">
        <v>105</v>
      </c>
      <c r="AQ131" s="14" t="s">
        <v>100</v>
      </c>
      <c r="AW131" s="182">
        <f>IF(O131="základná",K131,0)</f>
        <v>0</v>
      </c>
      <c r="AX131" s="182">
        <f>IF(O131="znížená",K131,0)</f>
        <v>0</v>
      </c>
      <c r="AY131" s="182">
        <f>IF(O131="zákl. prenesená",K131,0)</f>
        <v>0</v>
      </c>
      <c r="AZ131" s="182">
        <f>IF(O131="zníž. prenesená",K131,0)</f>
        <v>0</v>
      </c>
      <c r="BA131" s="182">
        <f>IF(O131="nulová",K131,0)</f>
        <v>0</v>
      </c>
      <c r="BB131" s="14" t="s">
        <v>105</v>
      </c>
      <c r="BC131" s="183">
        <f>ROUND(P131*H131,3)</f>
        <v>0</v>
      </c>
      <c r="BD131" s="14" t="s">
        <v>104</v>
      </c>
      <c r="BE131" s="181" t="s">
        <v>259</v>
      </c>
    </row>
    <row r="132" spans="1:57" s="2" customFormat="1" ht="19.5" x14ac:dyDescent="0.2">
      <c r="A132" s="221"/>
      <c r="B132" s="29"/>
      <c r="C132" s="220"/>
      <c r="D132" s="184" t="s">
        <v>106</v>
      </c>
      <c r="E132" s="220"/>
      <c r="F132" s="185" t="s">
        <v>258</v>
      </c>
      <c r="G132" s="220"/>
      <c r="H132" s="220"/>
      <c r="I132" s="220"/>
      <c r="J132" s="220"/>
      <c r="K132" s="220"/>
      <c r="L132" s="220"/>
      <c r="M132" s="32"/>
      <c r="N132" s="186"/>
      <c r="O132" s="187"/>
      <c r="P132" s="60"/>
      <c r="Q132" s="60"/>
      <c r="R132" s="60"/>
      <c r="S132" s="60"/>
      <c r="T132" s="60"/>
      <c r="U132" s="60"/>
      <c r="V132" s="60"/>
      <c r="W132" s="60"/>
      <c r="X132" s="60"/>
      <c r="Y132" s="61"/>
      <c r="Z132" s="221"/>
      <c r="AL132" s="14" t="s">
        <v>106</v>
      </c>
      <c r="AM132" s="14" t="s">
        <v>105</v>
      </c>
    </row>
    <row r="133" spans="1:57" s="2" customFormat="1" ht="24" customHeight="1" x14ac:dyDescent="0.2">
      <c r="A133" s="214"/>
      <c r="B133" s="29"/>
      <c r="C133" s="170" t="s">
        <v>260</v>
      </c>
      <c r="D133" s="170" t="s">
        <v>102</v>
      </c>
      <c r="E133" s="171" t="s">
        <v>261</v>
      </c>
      <c r="F133" s="172" t="s">
        <v>262</v>
      </c>
      <c r="G133" s="173" t="s">
        <v>103</v>
      </c>
      <c r="H133" s="174">
        <v>4</v>
      </c>
      <c r="I133" s="174"/>
      <c r="J133" s="174"/>
      <c r="K133" s="174">
        <f>H133*J133</f>
        <v>0</v>
      </c>
      <c r="L133" s="175"/>
      <c r="M133" s="32"/>
      <c r="N133" s="176" t="s">
        <v>1</v>
      </c>
      <c r="O133" s="177" t="s">
        <v>28</v>
      </c>
      <c r="P133" s="178">
        <f>I133+J133</f>
        <v>0</v>
      </c>
      <c r="Q133" s="178">
        <f>ROUND(I133*H133,3)</f>
        <v>0</v>
      </c>
      <c r="R133" s="178">
        <f>ROUND(J133*H133,3)</f>
        <v>0</v>
      </c>
      <c r="S133" s="179">
        <v>0</v>
      </c>
      <c r="T133" s="179">
        <f>S133*H133</f>
        <v>0</v>
      </c>
      <c r="U133" s="179">
        <v>0</v>
      </c>
      <c r="V133" s="179">
        <f>U133*H133</f>
        <v>0</v>
      </c>
      <c r="W133" s="179">
        <v>0</v>
      </c>
      <c r="X133" s="179">
        <f>W133*H133</f>
        <v>0</v>
      </c>
      <c r="Y133" s="180" t="s">
        <v>1</v>
      </c>
      <c r="Z133" s="214"/>
      <c r="AJ133" s="181" t="s">
        <v>104</v>
      </c>
      <c r="AL133" s="181" t="s">
        <v>102</v>
      </c>
      <c r="AM133" s="181" t="s">
        <v>105</v>
      </c>
      <c r="AQ133" s="14" t="s">
        <v>100</v>
      </c>
      <c r="AW133" s="182">
        <f>IF(O133="základná",K133,0)</f>
        <v>0</v>
      </c>
      <c r="AX133" s="182">
        <f>IF(O133="znížená",K133,0)</f>
        <v>0</v>
      </c>
      <c r="AY133" s="182">
        <f>IF(O133="zákl. prenesená",K133,0)</f>
        <v>0</v>
      </c>
      <c r="AZ133" s="182">
        <f>IF(O133="zníž. prenesená",K133,0)</f>
        <v>0</v>
      </c>
      <c r="BA133" s="182">
        <f>IF(O133="nulová",K133,0)</f>
        <v>0</v>
      </c>
      <c r="BB133" s="14" t="s">
        <v>105</v>
      </c>
      <c r="BC133" s="183">
        <f>ROUND(P133*H133,3)</f>
        <v>0</v>
      </c>
      <c r="BD133" s="14" t="s">
        <v>104</v>
      </c>
      <c r="BE133" s="181" t="s">
        <v>263</v>
      </c>
    </row>
    <row r="134" spans="1:57" s="2" customFormat="1" ht="19.5" x14ac:dyDescent="0.2">
      <c r="A134" s="214"/>
      <c r="B134" s="29"/>
      <c r="C134" s="211"/>
      <c r="D134" s="184" t="s">
        <v>106</v>
      </c>
      <c r="E134" s="211"/>
      <c r="F134" s="185" t="s">
        <v>262</v>
      </c>
      <c r="G134" s="211"/>
      <c r="H134" s="211"/>
      <c r="I134" s="211"/>
      <c r="J134" s="211"/>
      <c r="K134" s="211"/>
      <c r="L134" s="211"/>
      <c r="M134" s="32"/>
      <c r="N134" s="186"/>
      <c r="O134" s="187"/>
      <c r="P134" s="60"/>
      <c r="Q134" s="60"/>
      <c r="R134" s="60"/>
      <c r="S134" s="60"/>
      <c r="T134" s="60"/>
      <c r="U134" s="60"/>
      <c r="V134" s="60"/>
      <c r="W134" s="60"/>
      <c r="X134" s="60"/>
      <c r="Y134" s="61"/>
      <c r="Z134" s="214"/>
      <c r="AL134" s="14" t="s">
        <v>106</v>
      </c>
      <c r="AM134" s="14" t="s">
        <v>105</v>
      </c>
    </row>
    <row r="135" spans="1:57" s="2" customFormat="1" ht="24" customHeight="1" x14ac:dyDescent="0.2">
      <c r="A135" s="214"/>
      <c r="B135" s="29"/>
      <c r="C135" s="170" t="s">
        <v>264</v>
      </c>
      <c r="D135" s="170" t="s">
        <v>102</v>
      </c>
      <c r="E135" s="171" t="s">
        <v>265</v>
      </c>
      <c r="F135" s="172" t="s">
        <v>266</v>
      </c>
      <c r="G135" s="173" t="s">
        <v>115</v>
      </c>
      <c r="H135" s="174">
        <v>20</v>
      </c>
      <c r="I135" s="174"/>
      <c r="J135" s="174"/>
      <c r="K135" s="174">
        <f>H135*J135</f>
        <v>0</v>
      </c>
      <c r="L135" s="175"/>
      <c r="M135" s="32"/>
      <c r="N135" s="176" t="s">
        <v>1</v>
      </c>
      <c r="O135" s="177" t="s">
        <v>28</v>
      </c>
      <c r="P135" s="178">
        <f>I135+J135</f>
        <v>0</v>
      </c>
      <c r="Q135" s="178">
        <f>ROUND(I135*H135,3)</f>
        <v>0</v>
      </c>
      <c r="R135" s="178">
        <f>ROUND(J135*H135,3)</f>
        <v>0</v>
      </c>
      <c r="S135" s="179">
        <v>0</v>
      </c>
      <c r="T135" s="179">
        <f>S135*H135</f>
        <v>0</v>
      </c>
      <c r="U135" s="179">
        <v>0</v>
      </c>
      <c r="V135" s="179">
        <f>U135*H135</f>
        <v>0</v>
      </c>
      <c r="W135" s="179">
        <v>0</v>
      </c>
      <c r="X135" s="179">
        <f>W135*H135</f>
        <v>0</v>
      </c>
      <c r="Y135" s="180" t="s">
        <v>1</v>
      </c>
      <c r="Z135" s="214"/>
      <c r="AJ135" s="181" t="s">
        <v>104</v>
      </c>
      <c r="AL135" s="181" t="s">
        <v>102</v>
      </c>
      <c r="AM135" s="181" t="s">
        <v>105</v>
      </c>
      <c r="AQ135" s="14" t="s">
        <v>100</v>
      </c>
      <c r="AW135" s="182">
        <f>IF(O135="základná",K135,0)</f>
        <v>0</v>
      </c>
      <c r="AX135" s="182">
        <f>IF(O135="znížená",K135,0)</f>
        <v>0</v>
      </c>
      <c r="AY135" s="182">
        <f>IF(O135="zákl. prenesená",K135,0)</f>
        <v>0</v>
      </c>
      <c r="AZ135" s="182">
        <f>IF(O135="zníž. prenesená",K135,0)</f>
        <v>0</v>
      </c>
      <c r="BA135" s="182">
        <f>IF(O135="nulová",K135,0)</f>
        <v>0</v>
      </c>
      <c r="BB135" s="14" t="s">
        <v>105</v>
      </c>
      <c r="BC135" s="183">
        <f>ROUND(P135*H135,3)</f>
        <v>0</v>
      </c>
      <c r="BD135" s="14" t="s">
        <v>104</v>
      </c>
      <c r="BE135" s="181" t="s">
        <v>267</v>
      </c>
    </row>
    <row r="136" spans="1:57" s="2" customFormat="1" ht="19.5" x14ac:dyDescent="0.2">
      <c r="A136" s="214"/>
      <c r="B136" s="29"/>
      <c r="C136" s="211"/>
      <c r="D136" s="184" t="s">
        <v>106</v>
      </c>
      <c r="E136" s="211"/>
      <c r="F136" s="185" t="s">
        <v>266</v>
      </c>
      <c r="G136" s="211"/>
      <c r="H136" s="211"/>
      <c r="I136" s="211"/>
      <c r="J136" s="211"/>
      <c r="K136" s="211"/>
      <c r="L136" s="211"/>
      <c r="M136" s="32"/>
      <c r="N136" s="186"/>
      <c r="O136" s="187"/>
      <c r="P136" s="60"/>
      <c r="Q136" s="60"/>
      <c r="R136" s="60"/>
      <c r="S136" s="60"/>
      <c r="T136" s="60"/>
      <c r="U136" s="60"/>
      <c r="V136" s="60"/>
      <c r="W136" s="60"/>
      <c r="X136" s="60"/>
      <c r="Y136" s="61"/>
      <c r="Z136" s="214"/>
      <c r="AL136" s="14" t="s">
        <v>106</v>
      </c>
      <c r="AM136" s="14" t="s">
        <v>105</v>
      </c>
    </row>
    <row r="137" spans="1:57" s="2" customFormat="1" ht="36" customHeight="1" x14ac:dyDescent="0.2">
      <c r="A137" s="214"/>
      <c r="B137" s="29"/>
      <c r="C137" s="170" t="s">
        <v>268</v>
      </c>
      <c r="D137" s="170" t="s">
        <v>102</v>
      </c>
      <c r="E137" s="171" t="s">
        <v>269</v>
      </c>
      <c r="F137" s="172" t="s">
        <v>270</v>
      </c>
      <c r="G137" s="173" t="s">
        <v>115</v>
      </c>
      <c r="H137" s="174">
        <v>50</v>
      </c>
      <c r="I137" s="174"/>
      <c r="J137" s="174"/>
      <c r="K137" s="174">
        <f>H137*J137</f>
        <v>0</v>
      </c>
      <c r="L137" s="175"/>
      <c r="M137" s="32"/>
      <c r="N137" s="176" t="s">
        <v>1</v>
      </c>
      <c r="O137" s="177" t="s">
        <v>28</v>
      </c>
      <c r="P137" s="178">
        <f>I137+J137</f>
        <v>0</v>
      </c>
      <c r="Q137" s="178">
        <f>ROUND(I137*H137,3)</f>
        <v>0</v>
      </c>
      <c r="R137" s="178">
        <f>ROUND(J137*H137,3)</f>
        <v>0</v>
      </c>
      <c r="S137" s="179">
        <v>0</v>
      </c>
      <c r="T137" s="179">
        <f>S137*H137</f>
        <v>0</v>
      </c>
      <c r="U137" s="179">
        <v>0</v>
      </c>
      <c r="V137" s="179">
        <f>U137*H137</f>
        <v>0</v>
      </c>
      <c r="W137" s="179">
        <v>0</v>
      </c>
      <c r="X137" s="179">
        <f>W137*H137</f>
        <v>0</v>
      </c>
      <c r="Y137" s="180" t="s">
        <v>1</v>
      </c>
      <c r="Z137" s="214"/>
      <c r="AJ137" s="181" t="s">
        <v>104</v>
      </c>
      <c r="AL137" s="181" t="s">
        <v>102</v>
      </c>
      <c r="AM137" s="181" t="s">
        <v>105</v>
      </c>
      <c r="AQ137" s="14" t="s">
        <v>100</v>
      </c>
      <c r="AW137" s="182">
        <f>IF(O137="základná",K137,0)</f>
        <v>0</v>
      </c>
      <c r="AX137" s="182">
        <f>IF(O137="znížená",K137,0)</f>
        <v>0</v>
      </c>
      <c r="AY137" s="182">
        <f>IF(O137="zákl. prenesená",K137,0)</f>
        <v>0</v>
      </c>
      <c r="AZ137" s="182">
        <f>IF(O137="zníž. prenesená",K137,0)</f>
        <v>0</v>
      </c>
      <c r="BA137" s="182">
        <f>IF(O137="nulová",K137,0)</f>
        <v>0</v>
      </c>
      <c r="BB137" s="14" t="s">
        <v>105</v>
      </c>
      <c r="BC137" s="183">
        <f>ROUND(P137*H137,3)</f>
        <v>0</v>
      </c>
      <c r="BD137" s="14" t="s">
        <v>104</v>
      </c>
      <c r="BE137" s="181" t="s">
        <v>271</v>
      </c>
    </row>
    <row r="138" spans="1:57" s="2" customFormat="1" ht="19.5" x14ac:dyDescent="0.2">
      <c r="A138" s="214"/>
      <c r="B138" s="29"/>
      <c r="C138" s="211"/>
      <c r="D138" s="184" t="s">
        <v>106</v>
      </c>
      <c r="E138" s="211"/>
      <c r="F138" s="185" t="s">
        <v>270</v>
      </c>
      <c r="G138" s="211"/>
      <c r="H138" s="211"/>
      <c r="I138" s="211"/>
      <c r="J138" s="211"/>
      <c r="K138" s="211"/>
      <c r="L138" s="211"/>
      <c r="M138" s="32"/>
      <c r="N138" s="186"/>
      <c r="O138" s="187"/>
      <c r="P138" s="60"/>
      <c r="Q138" s="60"/>
      <c r="R138" s="60"/>
      <c r="S138" s="60"/>
      <c r="T138" s="60"/>
      <c r="U138" s="60"/>
      <c r="V138" s="60"/>
      <c r="W138" s="60"/>
      <c r="X138" s="60"/>
      <c r="Y138" s="61"/>
      <c r="Z138" s="214"/>
      <c r="AL138" s="14" t="s">
        <v>106</v>
      </c>
      <c r="AM138" s="14" t="s">
        <v>105</v>
      </c>
    </row>
    <row r="139" spans="1:57" s="12" customFormat="1" ht="26.1" customHeight="1" x14ac:dyDescent="0.2">
      <c r="B139" s="154"/>
      <c r="C139" s="155"/>
      <c r="D139" s="156" t="s">
        <v>62</v>
      </c>
      <c r="E139" s="157" t="s">
        <v>116</v>
      </c>
      <c r="F139" s="157" t="s">
        <v>123</v>
      </c>
      <c r="G139" s="155"/>
      <c r="H139" s="155"/>
      <c r="I139" s="155"/>
      <c r="J139" s="155"/>
      <c r="K139" s="158">
        <f>K140+K145+K169+K180+K185+K219</f>
        <v>0</v>
      </c>
      <c r="L139" s="155"/>
      <c r="M139" s="159"/>
      <c r="N139" s="160"/>
      <c r="O139" s="161"/>
      <c r="P139" s="161"/>
      <c r="Q139" s="162">
        <f>Q140+Q145+Q169+Q180+Q185+Q219</f>
        <v>0</v>
      </c>
      <c r="R139" s="162">
        <f>R140+R145+R169+R180+R185+R219</f>
        <v>0</v>
      </c>
      <c r="S139" s="161"/>
      <c r="T139" s="163" t="e">
        <f>T140+#REF!+T145+#REF!+T169+#REF!+T180+#REF!+T185+#REF!+#REF!+T219+#REF!</f>
        <v>#REF!</v>
      </c>
      <c r="U139" s="161"/>
      <c r="V139" s="163" t="e">
        <f>V140+#REF!+V145+#REF!+V169+#REF!+V180+#REF!+V185+#REF!+#REF!+V219+#REF!</f>
        <v>#REF!</v>
      </c>
      <c r="W139" s="161"/>
      <c r="X139" s="163" t="e">
        <f>X140+#REF!+X145+#REF!+X169+#REF!+X180+#REF!+X185+#REF!+#REF!+X219+#REF!</f>
        <v>#REF!</v>
      </c>
      <c r="Y139" s="164"/>
      <c r="AJ139" s="165" t="s">
        <v>101</v>
      </c>
      <c r="AL139" s="166" t="s">
        <v>62</v>
      </c>
      <c r="AM139" s="166" t="s">
        <v>63</v>
      </c>
      <c r="AQ139" s="165" t="s">
        <v>100</v>
      </c>
      <c r="BC139" s="167" t="e">
        <f>BC140+#REF!+BC145+#REF!+BC169+#REF!+BC180+#REF!+BC185+#REF!+#REF!+BC219+#REF!</f>
        <v>#REF!</v>
      </c>
    </row>
    <row r="140" spans="1:57" s="12" customFormat="1" ht="22.7" customHeight="1" x14ac:dyDescent="0.2">
      <c r="B140" s="154"/>
      <c r="C140" s="155"/>
      <c r="D140" s="156" t="s">
        <v>62</v>
      </c>
      <c r="E140" s="168" t="s">
        <v>272</v>
      </c>
      <c r="F140" s="168" t="s">
        <v>273</v>
      </c>
      <c r="G140" s="155"/>
      <c r="H140" s="155"/>
      <c r="I140" s="155"/>
      <c r="J140" s="155"/>
      <c r="K140" s="169">
        <f>SUM(K141:K144)</f>
        <v>0</v>
      </c>
      <c r="L140" s="155"/>
      <c r="M140" s="159"/>
      <c r="N140" s="160"/>
      <c r="O140" s="161"/>
      <c r="P140" s="161"/>
      <c r="Q140" s="162">
        <f>SUM(Q141:Q144)</f>
        <v>0</v>
      </c>
      <c r="R140" s="162">
        <f>SUM(R141:R144)</f>
        <v>0</v>
      </c>
      <c r="S140" s="161"/>
      <c r="T140" s="163">
        <f>SUM(T141:T144)</f>
        <v>0</v>
      </c>
      <c r="U140" s="161"/>
      <c r="V140" s="163">
        <f>SUM(V141:V144)</f>
        <v>0</v>
      </c>
      <c r="W140" s="161"/>
      <c r="X140" s="163">
        <f>SUM(X141:X144)</f>
        <v>0</v>
      </c>
      <c r="Y140" s="164"/>
      <c r="AJ140" s="165" t="s">
        <v>66</v>
      </c>
      <c r="AL140" s="166" t="s">
        <v>62</v>
      </c>
      <c r="AM140" s="166" t="s">
        <v>66</v>
      </c>
      <c r="AQ140" s="165" t="s">
        <v>100</v>
      </c>
      <c r="BC140" s="167">
        <f>SUM(BC141:BC144)</f>
        <v>0</v>
      </c>
    </row>
    <row r="141" spans="1:57" s="2" customFormat="1" ht="24" customHeight="1" x14ac:dyDescent="0.2">
      <c r="A141" s="214"/>
      <c r="B141" s="29"/>
      <c r="C141" s="170" t="s">
        <v>305</v>
      </c>
      <c r="D141" s="170" t="s">
        <v>102</v>
      </c>
      <c r="E141" s="171" t="s">
        <v>306</v>
      </c>
      <c r="F141" s="172" t="s">
        <v>307</v>
      </c>
      <c r="G141" s="173" t="s">
        <v>103</v>
      </c>
      <c r="H141" s="174">
        <v>30</v>
      </c>
      <c r="I141" s="174"/>
      <c r="J141" s="174"/>
      <c r="K141" s="174">
        <f>H141*J141</f>
        <v>0</v>
      </c>
      <c r="L141" s="175"/>
      <c r="M141" s="32"/>
      <c r="N141" s="176"/>
      <c r="O141" s="177" t="s">
        <v>28</v>
      </c>
      <c r="P141" s="178">
        <f>I141+J141</f>
        <v>0</v>
      </c>
      <c r="Q141" s="178">
        <f>ROUND(I141*H141,3)</f>
        <v>0</v>
      </c>
      <c r="R141" s="178">
        <f>ROUND(J141*H141,3)</f>
        <v>0</v>
      </c>
      <c r="S141" s="179">
        <v>0</v>
      </c>
      <c r="T141" s="179">
        <f>S141*H141</f>
        <v>0</v>
      </c>
      <c r="U141" s="179">
        <v>0</v>
      </c>
      <c r="V141" s="179">
        <f>U141*H141</f>
        <v>0</v>
      </c>
      <c r="W141" s="179">
        <v>0</v>
      </c>
      <c r="X141" s="179">
        <f>W141*H141</f>
        <v>0</v>
      </c>
      <c r="Y141" s="180"/>
      <c r="Z141" s="214"/>
      <c r="AJ141" s="181" t="s">
        <v>104</v>
      </c>
      <c r="AL141" s="181" t="s">
        <v>102</v>
      </c>
      <c r="AM141" s="181" t="s">
        <v>105</v>
      </c>
      <c r="AQ141" s="14" t="s">
        <v>100</v>
      </c>
      <c r="AW141" s="182">
        <f>IF(O141="základná",K141,0)</f>
        <v>0</v>
      </c>
      <c r="AX141" s="182">
        <f>IF(O141="znížená",K141,0)</f>
        <v>0</v>
      </c>
      <c r="AY141" s="182">
        <f>IF(O141="zákl. prenesená",K141,0)</f>
        <v>0</v>
      </c>
      <c r="AZ141" s="182">
        <f>IF(O141="zníž. prenesená",K141,0)</f>
        <v>0</v>
      </c>
      <c r="BA141" s="182">
        <f>IF(O141="nulová",K141,0)</f>
        <v>0</v>
      </c>
      <c r="BB141" s="14" t="s">
        <v>105</v>
      </c>
      <c r="BC141" s="183">
        <f>ROUND(P141*H141,3)</f>
        <v>0</v>
      </c>
      <c r="BD141" s="14" t="s">
        <v>104</v>
      </c>
      <c r="BE141" s="181" t="s">
        <v>308</v>
      </c>
    </row>
    <row r="142" spans="1:57" s="2" customFormat="1" ht="19.5" x14ac:dyDescent="0.2">
      <c r="A142" s="214"/>
      <c r="B142" s="29"/>
      <c r="C142" s="211"/>
      <c r="D142" s="184" t="s">
        <v>106</v>
      </c>
      <c r="E142" s="211"/>
      <c r="F142" s="185" t="s">
        <v>307</v>
      </c>
      <c r="G142" s="211"/>
      <c r="H142" s="211"/>
      <c r="I142" s="211"/>
      <c r="J142" s="211"/>
      <c r="K142" s="211"/>
      <c r="L142" s="211"/>
      <c r="M142" s="32"/>
      <c r="N142" s="186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Z142" s="214"/>
      <c r="AL142" s="14" t="s">
        <v>106</v>
      </c>
      <c r="AM142" s="14" t="s">
        <v>105</v>
      </c>
    </row>
    <row r="143" spans="1:57" s="2" customFormat="1" ht="16.5" customHeight="1" x14ac:dyDescent="0.2">
      <c r="A143" s="214"/>
      <c r="B143" s="29"/>
      <c r="C143" s="188" t="s">
        <v>309</v>
      </c>
      <c r="D143" s="188" t="s">
        <v>116</v>
      </c>
      <c r="E143" s="189" t="s">
        <v>310</v>
      </c>
      <c r="F143" s="190" t="s">
        <v>311</v>
      </c>
      <c r="G143" s="191" t="s">
        <v>103</v>
      </c>
      <c r="H143" s="192">
        <v>30</v>
      </c>
      <c r="I143" s="192"/>
      <c r="J143" s="193"/>
      <c r="K143" s="192">
        <f>H143*I143</f>
        <v>0</v>
      </c>
      <c r="L143" s="193"/>
      <c r="M143" s="32"/>
      <c r="N143" s="195"/>
      <c r="O143" s="177" t="s">
        <v>28</v>
      </c>
      <c r="P143" s="178">
        <f>I143+J143</f>
        <v>0</v>
      </c>
      <c r="Q143" s="178">
        <f>ROUND(I143*H143,3)</f>
        <v>0</v>
      </c>
      <c r="R143" s="178">
        <f>ROUND(J143*H143,3)</f>
        <v>0</v>
      </c>
      <c r="S143" s="179">
        <v>0</v>
      </c>
      <c r="T143" s="179">
        <f>S143*H143</f>
        <v>0</v>
      </c>
      <c r="U143" s="179">
        <v>0</v>
      </c>
      <c r="V143" s="179">
        <f>U143*H143</f>
        <v>0</v>
      </c>
      <c r="W143" s="179">
        <v>0</v>
      </c>
      <c r="X143" s="179">
        <f>W143*H143</f>
        <v>0</v>
      </c>
      <c r="Y143" s="180"/>
      <c r="Z143" s="214"/>
      <c r="AJ143" s="181" t="s">
        <v>108</v>
      </c>
      <c r="AL143" s="181" t="s">
        <v>116</v>
      </c>
      <c r="AM143" s="181" t="s">
        <v>105</v>
      </c>
      <c r="AQ143" s="14" t="s">
        <v>100</v>
      </c>
      <c r="AW143" s="182">
        <f>IF(O143="základná",K143,0)</f>
        <v>0</v>
      </c>
      <c r="AX143" s="182">
        <f>IF(O143="znížená",K143,0)</f>
        <v>0</v>
      </c>
      <c r="AY143" s="182">
        <f>IF(O143="zákl. prenesená",K143,0)</f>
        <v>0</v>
      </c>
      <c r="AZ143" s="182">
        <f>IF(O143="zníž. prenesená",K143,0)</f>
        <v>0</v>
      </c>
      <c r="BA143" s="182">
        <f>IF(O143="nulová",K143,0)</f>
        <v>0</v>
      </c>
      <c r="BB143" s="14" t="s">
        <v>105</v>
      </c>
      <c r="BC143" s="183">
        <f>ROUND(P143*H143,3)</f>
        <v>0</v>
      </c>
      <c r="BD143" s="14" t="s">
        <v>104</v>
      </c>
      <c r="BE143" s="181" t="s">
        <v>312</v>
      </c>
    </row>
    <row r="144" spans="1:57" s="2" customFormat="1" x14ac:dyDescent="0.2">
      <c r="A144" s="214"/>
      <c r="B144" s="29"/>
      <c r="C144" s="211"/>
      <c r="D144" s="184" t="s">
        <v>106</v>
      </c>
      <c r="E144" s="211"/>
      <c r="F144" s="185" t="s">
        <v>311</v>
      </c>
      <c r="G144" s="211"/>
      <c r="H144" s="211"/>
      <c r="I144" s="211"/>
      <c r="J144" s="211"/>
      <c r="K144" s="211"/>
      <c r="L144" s="211"/>
      <c r="M144" s="32"/>
      <c r="N144" s="186"/>
      <c r="O144" s="187"/>
      <c r="P144" s="60"/>
      <c r="Q144" s="60"/>
      <c r="R144" s="60"/>
      <c r="S144" s="60"/>
      <c r="T144" s="60"/>
      <c r="U144" s="60"/>
      <c r="V144" s="60"/>
      <c r="W144" s="60"/>
      <c r="X144" s="60"/>
      <c r="Y144" s="61"/>
      <c r="Z144" s="214"/>
      <c r="AL144" s="14" t="s">
        <v>106</v>
      </c>
      <c r="AM144" s="14" t="s">
        <v>105</v>
      </c>
    </row>
    <row r="145" spans="1:57" s="12" customFormat="1" ht="22.7" customHeight="1" x14ac:dyDescent="0.2">
      <c r="B145" s="154"/>
      <c r="C145" s="155"/>
      <c r="D145" s="156" t="s">
        <v>62</v>
      </c>
      <c r="E145" s="168" t="s">
        <v>313</v>
      </c>
      <c r="F145" s="168" t="s">
        <v>314</v>
      </c>
      <c r="G145" s="155"/>
      <c r="H145" s="155"/>
      <c r="I145" s="155"/>
      <c r="J145" s="155"/>
      <c r="K145" s="169">
        <f>SUM(K146:K166)</f>
        <v>0</v>
      </c>
      <c r="L145" s="155"/>
      <c r="M145" s="32"/>
      <c r="N145" s="160"/>
      <c r="O145" s="161"/>
      <c r="P145" s="161"/>
      <c r="Q145" s="162">
        <f>SUM(Q146:Q166)</f>
        <v>0</v>
      </c>
      <c r="R145" s="162">
        <f>SUM(R146:R166)</f>
        <v>0</v>
      </c>
      <c r="S145" s="161"/>
      <c r="T145" s="163">
        <f>SUM(T146:T155)</f>
        <v>0</v>
      </c>
      <c r="U145" s="161"/>
      <c r="V145" s="163">
        <f>SUM(V146:V155)</f>
        <v>0</v>
      </c>
      <c r="W145" s="161"/>
      <c r="X145" s="163">
        <f>SUM(X146:X155)</f>
        <v>0</v>
      </c>
      <c r="Y145" s="164"/>
      <c r="AJ145" s="165" t="s">
        <v>66</v>
      </c>
      <c r="AL145" s="166" t="s">
        <v>62</v>
      </c>
      <c r="AM145" s="166" t="s">
        <v>66</v>
      </c>
      <c r="AQ145" s="165" t="s">
        <v>100</v>
      </c>
      <c r="BC145" s="167">
        <f>SUM(BC146:BC168)</f>
        <v>0</v>
      </c>
    </row>
    <row r="146" spans="1:57" s="2" customFormat="1" ht="24" customHeight="1" x14ac:dyDescent="0.2">
      <c r="A146" s="214"/>
      <c r="B146" s="29"/>
      <c r="C146" s="170" t="s">
        <v>315</v>
      </c>
      <c r="D146" s="170" t="s">
        <v>102</v>
      </c>
      <c r="E146" s="171" t="s">
        <v>316</v>
      </c>
      <c r="F146" s="172" t="s">
        <v>783</v>
      </c>
      <c r="G146" s="173" t="s">
        <v>115</v>
      </c>
      <c r="H146" s="174">
        <v>100</v>
      </c>
      <c r="I146" s="174"/>
      <c r="J146" s="174"/>
      <c r="K146" s="174">
        <f>H146*J146</f>
        <v>0</v>
      </c>
      <c r="L146" s="175"/>
      <c r="M146" s="32"/>
      <c r="N146" s="176"/>
      <c r="O146" s="177" t="s">
        <v>28</v>
      </c>
      <c r="P146" s="178">
        <f>I146+J146</f>
        <v>0</v>
      </c>
      <c r="Q146" s="178">
        <f>ROUND(I146*H146,3)</f>
        <v>0</v>
      </c>
      <c r="R146" s="178">
        <f>ROUND(J146*H146,3)</f>
        <v>0</v>
      </c>
      <c r="S146" s="179">
        <v>0</v>
      </c>
      <c r="T146" s="179">
        <f>S146*H146</f>
        <v>0</v>
      </c>
      <c r="U146" s="179">
        <v>0</v>
      </c>
      <c r="V146" s="179">
        <f>U146*H146</f>
        <v>0</v>
      </c>
      <c r="W146" s="179">
        <v>0</v>
      </c>
      <c r="X146" s="179">
        <f>W146*H146</f>
        <v>0</v>
      </c>
      <c r="Y146" s="180"/>
      <c r="Z146" s="214"/>
      <c r="AJ146" s="181" t="s">
        <v>104</v>
      </c>
      <c r="AL146" s="181" t="s">
        <v>102</v>
      </c>
      <c r="AM146" s="181" t="s">
        <v>105</v>
      </c>
      <c r="AQ146" s="14" t="s">
        <v>100</v>
      </c>
      <c r="AW146" s="182">
        <f>IF(O146="základná",K146,0)</f>
        <v>0</v>
      </c>
      <c r="AX146" s="182">
        <f>IF(O146="znížená",K146,0)</f>
        <v>0</v>
      </c>
      <c r="AY146" s="182">
        <f>IF(O146="zákl. prenesená",K146,0)</f>
        <v>0</v>
      </c>
      <c r="AZ146" s="182">
        <f>IF(O146="zníž. prenesená",K146,0)</f>
        <v>0</v>
      </c>
      <c r="BA146" s="182">
        <f>IF(O146="nulová",K146,0)</f>
        <v>0</v>
      </c>
      <c r="BB146" s="14" t="s">
        <v>105</v>
      </c>
      <c r="BC146" s="183">
        <f>ROUND(P146*H146,3)</f>
        <v>0</v>
      </c>
      <c r="BD146" s="14" t="s">
        <v>104</v>
      </c>
      <c r="BE146" s="181" t="s">
        <v>318</v>
      </c>
    </row>
    <row r="147" spans="1:57" s="2" customFormat="1" x14ac:dyDescent="0.2">
      <c r="A147" s="214"/>
      <c r="B147" s="29"/>
      <c r="C147" s="211"/>
      <c r="D147" s="184" t="s">
        <v>106</v>
      </c>
      <c r="E147" s="211"/>
      <c r="F147" s="185" t="s">
        <v>317</v>
      </c>
      <c r="G147" s="211"/>
      <c r="H147" s="211"/>
      <c r="I147" s="211"/>
      <c r="J147" s="211"/>
      <c r="K147" s="211"/>
      <c r="L147" s="211"/>
      <c r="M147" s="32"/>
      <c r="N147" s="186"/>
      <c r="O147" s="187"/>
      <c r="P147" s="60"/>
      <c r="Q147" s="60"/>
      <c r="R147" s="60"/>
      <c r="S147" s="60"/>
      <c r="T147" s="60"/>
      <c r="U147" s="60"/>
      <c r="V147" s="60"/>
      <c r="W147" s="60"/>
      <c r="X147" s="60"/>
      <c r="Y147" s="61"/>
      <c r="Z147" s="214"/>
      <c r="AL147" s="14" t="s">
        <v>106</v>
      </c>
      <c r="AM147" s="14" t="s">
        <v>105</v>
      </c>
    </row>
    <row r="148" spans="1:57" s="2" customFormat="1" ht="16.5" customHeight="1" x14ac:dyDescent="0.2">
      <c r="A148" s="214"/>
      <c r="B148" s="29"/>
      <c r="C148" s="188" t="s">
        <v>319</v>
      </c>
      <c r="D148" s="188" t="s">
        <v>116</v>
      </c>
      <c r="E148" s="189" t="s">
        <v>320</v>
      </c>
      <c r="F148" s="190" t="s">
        <v>321</v>
      </c>
      <c r="G148" s="191" t="s">
        <v>115</v>
      </c>
      <c r="H148" s="192">
        <v>100</v>
      </c>
      <c r="I148" s="192"/>
      <c r="J148" s="193"/>
      <c r="K148" s="192">
        <f>H148*I148</f>
        <v>0</v>
      </c>
      <c r="L148" s="193"/>
      <c r="M148" s="194"/>
      <c r="N148" s="195"/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180"/>
      <c r="Z148" s="214"/>
      <c r="AJ148" s="181" t="s">
        <v>108</v>
      </c>
      <c r="AL148" s="181" t="s">
        <v>116</v>
      </c>
      <c r="AM148" s="181" t="s">
        <v>105</v>
      </c>
      <c r="AQ148" s="14" t="s">
        <v>100</v>
      </c>
      <c r="AW148" s="182">
        <f>IF(O148="základná",K148,0)</f>
        <v>0</v>
      </c>
      <c r="AX148" s="182">
        <f>IF(O148="znížená",K148,0)</f>
        <v>0</v>
      </c>
      <c r="AY148" s="182">
        <f>IF(O148="zákl. prenesená",K148,0)</f>
        <v>0</v>
      </c>
      <c r="AZ148" s="182">
        <f>IF(O148="zníž. prenesená",K148,0)</f>
        <v>0</v>
      </c>
      <c r="BA148" s="182">
        <f>IF(O148="nulová",K148,0)</f>
        <v>0</v>
      </c>
      <c r="BB148" s="14" t="s">
        <v>105</v>
      </c>
      <c r="BC148" s="183">
        <f>ROUND(P148*H148,3)</f>
        <v>0</v>
      </c>
      <c r="BD148" s="14" t="s">
        <v>104</v>
      </c>
      <c r="BE148" s="181" t="s">
        <v>322</v>
      </c>
    </row>
    <row r="149" spans="1:57" s="2" customFormat="1" x14ac:dyDescent="0.2">
      <c r="A149" s="214"/>
      <c r="B149" s="29"/>
      <c r="C149" s="211"/>
      <c r="D149" s="184" t="s">
        <v>106</v>
      </c>
      <c r="E149" s="211"/>
      <c r="F149" s="185" t="s">
        <v>321</v>
      </c>
      <c r="G149" s="211"/>
      <c r="H149" s="211"/>
      <c r="I149" s="211"/>
      <c r="J149" s="211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214"/>
      <c r="AL149" s="14" t="s">
        <v>106</v>
      </c>
      <c r="AM149" s="14" t="s">
        <v>105</v>
      </c>
    </row>
    <row r="150" spans="1:57" s="2" customFormat="1" ht="26.1" customHeight="1" x14ac:dyDescent="0.2">
      <c r="A150" s="214"/>
      <c r="B150" s="29"/>
      <c r="C150" s="170" t="s">
        <v>337</v>
      </c>
      <c r="D150" s="170" t="s">
        <v>102</v>
      </c>
      <c r="E150" s="171" t="s">
        <v>338</v>
      </c>
      <c r="F150" s="172" t="s">
        <v>339</v>
      </c>
      <c r="G150" s="173" t="s">
        <v>103</v>
      </c>
      <c r="H150" s="174">
        <v>15</v>
      </c>
      <c r="I150" s="174"/>
      <c r="J150" s="174"/>
      <c r="K150" s="174">
        <f>H150*J150</f>
        <v>0</v>
      </c>
      <c r="L150" s="175"/>
      <c r="M150" s="32"/>
      <c r="N150" s="176" t="s">
        <v>1</v>
      </c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180" t="s">
        <v>1</v>
      </c>
      <c r="Z150" s="214"/>
      <c r="AJ150" s="181" t="s">
        <v>104</v>
      </c>
      <c r="AL150" s="181" t="s">
        <v>102</v>
      </c>
      <c r="AM150" s="181" t="s">
        <v>105</v>
      </c>
      <c r="AQ150" s="14" t="s">
        <v>100</v>
      </c>
      <c r="AW150" s="182">
        <f>IF(O150="základná",K150,0)</f>
        <v>0</v>
      </c>
      <c r="AX150" s="182">
        <f>IF(O150="znížená",K150,0)</f>
        <v>0</v>
      </c>
      <c r="AY150" s="182">
        <f>IF(O150="zákl. prenesená",K150,0)</f>
        <v>0</v>
      </c>
      <c r="AZ150" s="182">
        <f>IF(O150="zníž. prenesená",K150,0)</f>
        <v>0</v>
      </c>
      <c r="BA150" s="182">
        <f>IF(O150="nulová",K150,0)</f>
        <v>0</v>
      </c>
      <c r="BB150" s="14" t="s">
        <v>105</v>
      </c>
      <c r="BC150" s="183">
        <f>ROUND(P150*H150,3)</f>
        <v>0</v>
      </c>
      <c r="BD150" s="14" t="s">
        <v>104</v>
      </c>
      <c r="BE150" s="181" t="s">
        <v>340</v>
      </c>
    </row>
    <row r="151" spans="1:57" s="2" customFormat="1" x14ac:dyDescent="0.2">
      <c r="A151" s="214"/>
      <c r="B151" s="29"/>
      <c r="C151" s="211"/>
      <c r="D151" s="184" t="s">
        <v>106</v>
      </c>
      <c r="E151" s="211"/>
      <c r="F151" s="185" t="s">
        <v>339</v>
      </c>
      <c r="G151" s="211"/>
      <c r="H151" s="211"/>
      <c r="I151" s="211"/>
      <c r="J151" s="211"/>
      <c r="K151" s="211"/>
      <c r="L151" s="211"/>
      <c r="M151" s="32"/>
      <c r="N151" s="186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61"/>
      <c r="Z151" s="214"/>
      <c r="AL151" s="14" t="s">
        <v>106</v>
      </c>
      <c r="AM151" s="14" t="s">
        <v>105</v>
      </c>
    </row>
    <row r="152" spans="1:57" s="2" customFormat="1" ht="16.5" customHeight="1" x14ac:dyDescent="0.2">
      <c r="A152" s="214"/>
      <c r="B152" s="29"/>
      <c r="C152" s="188" t="s">
        <v>341</v>
      </c>
      <c r="D152" s="188" t="s">
        <v>116</v>
      </c>
      <c r="E152" s="189" t="s">
        <v>342</v>
      </c>
      <c r="F152" s="190" t="s">
        <v>343</v>
      </c>
      <c r="G152" s="191" t="s">
        <v>103</v>
      </c>
      <c r="H152" s="192">
        <v>15</v>
      </c>
      <c r="I152" s="192"/>
      <c r="J152" s="193"/>
      <c r="K152" s="192">
        <f>H152*I152</f>
        <v>0</v>
      </c>
      <c r="L152" s="193"/>
      <c r="M152" s="194"/>
      <c r="N152" s="195" t="s">
        <v>1</v>
      </c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180" t="s">
        <v>1</v>
      </c>
      <c r="Z152" s="214"/>
      <c r="AJ152" s="181" t="s">
        <v>108</v>
      </c>
      <c r="AL152" s="181" t="s">
        <v>116</v>
      </c>
      <c r="AM152" s="181" t="s">
        <v>105</v>
      </c>
      <c r="AQ152" s="14" t="s">
        <v>100</v>
      </c>
      <c r="AW152" s="182">
        <f>IF(O152="základná",K152,0)</f>
        <v>0</v>
      </c>
      <c r="AX152" s="182">
        <f>IF(O152="znížená",K152,0)</f>
        <v>0</v>
      </c>
      <c r="AY152" s="182">
        <f>IF(O152="zákl. prenesená",K152,0)</f>
        <v>0</v>
      </c>
      <c r="AZ152" s="182">
        <f>IF(O152="zníž. prenesená",K152,0)</f>
        <v>0</v>
      </c>
      <c r="BA152" s="182">
        <f>IF(O152="nulová",K152,0)</f>
        <v>0</v>
      </c>
      <c r="BB152" s="14" t="s">
        <v>105</v>
      </c>
      <c r="BC152" s="183">
        <f>ROUND(P152*H152,3)</f>
        <v>0</v>
      </c>
      <c r="BD152" s="14" t="s">
        <v>104</v>
      </c>
      <c r="BE152" s="181" t="s">
        <v>344</v>
      </c>
    </row>
    <row r="153" spans="1:57" s="2" customFormat="1" x14ac:dyDescent="0.2">
      <c r="A153" s="214"/>
      <c r="B153" s="29"/>
      <c r="C153" s="211"/>
      <c r="D153" s="184" t="s">
        <v>106</v>
      </c>
      <c r="E153" s="211"/>
      <c r="F153" s="185" t="s">
        <v>343</v>
      </c>
      <c r="G153" s="211"/>
      <c r="H153" s="211"/>
      <c r="I153" s="211"/>
      <c r="J153" s="211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Z153" s="214"/>
      <c r="AL153" s="14" t="s">
        <v>106</v>
      </c>
      <c r="AM153" s="14" t="s">
        <v>105</v>
      </c>
    </row>
    <row r="154" spans="1:57" s="2" customFormat="1" ht="24" customHeight="1" x14ac:dyDescent="0.2">
      <c r="A154" s="214"/>
      <c r="B154" s="29"/>
      <c r="C154" s="170" t="s">
        <v>345</v>
      </c>
      <c r="D154" s="170" t="s">
        <v>102</v>
      </c>
      <c r="E154" s="171" t="s">
        <v>346</v>
      </c>
      <c r="F154" s="172" t="s">
        <v>347</v>
      </c>
      <c r="G154" s="173" t="s">
        <v>103</v>
      </c>
      <c r="H154" s="174">
        <v>5</v>
      </c>
      <c r="I154" s="174"/>
      <c r="J154" s="174"/>
      <c r="K154" s="174">
        <f>H154*J154</f>
        <v>0</v>
      </c>
      <c r="L154" s="175"/>
      <c r="M154" s="32"/>
      <c r="N154" s="176" t="s">
        <v>1</v>
      </c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180" t="s">
        <v>1</v>
      </c>
      <c r="Z154" s="214"/>
      <c r="AJ154" s="181" t="s">
        <v>104</v>
      </c>
      <c r="AL154" s="181" t="s">
        <v>102</v>
      </c>
      <c r="AM154" s="181" t="s">
        <v>105</v>
      </c>
      <c r="AQ154" s="14" t="s">
        <v>100</v>
      </c>
      <c r="AW154" s="182">
        <f>IF(O154="základná",K154,0)</f>
        <v>0</v>
      </c>
      <c r="AX154" s="182">
        <f>IF(O154="znížená",K154,0)</f>
        <v>0</v>
      </c>
      <c r="AY154" s="182">
        <f>IF(O154="zákl. prenesená",K154,0)</f>
        <v>0</v>
      </c>
      <c r="AZ154" s="182">
        <f>IF(O154="zníž. prenesená",K154,0)</f>
        <v>0</v>
      </c>
      <c r="BA154" s="182">
        <f>IF(O154="nulová",K154,0)</f>
        <v>0</v>
      </c>
      <c r="BB154" s="14" t="s">
        <v>105</v>
      </c>
      <c r="BC154" s="183">
        <f>ROUND(P154*H154,3)</f>
        <v>0</v>
      </c>
      <c r="BD154" s="14" t="s">
        <v>104</v>
      </c>
      <c r="BE154" s="181" t="s">
        <v>348</v>
      </c>
    </row>
    <row r="155" spans="1:57" s="2" customFormat="1" ht="19.5" x14ac:dyDescent="0.2">
      <c r="A155" s="214"/>
      <c r="B155" s="29"/>
      <c r="C155" s="211"/>
      <c r="D155" s="184" t="s">
        <v>106</v>
      </c>
      <c r="E155" s="211"/>
      <c r="F155" s="185" t="s">
        <v>347</v>
      </c>
      <c r="G155" s="211"/>
      <c r="H155" s="211"/>
      <c r="I155" s="211"/>
      <c r="J155" s="211"/>
      <c r="K155" s="211"/>
      <c r="L155" s="211"/>
      <c r="M155" s="32"/>
      <c r="N155" s="186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61"/>
      <c r="Z155" s="214"/>
      <c r="AL155" s="14" t="s">
        <v>106</v>
      </c>
      <c r="AM155" s="14" t="s">
        <v>105</v>
      </c>
    </row>
    <row r="156" spans="1:57" s="2" customFormat="1" ht="16.5" customHeight="1" x14ac:dyDescent="0.2">
      <c r="A156" s="214"/>
      <c r="B156" s="29"/>
      <c r="C156" s="188" t="s">
        <v>349</v>
      </c>
      <c r="D156" s="188" t="s">
        <v>116</v>
      </c>
      <c r="E156" s="189" t="s">
        <v>350</v>
      </c>
      <c r="F156" s="190" t="s">
        <v>351</v>
      </c>
      <c r="G156" s="191" t="s">
        <v>103</v>
      </c>
      <c r="H156" s="192">
        <v>5</v>
      </c>
      <c r="I156" s="192"/>
      <c r="J156" s="193"/>
      <c r="K156" s="192">
        <f>H156*I156</f>
        <v>0</v>
      </c>
      <c r="L156" s="193"/>
      <c r="M156" s="194"/>
      <c r="N156" s="195" t="s">
        <v>1</v>
      </c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180" t="s">
        <v>1</v>
      </c>
      <c r="Z156" s="214"/>
      <c r="AJ156" s="181" t="s">
        <v>108</v>
      </c>
      <c r="AL156" s="181" t="s">
        <v>116</v>
      </c>
      <c r="AM156" s="181" t="s">
        <v>105</v>
      </c>
      <c r="AQ156" s="14" t="s">
        <v>100</v>
      </c>
      <c r="AW156" s="182">
        <f>IF(O156="základná",K156,0)</f>
        <v>0</v>
      </c>
      <c r="AX156" s="182">
        <f>IF(O156="znížená",K156,0)</f>
        <v>0</v>
      </c>
      <c r="AY156" s="182">
        <f>IF(O156="zákl. prenesená",K156,0)</f>
        <v>0</v>
      </c>
      <c r="AZ156" s="182">
        <f>IF(O156="zníž. prenesená",K156,0)</f>
        <v>0</v>
      </c>
      <c r="BA156" s="182">
        <f>IF(O156="nulová",K156,0)</f>
        <v>0</v>
      </c>
      <c r="BB156" s="14" t="s">
        <v>105</v>
      </c>
      <c r="BC156" s="183">
        <f>ROUND(P156*H156,3)</f>
        <v>0</v>
      </c>
      <c r="BD156" s="14" t="s">
        <v>104</v>
      </c>
      <c r="BE156" s="181" t="s">
        <v>352</v>
      </c>
    </row>
    <row r="157" spans="1:57" s="2" customFormat="1" x14ac:dyDescent="0.2">
      <c r="A157" s="214"/>
      <c r="B157" s="29"/>
      <c r="C157" s="211"/>
      <c r="D157" s="184" t="s">
        <v>106</v>
      </c>
      <c r="E157" s="211"/>
      <c r="F157" s="185" t="s">
        <v>351</v>
      </c>
      <c r="G157" s="211"/>
      <c r="H157" s="211"/>
      <c r="I157" s="211"/>
      <c r="J157" s="211"/>
      <c r="K157" s="211"/>
      <c r="L157" s="211"/>
      <c r="M157" s="32"/>
      <c r="N157" s="186"/>
      <c r="O157" s="187"/>
      <c r="P157" s="60"/>
      <c r="Q157" s="60"/>
      <c r="R157" s="60"/>
      <c r="S157" s="60"/>
      <c r="T157" s="60"/>
      <c r="U157" s="60"/>
      <c r="V157" s="60"/>
      <c r="W157" s="60"/>
      <c r="X157" s="60"/>
      <c r="Y157" s="61"/>
      <c r="Z157" s="214"/>
      <c r="AL157" s="14" t="s">
        <v>106</v>
      </c>
      <c r="AM157" s="14" t="s">
        <v>105</v>
      </c>
    </row>
    <row r="158" spans="1:57" s="2" customFormat="1" ht="16.5" customHeight="1" x14ac:dyDescent="0.2">
      <c r="A158" s="214"/>
      <c r="B158" s="29"/>
      <c r="C158" s="170" t="s">
        <v>365</v>
      </c>
      <c r="D158" s="170" t="s">
        <v>102</v>
      </c>
      <c r="E158" s="171" t="s">
        <v>366</v>
      </c>
      <c r="F158" s="172" t="s">
        <v>367</v>
      </c>
      <c r="G158" s="173" t="s">
        <v>107</v>
      </c>
      <c r="H158" s="174">
        <v>0.5</v>
      </c>
      <c r="I158" s="174"/>
      <c r="J158" s="174"/>
      <c r="K158" s="174">
        <f>H158*J158</f>
        <v>0</v>
      </c>
      <c r="L158" s="175"/>
      <c r="M158" s="32"/>
      <c r="N158" s="176" t="s">
        <v>1</v>
      </c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180" t="s">
        <v>1</v>
      </c>
      <c r="Z158" s="214"/>
      <c r="AJ158" s="181" t="s">
        <v>104</v>
      </c>
      <c r="AL158" s="181" t="s">
        <v>102</v>
      </c>
      <c r="AM158" s="181" t="s">
        <v>105</v>
      </c>
      <c r="AQ158" s="14" t="s">
        <v>100</v>
      </c>
      <c r="AW158" s="182">
        <f>IF(O158="základná",K158,0)</f>
        <v>0</v>
      </c>
      <c r="AX158" s="182">
        <f>IF(O158="znížená",K158,0)</f>
        <v>0</v>
      </c>
      <c r="AY158" s="182">
        <f>IF(O158="zákl. prenesená",K158,0)</f>
        <v>0</v>
      </c>
      <c r="AZ158" s="182">
        <f>IF(O158="zníž. prenesená",K158,0)</f>
        <v>0</v>
      </c>
      <c r="BA158" s="182">
        <f>IF(O158="nulová",K158,0)</f>
        <v>0</v>
      </c>
      <c r="BB158" s="14" t="s">
        <v>105</v>
      </c>
      <c r="BC158" s="183">
        <f>ROUND(P158*H158,3)</f>
        <v>0</v>
      </c>
      <c r="BD158" s="14" t="s">
        <v>104</v>
      </c>
      <c r="BE158" s="181" t="s">
        <v>368</v>
      </c>
    </row>
    <row r="159" spans="1:57" s="2" customFormat="1" x14ac:dyDescent="0.2">
      <c r="A159" s="214"/>
      <c r="B159" s="29"/>
      <c r="C159" s="211"/>
      <c r="D159" s="184" t="s">
        <v>106</v>
      </c>
      <c r="E159" s="211"/>
      <c r="F159" s="185" t="s">
        <v>367</v>
      </c>
      <c r="G159" s="211"/>
      <c r="H159" s="211"/>
      <c r="I159" s="211"/>
      <c r="J159" s="211"/>
      <c r="K159" s="211"/>
      <c r="L159" s="211"/>
      <c r="M159" s="32"/>
      <c r="N159" s="186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Z159" s="214"/>
      <c r="AL159" s="14" t="s">
        <v>106</v>
      </c>
      <c r="AM159" s="14" t="s">
        <v>105</v>
      </c>
    </row>
    <row r="160" spans="1:57" s="2" customFormat="1" ht="16.5" customHeight="1" x14ac:dyDescent="0.2">
      <c r="A160" s="214"/>
      <c r="B160" s="29"/>
      <c r="C160" s="188" t="s">
        <v>388</v>
      </c>
      <c r="D160" s="188" t="s">
        <v>102</v>
      </c>
      <c r="E160" s="189" t="s">
        <v>389</v>
      </c>
      <c r="F160" s="190" t="s">
        <v>907</v>
      </c>
      <c r="G160" s="191" t="s">
        <v>107</v>
      </c>
      <c r="H160" s="192">
        <v>0.5</v>
      </c>
      <c r="I160" s="192"/>
      <c r="J160" s="193"/>
      <c r="K160" s="192">
        <f>H160*I160</f>
        <v>0</v>
      </c>
      <c r="L160" s="193"/>
      <c r="M160" s="194"/>
      <c r="N160" s="195" t="s">
        <v>1</v>
      </c>
      <c r="O160" s="177" t="s">
        <v>28</v>
      </c>
      <c r="P160" s="178">
        <f>I160+J160</f>
        <v>0</v>
      </c>
      <c r="Q160" s="178">
        <f>ROUND(I160*H160,3)</f>
        <v>0</v>
      </c>
      <c r="R160" s="178">
        <f>ROUND(J160*H160,3)</f>
        <v>0</v>
      </c>
      <c r="S160" s="179">
        <v>0</v>
      </c>
      <c r="T160" s="179">
        <f>S160*H160</f>
        <v>0</v>
      </c>
      <c r="U160" s="179">
        <v>0</v>
      </c>
      <c r="V160" s="179">
        <f>U160*H160</f>
        <v>0</v>
      </c>
      <c r="W160" s="179">
        <v>0</v>
      </c>
      <c r="X160" s="179">
        <f>W160*H160</f>
        <v>0</v>
      </c>
      <c r="Y160" s="180" t="s">
        <v>1</v>
      </c>
      <c r="Z160" s="214"/>
      <c r="AJ160" s="181" t="s">
        <v>104</v>
      </c>
      <c r="AL160" s="181" t="s">
        <v>102</v>
      </c>
      <c r="AM160" s="181" t="s">
        <v>105</v>
      </c>
      <c r="AQ160" s="14" t="s">
        <v>100</v>
      </c>
      <c r="AW160" s="182">
        <f>IF(O160="základná",K160,0)</f>
        <v>0</v>
      </c>
      <c r="AX160" s="182">
        <f>IF(O160="znížená",K160,0)</f>
        <v>0</v>
      </c>
      <c r="AY160" s="182">
        <f>IF(O160="zákl. prenesená",K160,0)</f>
        <v>0</v>
      </c>
      <c r="AZ160" s="182">
        <f>IF(O160="zníž. prenesená",K160,0)</f>
        <v>0</v>
      </c>
      <c r="BA160" s="182">
        <f>IF(O160="nulová",K160,0)</f>
        <v>0</v>
      </c>
      <c r="BB160" s="14" t="s">
        <v>105</v>
      </c>
      <c r="BC160" s="183">
        <f>ROUND(P160*H160,3)</f>
        <v>0</v>
      </c>
      <c r="BD160" s="14" t="s">
        <v>104</v>
      </c>
      <c r="BE160" s="181" t="s">
        <v>391</v>
      </c>
    </row>
    <row r="161" spans="1:57" s="2" customFormat="1" x14ac:dyDescent="0.2">
      <c r="A161" s="214"/>
      <c r="B161" s="29"/>
      <c r="C161" s="211"/>
      <c r="D161" s="184" t="s">
        <v>106</v>
      </c>
      <c r="E161" s="211"/>
      <c r="F161" s="185" t="s">
        <v>390</v>
      </c>
      <c r="G161" s="211"/>
      <c r="H161" s="211"/>
      <c r="I161" s="211"/>
      <c r="J161" s="211"/>
      <c r="K161" s="211"/>
      <c r="L161" s="211"/>
      <c r="M161" s="32"/>
      <c r="N161" s="186"/>
      <c r="O161" s="187"/>
      <c r="P161" s="60"/>
      <c r="Q161" s="60"/>
      <c r="R161" s="60"/>
      <c r="S161" s="60"/>
      <c r="T161" s="60"/>
      <c r="U161" s="60"/>
      <c r="V161" s="60"/>
      <c r="W161" s="60"/>
      <c r="X161" s="60"/>
      <c r="Y161" s="61"/>
      <c r="Z161" s="214"/>
      <c r="AL161" s="14" t="s">
        <v>106</v>
      </c>
      <c r="AM161" s="14" t="s">
        <v>105</v>
      </c>
    </row>
    <row r="162" spans="1:57" s="2" customFormat="1" ht="29.1" customHeight="1" x14ac:dyDescent="0.2">
      <c r="A162" s="214"/>
      <c r="B162" s="29"/>
      <c r="C162" s="188" t="s">
        <v>376</v>
      </c>
      <c r="D162" s="188" t="s">
        <v>102</v>
      </c>
      <c r="E162" s="189" t="s">
        <v>377</v>
      </c>
      <c r="F162" s="190" t="s">
        <v>913</v>
      </c>
      <c r="G162" s="191" t="s">
        <v>240</v>
      </c>
      <c r="H162" s="192">
        <v>0.25</v>
      </c>
      <c r="I162" s="192"/>
      <c r="J162" s="193"/>
      <c r="K162" s="192">
        <f>H162*I162</f>
        <v>0</v>
      </c>
      <c r="L162" s="193"/>
      <c r="M162" s="194"/>
      <c r="N162" s="195" t="s">
        <v>1</v>
      </c>
      <c r="O162" s="177" t="s">
        <v>28</v>
      </c>
      <c r="P162" s="178">
        <f>I162+J162</f>
        <v>0</v>
      </c>
      <c r="Q162" s="178">
        <f>ROUND(I162*H162,3)</f>
        <v>0</v>
      </c>
      <c r="R162" s="178">
        <f>ROUND(J162*H162,3)</f>
        <v>0</v>
      </c>
      <c r="S162" s="179">
        <v>0</v>
      </c>
      <c r="T162" s="179">
        <f>S162*H162</f>
        <v>0</v>
      </c>
      <c r="U162" s="179">
        <v>0</v>
      </c>
      <c r="V162" s="179">
        <f>U162*H162</f>
        <v>0</v>
      </c>
      <c r="W162" s="179">
        <v>0</v>
      </c>
      <c r="X162" s="179">
        <f>W162*H162</f>
        <v>0</v>
      </c>
      <c r="Y162" s="180" t="s">
        <v>1</v>
      </c>
      <c r="Z162" s="214"/>
      <c r="AJ162" s="181" t="s">
        <v>104</v>
      </c>
      <c r="AL162" s="181" t="s">
        <v>102</v>
      </c>
      <c r="AM162" s="181" t="s">
        <v>105</v>
      </c>
      <c r="AQ162" s="14" t="s">
        <v>100</v>
      </c>
      <c r="AW162" s="182">
        <f>IF(O162="základná",K162,0)</f>
        <v>0</v>
      </c>
      <c r="AX162" s="182">
        <f>IF(O162="znížená",K162,0)</f>
        <v>0</v>
      </c>
      <c r="AY162" s="182">
        <f>IF(O162="zákl. prenesená",K162,0)</f>
        <v>0</v>
      </c>
      <c r="AZ162" s="182">
        <f>IF(O162="zníž. prenesená",K162,0)</f>
        <v>0</v>
      </c>
      <c r="BA162" s="182">
        <f>IF(O162="nulová",K162,0)</f>
        <v>0</v>
      </c>
      <c r="BB162" s="14" t="s">
        <v>105</v>
      </c>
      <c r="BC162" s="183">
        <f>ROUND(P162*H162,3)</f>
        <v>0</v>
      </c>
      <c r="BD162" s="14" t="s">
        <v>104</v>
      </c>
      <c r="BE162" s="181" t="s">
        <v>379</v>
      </c>
    </row>
    <row r="163" spans="1:57" s="2" customFormat="1" x14ac:dyDescent="0.2">
      <c r="A163" s="214"/>
      <c r="B163" s="29"/>
      <c r="C163" s="211"/>
      <c r="D163" s="184" t="s">
        <v>106</v>
      </c>
      <c r="E163" s="211"/>
      <c r="F163" s="185" t="s">
        <v>378</v>
      </c>
      <c r="G163" s="211"/>
      <c r="H163" s="211"/>
      <c r="I163" s="211"/>
      <c r="J163" s="211"/>
      <c r="K163" s="211"/>
      <c r="L163" s="211"/>
      <c r="M163" s="32"/>
      <c r="N163" s="186"/>
      <c r="O163" s="187"/>
      <c r="P163" s="60"/>
      <c r="Q163" s="60"/>
      <c r="R163" s="60"/>
      <c r="S163" s="60"/>
      <c r="T163" s="60"/>
      <c r="U163" s="60"/>
      <c r="V163" s="60"/>
      <c r="W163" s="60"/>
      <c r="X163" s="60"/>
      <c r="Y163" s="61"/>
      <c r="Z163" s="214"/>
      <c r="AL163" s="14" t="s">
        <v>106</v>
      </c>
      <c r="AM163" s="14" t="s">
        <v>105</v>
      </c>
    </row>
    <row r="164" spans="1:57" s="2" customFormat="1" ht="29.1" customHeight="1" x14ac:dyDescent="0.2">
      <c r="A164" s="214"/>
      <c r="B164" s="29"/>
      <c r="C164" s="188" t="s">
        <v>380</v>
      </c>
      <c r="D164" s="188" t="s">
        <v>102</v>
      </c>
      <c r="E164" s="189" t="s">
        <v>381</v>
      </c>
      <c r="F164" s="190" t="s">
        <v>911</v>
      </c>
      <c r="G164" s="191" t="s">
        <v>103</v>
      </c>
      <c r="H164" s="192">
        <v>3</v>
      </c>
      <c r="I164" s="192"/>
      <c r="J164" s="193"/>
      <c r="K164" s="192">
        <f>H164*I164</f>
        <v>0</v>
      </c>
      <c r="L164" s="193"/>
      <c r="M164" s="194"/>
      <c r="N164" s="195" t="s">
        <v>1</v>
      </c>
      <c r="O164" s="177" t="s">
        <v>28</v>
      </c>
      <c r="P164" s="178">
        <f>I164+J164</f>
        <v>0</v>
      </c>
      <c r="Q164" s="178">
        <f>ROUND(I164*H164,3)</f>
        <v>0</v>
      </c>
      <c r="R164" s="178">
        <f>ROUND(J164*H164,3)</f>
        <v>0</v>
      </c>
      <c r="S164" s="179">
        <v>0</v>
      </c>
      <c r="T164" s="179">
        <f>S164*H164</f>
        <v>0</v>
      </c>
      <c r="U164" s="179">
        <v>0</v>
      </c>
      <c r="V164" s="179">
        <f>U164*H164</f>
        <v>0</v>
      </c>
      <c r="W164" s="179">
        <v>0</v>
      </c>
      <c r="X164" s="179">
        <f>W164*H164</f>
        <v>0</v>
      </c>
      <c r="Y164" s="180" t="s">
        <v>1</v>
      </c>
      <c r="Z164" s="214"/>
      <c r="AJ164" s="181" t="s">
        <v>104</v>
      </c>
      <c r="AL164" s="181" t="s">
        <v>102</v>
      </c>
      <c r="AM164" s="181" t="s">
        <v>105</v>
      </c>
      <c r="AQ164" s="14" t="s">
        <v>100</v>
      </c>
      <c r="AW164" s="182">
        <f>IF(O164="základná",K164,0)</f>
        <v>0</v>
      </c>
      <c r="AX164" s="182">
        <f>IF(O164="znížená",K164,0)</f>
        <v>0</v>
      </c>
      <c r="AY164" s="182">
        <f>IF(O164="zákl. prenesená",K164,0)</f>
        <v>0</v>
      </c>
      <c r="AZ164" s="182">
        <f>IF(O164="zníž. prenesená",K164,0)</f>
        <v>0</v>
      </c>
      <c r="BA164" s="182">
        <f>IF(O164="nulová",K164,0)</f>
        <v>0</v>
      </c>
      <c r="BB164" s="14" t="s">
        <v>105</v>
      </c>
      <c r="BC164" s="183">
        <f>ROUND(P164*H164,3)</f>
        <v>0</v>
      </c>
      <c r="BD164" s="14" t="s">
        <v>104</v>
      </c>
      <c r="BE164" s="181" t="s">
        <v>383</v>
      </c>
    </row>
    <row r="165" spans="1:57" s="2" customFormat="1" x14ac:dyDescent="0.2">
      <c r="A165" s="214"/>
      <c r="B165" s="29"/>
      <c r="C165" s="211"/>
      <c r="D165" s="184" t="s">
        <v>106</v>
      </c>
      <c r="E165" s="211"/>
      <c r="F165" s="185" t="s">
        <v>382</v>
      </c>
      <c r="G165" s="211"/>
      <c r="H165" s="211"/>
      <c r="I165" s="211"/>
      <c r="J165" s="211"/>
      <c r="K165" s="211"/>
      <c r="L165" s="211"/>
      <c r="M165" s="32"/>
      <c r="N165" s="186"/>
      <c r="O165" s="187"/>
      <c r="P165" s="60"/>
      <c r="Q165" s="60"/>
      <c r="R165" s="60"/>
      <c r="S165" s="60"/>
      <c r="T165" s="60"/>
      <c r="U165" s="60"/>
      <c r="V165" s="60"/>
      <c r="W165" s="60"/>
      <c r="X165" s="60"/>
      <c r="Y165" s="61"/>
      <c r="Z165" s="214"/>
      <c r="AL165" s="14" t="s">
        <v>106</v>
      </c>
      <c r="AM165" s="14" t="s">
        <v>105</v>
      </c>
    </row>
    <row r="166" spans="1:57" s="2" customFormat="1" ht="16.5" customHeight="1" x14ac:dyDescent="0.2">
      <c r="A166" s="214"/>
      <c r="B166" s="29"/>
      <c r="C166" s="170" t="s">
        <v>384</v>
      </c>
      <c r="D166" s="170" t="s">
        <v>102</v>
      </c>
      <c r="E166" s="171" t="s">
        <v>385</v>
      </c>
      <c r="F166" s="172" t="s">
        <v>386</v>
      </c>
      <c r="G166" s="173" t="s">
        <v>112</v>
      </c>
      <c r="H166" s="174">
        <v>1</v>
      </c>
      <c r="I166" s="174"/>
      <c r="J166" s="174"/>
      <c r="K166" s="174">
        <f>H166*J166</f>
        <v>0</v>
      </c>
      <c r="L166" s="175"/>
      <c r="M166" s="32"/>
      <c r="N166" s="176" t="s">
        <v>1</v>
      </c>
      <c r="O166" s="177" t="s">
        <v>28</v>
      </c>
      <c r="P166" s="178">
        <f>I166+J166</f>
        <v>0</v>
      </c>
      <c r="Q166" s="178">
        <f>ROUND(I166*H166,3)</f>
        <v>0</v>
      </c>
      <c r="R166" s="178">
        <f>ROUND(J166*H166,3)</f>
        <v>0</v>
      </c>
      <c r="S166" s="179">
        <v>0</v>
      </c>
      <c r="T166" s="179">
        <f>S166*H166</f>
        <v>0</v>
      </c>
      <c r="U166" s="179">
        <v>0</v>
      </c>
      <c r="V166" s="179">
        <f>U166*H166</f>
        <v>0</v>
      </c>
      <c r="W166" s="179">
        <v>0</v>
      </c>
      <c r="X166" s="179">
        <f>W166*H166</f>
        <v>0</v>
      </c>
      <c r="Y166" s="180" t="s">
        <v>1</v>
      </c>
      <c r="Z166" s="214"/>
      <c r="AJ166" s="181" t="s">
        <v>104</v>
      </c>
      <c r="AL166" s="181" t="s">
        <v>102</v>
      </c>
      <c r="AM166" s="181" t="s">
        <v>105</v>
      </c>
      <c r="AQ166" s="14" t="s">
        <v>100</v>
      </c>
      <c r="AW166" s="182">
        <f>IF(O166="základná",K166,0)</f>
        <v>0</v>
      </c>
      <c r="AX166" s="182">
        <f>IF(O166="znížená",K166,0)</f>
        <v>0</v>
      </c>
      <c r="AY166" s="182">
        <f>IF(O166="zákl. prenesená",K166,0)</f>
        <v>0</v>
      </c>
      <c r="AZ166" s="182">
        <f>IF(O166="zníž. prenesená",K166,0)</f>
        <v>0</v>
      </c>
      <c r="BA166" s="182">
        <f>IF(O166="nulová",K166,0)</f>
        <v>0</v>
      </c>
      <c r="BB166" s="14" t="s">
        <v>105</v>
      </c>
      <c r="BC166" s="183">
        <f>ROUND(P166*H166,3)</f>
        <v>0</v>
      </c>
      <c r="BD166" s="14" t="s">
        <v>104</v>
      </c>
      <c r="BE166" s="181" t="s">
        <v>387</v>
      </c>
    </row>
    <row r="167" spans="1:57" s="2" customFormat="1" x14ac:dyDescent="0.2">
      <c r="A167" s="214"/>
      <c r="B167" s="29"/>
      <c r="C167" s="211"/>
      <c r="D167" s="184" t="s">
        <v>106</v>
      </c>
      <c r="E167" s="211"/>
      <c r="F167" s="185" t="s">
        <v>386</v>
      </c>
      <c r="G167" s="211"/>
      <c r="H167" s="211"/>
      <c r="I167" s="211"/>
      <c r="J167" s="211"/>
      <c r="K167" s="211"/>
      <c r="L167" s="211"/>
      <c r="M167" s="32"/>
      <c r="N167" s="186"/>
      <c r="O167" s="187"/>
      <c r="P167" s="60"/>
      <c r="Q167" s="60"/>
      <c r="R167" s="60"/>
      <c r="S167" s="60"/>
      <c r="T167" s="60"/>
      <c r="U167" s="60"/>
      <c r="V167" s="60"/>
      <c r="W167" s="60"/>
      <c r="X167" s="60"/>
      <c r="Y167" s="61"/>
      <c r="Z167" s="214"/>
      <c r="AL167" s="14" t="s">
        <v>106</v>
      </c>
      <c r="AM167" s="14" t="s">
        <v>105</v>
      </c>
    </row>
    <row r="168" spans="1:57" s="2" customFormat="1" x14ac:dyDescent="0.2">
      <c r="A168" s="214"/>
      <c r="B168" s="29"/>
      <c r="C168" s="211"/>
      <c r="D168" s="184"/>
      <c r="E168" s="211"/>
      <c r="F168" s="185"/>
      <c r="G168" s="211"/>
      <c r="H168" s="211"/>
      <c r="I168" s="211"/>
      <c r="J168" s="211"/>
      <c r="K168" s="211"/>
      <c r="L168" s="211"/>
      <c r="M168" s="32"/>
      <c r="N168" s="186"/>
      <c r="O168" s="187"/>
      <c r="P168" s="60"/>
      <c r="Q168" s="60"/>
      <c r="R168" s="60"/>
      <c r="S168" s="60"/>
      <c r="T168" s="60"/>
      <c r="U168" s="60"/>
      <c r="V168" s="60"/>
      <c r="W168" s="60"/>
      <c r="X168" s="60"/>
      <c r="Y168" s="61"/>
      <c r="Z168" s="214"/>
      <c r="AL168" s="14"/>
      <c r="AM168" s="14"/>
    </row>
    <row r="169" spans="1:57" s="12" customFormat="1" ht="22.7" customHeight="1" x14ac:dyDescent="0.2">
      <c r="B169" s="154"/>
      <c r="C169" s="155"/>
      <c r="D169" s="156" t="s">
        <v>62</v>
      </c>
      <c r="E169" s="168" t="s">
        <v>408</v>
      </c>
      <c r="F169" s="168" t="s">
        <v>824</v>
      </c>
      <c r="G169" s="155"/>
      <c r="H169" s="155"/>
      <c r="I169" s="155"/>
      <c r="J169" s="155"/>
      <c r="K169" s="169">
        <f>SUM(K170:K179)</f>
        <v>0</v>
      </c>
      <c r="L169" s="155"/>
      <c r="M169" s="32"/>
      <c r="N169" s="160"/>
      <c r="O169" s="161"/>
      <c r="P169" s="161"/>
      <c r="Q169" s="162">
        <f>SUM(Q170:Q179)</f>
        <v>0</v>
      </c>
      <c r="R169" s="162">
        <f>SUM(R170:R179)</f>
        <v>0</v>
      </c>
      <c r="S169" s="161"/>
      <c r="T169" s="163">
        <f>SUM(T170:T179)</f>
        <v>0</v>
      </c>
      <c r="U169" s="161"/>
      <c r="V169" s="163">
        <f>SUM(V170:V179)</f>
        <v>0</v>
      </c>
      <c r="W169" s="161"/>
      <c r="X169" s="163">
        <f>SUM(X170:X179)</f>
        <v>0</v>
      </c>
      <c r="Y169" s="164"/>
      <c r="AJ169" s="165" t="s">
        <v>66</v>
      </c>
      <c r="AL169" s="166" t="s">
        <v>62</v>
      </c>
      <c r="AM169" s="166" t="s">
        <v>66</v>
      </c>
      <c r="AQ169" s="165" t="s">
        <v>100</v>
      </c>
      <c r="BC169" s="167">
        <f>SUM(BC170:BC179)</f>
        <v>0</v>
      </c>
    </row>
    <row r="170" spans="1:57" s="2" customFormat="1" ht="24" customHeight="1" x14ac:dyDescent="0.2">
      <c r="A170" s="214"/>
      <c r="B170" s="29"/>
      <c r="C170" s="170" t="s">
        <v>410</v>
      </c>
      <c r="D170" s="170" t="s">
        <v>102</v>
      </c>
      <c r="E170" s="171" t="s">
        <v>411</v>
      </c>
      <c r="F170" s="172" t="s">
        <v>412</v>
      </c>
      <c r="G170" s="173" t="s">
        <v>115</v>
      </c>
      <c r="H170" s="174">
        <v>120</v>
      </c>
      <c r="I170" s="174"/>
      <c r="J170" s="174"/>
      <c r="K170" s="174">
        <f>H170*J170</f>
        <v>0</v>
      </c>
      <c r="L170" s="175"/>
      <c r="M170" s="32"/>
      <c r="N170" s="176" t="s">
        <v>1</v>
      </c>
      <c r="O170" s="177" t="s">
        <v>28</v>
      </c>
      <c r="P170" s="178">
        <f>I170+J170</f>
        <v>0</v>
      </c>
      <c r="Q170" s="178">
        <f>ROUND(I170*H170,3)</f>
        <v>0</v>
      </c>
      <c r="R170" s="178">
        <f>ROUND(J170*H170,3)</f>
        <v>0</v>
      </c>
      <c r="S170" s="179">
        <v>0</v>
      </c>
      <c r="T170" s="179">
        <f>S170*H170</f>
        <v>0</v>
      </c>
      <c r="U170" s="179">
        <v>0</v>
      </c>
      <c r="V170" s="179">
        <f>U170*H170</f>
        <v>0</v>
      </c>
      <c r="W170" s="179">
        <v>0</v>
      </c>
      <c r="X170" s="179">
        <f>W170*H170</f>
        <v>0</v>
      </c>
      <c r="Y170" s="180" t="s">
        <v>1</v>
      </c>
      <c r="Z170" s="214"/>
      <c r="AJ170" s="181" t="s">
        <v>104</v>
      </c>
      <c r="AL170" s="181" t="s">
        <v>102</v>
      </c>
      <c r="AM170" s="181" t="s">
        <v>105</v>
      </c>
      <c r="AQ170" s="14" t="s">
        <v>100</v>
      </c>
      <c r="AW170" s="182">
        <f>IF(O170="základná",K170,0)</f>
        <v>0</v>
      </c>
      <c r="AX170" s="182">
        <f>IF(O170="znížená",K170,0)</f>
        <v>0</v>
      </c>
      <c r="AY170" s="182">
        <f>IF(O170="zákl. prenesená",K170,0)</f>
        <v>0</v>
      </c>
      <c r="AZ170" s="182">
        <f>IF(O170="zníž. prenesená",K170,0)</f>
        <v>0</v>
      </c>
      <c r="BA170" s="182">
        <f>IF(O170="nulová",K170,0)</f>
        <v>0</v>
      </c>
      <c r="BB170" s="14" t="s">
        <v>105</v>
      </c>
      <c r="BC170" s="183">
        <f>ROUND(P170*H170,3)</f>
        <v>0</v>
      </c>
      <c r="BD170" s="14" t="s">
        <v>104</v>
      </c>
      <c r="BE170" s="181" t="s">
        <v>413</v>
      </c>
    </row>
    <row r="171" spans="1:57" s="2" customFormat="1" x14ac:dyDescent="0.2">
      <c r="A171" s="214"/>
      <c r="B171" s="29"/>
      <c r="C171" s="211"/>
      <c r="D171" s="184" t="s">
        <v>106</v>
      </c>
      <c r="E171" s="211"/>
      <c r="F171" s="185" t="s">
        <v>412</v>
      </c>
      <c r="G171" s="211"/>
      <c r="H171" s="211"/>
      <c r="I171" s="211"/>
      <c r="J171" s="211"/>
      <c r="K171" s="211"/>
      <c r="L171" s="211"/>
      <c r="M171" s="32"/>
      <c r="N171" s="186"/>
      <c r="O171" s="187"/>
      <c r="P171" s="60"/>
      <c r="Q171" s="60"/>
      <c r="R171" s="60"/>
      <c r="S171" s="60"/>
      <c r="T171" s="60"/>
      <c r="U171" s="60"/>
      <c r="V171" s="60"/>
      <c r="W171" s="60"/>
      <c r="X171" s="60"/>
      <c r="Y171" s="61"/>
      <c r="Z171" s="214"/>
      <c r="AL171" s="14" t="s">
        <v>106</v>
      </c>
      <c r="AM171" s="14" t="s">
        <v>105</v>
      </c>
    </row>
    <row r="172" spans="1:57" s="2" customFormat="1" ht="16.5" customHeight="1" x14ac:dyDescent="0.2">
      <c r="A172" s="214"/>
      <c r="B172" s="29"/>
      <c r="C172" s="188" t="s">
        <v>414</v>
      </c>
      <c r="D172" s="188" t="s">
        <v>116</v>
      </c>
      <c r="E172" s="189" t="s">
        <v>415</v>
      </c>
      <c r="F172" s="190" t="s">
        <v>416</v>
      </c>
      <c r="G172" s="191" t="s">
        <v>115</v>
      </c>
      <c r="H172" s="192">
        <v>50</v>
      </c>
      <c r="I172" s="192"/>
      <c r="J172" s="193"/>
      <c r="K172" s="192">
        <f>H172*I172</f>
        <v>0</v>
      </c>
      <c r="L172" s="193"/>
      <c r="M172" s="32"/>
      <c r="N172" s="195" t="s">
        <v>1</v>
      </c>
      <c r="O172" s="177" t="s">
        <v>28</v>
      </c>
      <c r="P172" s="178">
        <f>I172+J172</f>
        <v>0</v>
      </c>
      <c r="Q172" s="178">
        <f>ROUND(I172*H172,3)</f>
        <v>0</v>
      </c>
      <c r="R172" s="178">
        <f>ROUND(J172*H172,3)</f>
        <v>0</v>
      </c>
      <c r="S172" s="179">
        <v>0</v>
      </c>
      <c r="T172" s="179">
        <f>S172*H172</f>
        <v>0</v>
      </c>
      <c r="U172" s="179">
        <v>0</v>
      </c>
      <c r="V172" s="179">
        <f>U172*H172</f>
        <v>0</v>
      </c>
      <c r="W172" s="179">
        <v>0</v>
      </c>
      <c r="X172" s="179">
        <f>W172*H172</f>
        <v>0</v>
      </c>
      <c r="Y172" s="180" t="s">
        <v>1</v>
      </c>
      <c r="Z172" s="214"/>
      <c r="AJ172" s="181" t="s">
        <v>108</v>
      </c>
      <c r="AL172" s="181" t="s">
        <v>116</v>
      </c>
      <c r="AM172" s="181" t="s">
        <v>105</v>
      </c>
      <c r="AQ172" s="14" t="s">
        <v>100</v>
      </c>
      <c r="AW172" s="182">
        <f>IF(O172="základná",K172,0)</f>
        <v>0</v>
      </c>
      <c r="AX172" s="182">
        <f>IF(O172="znížená",K172,0)</f>
        <v>0</v>
      </c>
      <c r="AY172" s="182">
        <f>IF(O172="zákl. prenesená",K172,0)</f>
        <v>0</v>
      </c>
      <c r="AZ172" s="182">
        <f>IF(O172="zníž. prenesená",K172,0)</f>
        <v>0</v>
      </c>
      <c r="BA172" s="182">
        <f>IF(O172="nulová",K172,0)</f>
        <v>0</v>
      </c>
      <c r="BB172" s="14" t="s">
        <v>105</v>
      </c>
      <c r="BC172" s="183">
        <f>ROUND(P172*H172,3)</f>
        <v>0</v>
      </c>
      <c r="BD172" s="14" t="s">
        <v>104</v>
      </c>
      <c r="BE172" s="181" t="s">
        <v>417</v>
      </c>
    </row>
    <row r="173" spans="1:57" s="2" customFormat="1" x14ac:dyDescent="0.2">
      <c r="A173" s="214"/>
      <c r="B173" s="29"/>
      <c r="C173" s="211"/>
      <c r="D173" s="184" t="s">
        <v>106</v>
      </c>
      <c r="E173" s="211"/>
      <c r="F173" s="185" t="s">
        <v>416</v>
      </c>
      <c r="G173" s="211"/>
      <c r="H173" s="211"/>
      <c r="I173" s="211"/>
      <c r="J173" s="211"/>
      <c r="K173" s="211"/>
      <c r="L173" s="211"/>
      <c r="M173" s="32"/>
      <c r="N173" s="186"/>
      <c r="O173" s="187"/>
      <c r="P173" s="60"/>
      <c r="Q173" s="60"/>
      <c r="R173" s="60"/>
      <c r="S173" s="60"/>
      <c r="T173" s="60"/>
      <c r="U173" s="60"/>
      <c r="V173" s="60"/>
      <c r="W173" s="60"/>
      <c r="X173" s="60"/>
      <c r="Y173" s="61"/>
      <c r="Z173" s="214"/>
      <c r="AL173" s="14" t="s">
        <v>106</v>
      </c>
      <c r="AM173" s="14" t="s">
        <v>105</v>
      </c>
    </row>
    <row r="174" spans="1:57" s="2" customFormat="1" ht="16.5" customHeight="1" x14ac:dyDescent="0.2">
      <c r="A174" s="214"/>
      <c r="B174" s="29"/>
      <c r="C174" s="188" t="s">
        <v>418</v>
      </c>
      <c r="D174" s="188" t="s">
        <v>116</v>
      </c>
      <c r="E174" s="189" t="s">
        <v>419</v>
      </c>
      <c r="F174" s="190" t="s">
        <v>420</v>
      </c>
      <c r="G174" s="191" t="s">
        <v>115</v>
      </c>
      <c r="H174" s="192">
        <v>70</v>
      </c>
      <c r="I174" s="192"/>
      <c r="J174" s="193"/>
      <c r="K174" s="192">
        <f>H174*I174</f>
        <v>0</v>
      </c>
      <c r="L174" s="193"/>
      <c r="M174" s="32"/>
      <c r="N174" s="195" t="s">
        <v>1</v>
      </c>
      <c r="O174" s="177" t="s">
        <v>28</v>
      </c>
      <c r="P174" s="178">
        <f>I174+J174</f>
        <v>0</v>
      </c>
      <c r="Q174" s="178">
        <f>ROUND(I174*H174,3)</f>
        <v>0</v>
      </c>
      <c r="R174" s="178">
        <f>ROUND(J174*H174,3)</f>
        <v>0</v>
      </c>
      <c r="S174" s="179">
        <v>0</v>
      </c>
      <c r="T174" s="179">
        <f>S174*H174</f>
        <v>0</v>
      </c>
      <c r="U174" s="179">
        <v>0</v>
      </c>
      <c r="V174" s="179">
        <f>U174*H174</f>
        <v>0</v>
      </c>
      <c r="W174" s="179">
        <v>0</v>
      </c>
      <c r="X174" s="179">
        <f>W174*H174</f>
        <v>0</v>
      </c>
      <c r="Y174" s="180" t="s">
        <v>1</v>
      </c>
      <c r="Z174" s="214"/>
      <c r="AJ174" s="181" t="s">
        <v>108</v>
      </c>
      <c r="AL174" s="181" t="s">
        <v>116</v>
      </c>
      <c r="AM174" s="181" t="s">
        <v>105</v>
      </c>
      <c r="AQ174" s="14" t="s">
        <v>100</v>
      </c>
      <c r="AW174" s="182">
        <f>IF(O174="základná",K174,0)</f>
        <v>0</v>
      </c>
      <c r="AX174" s="182">
        <f>IF(O174="znížená",K174,0)</f>
        <v>0</v>
      </c>
      <c r="AY174" s="182">
        <f>IF(O174="zákl. prenesená",K174,0)</f>
        <v>0</v>
      </c>
      <c r="AZ174" s="182">
        <f>IF(O174="zníž. prenesená",K174,0)</f>
        <v>0</v>
      </c>
      <c r="BA174" s="182">
        <f>IF(O174="nulová",K174,0)</f>
        <v>0</v>
      </c>
      <c r="BB174" s="14" t="s">
        <v>105</v>
      </c>
      <c r="BC174" s="183">
        <f>ROUND(P174*H174,3)</f>
        <v>0</v>
      </c>
      <c r="BD174" s="14" t="s">
        <v>104</v>
      </c>
      <c r="BE174" s="181" t="s">
        <v>421</v>
      </c>
    </row>
    <row r="175" spans="1:57" s="2" customFormat="1" x14ac:dyDescent="0.2">
      <c r="A175" s="214"/>
      <c r="B175" s="29"/>
      <c r="C175" s="211"/>
      <c r="D175" s="184" t="s">
        <v>106</v>
      </c>
      <c r="E175" s="211"/>
      <c r="F175" s="185" t="s">
        <v>420</v>
      </c>
      <c r="G175" s="211"/>
      <c r="H175" s="211"/>
      <c r="I175" s="211"/>
      <c r="J175" s="211"/>
      <c r="K175" s="211"/>
      <c r="L175" s="211"/>
      <c r="M175" s="32"/>
      <c r="N175" s="186"/>
      <c r="O175" s="187"/>
      <c r="P175" s="60"/>
      <c r="Q175" s="60"/>
      <c r="R175" s="60"/>
      <c r="S175" s="60"/>
      <c r="T175" s="60"/>
      <c r="U175" s="60"/>
      <c r="V175" s="60"/>
      <c r="W175" s="60"/>
      <c r="X175" s="60"/>
      <c r="Y175" s="61"/>
      <c r="Z175" s="214"/>
      <c r="AL175" s="14" t="s">
        <v>106</v>
      </c>
      <c r="AM175" s="14" t="s">
        <v>105</v>
      </c>
    </row>
    <row r="176" spans="1:57" s="2" customFormat="1" ht="16.5" customHeight="1" x14ac:dyDescent="0.2">
      <c r="A176" s="214"/>
      <c r="B176" s="29"/>
      <c r="C176" s="170" t="s">
        <v>422</v>
      </c>
      <c r="D176" s="170" t="s">
        <v>102</v>
      </c>
      <c r="E176" s="171" t="s">
        <v>423</v>
      </c>
      <c r="F176" s="172" t="s">
        <v>424</v>
      </c>
      <c r="G176" s="173" t="s">
        <v>115</v>
      </c>
      <c r="H176" s="174">
        <v>120</v>
      </c>
      <c r="I176" s="174"/>
      <c r="J176" s="174"/>
      <c r="K176" s="174">
        <f>H176*J176</f>
        <v>0</v>
      </c>
      <c r="L176" s="175"/>
      <c r="M176" s="32"/>
      <c r="N176" s="176" t="s">
        <v>1</v>
      </c>
      <c r="O176" s="177" t="s">
        <v>28</v>
      </c>
      <c r="P176" s="178">
        <f>I176+J176</f>
        <v>0</v>
      </c>
      <c r="Q176" s="178">
        <f>ROUND(I176*H176,3)</f>
        <v>0</v>
      </c>
      <c r="R176" s="178">
        <f>ROUND(J176*H176,3)</f>
        <v>0</v>
      </c>
      <c r="S176" s="179">
        <v>0</v>
      </c>
      <c r="T176" s="179">
        <f>S176*H176</f>
        <v>0</v>
      </c>
      <c r="U176" s="179">
        <v>0</v>
      </c>
      <c r="V176" s="179">
        <f>U176*H176</f>
        <v>0</v>
      </c>
      <c r="W176" s="179">
        <v>0</v>
      </c>
      <c r="X176" s="179">
        <f>W176*H176</f>
        <v>0</v>
      </c>
      <c r="Y176" s="180" t="s">
        <v>1</v>
      </c>
      <c r="Z176" s="214"/>
      <c r="AJ176" s="181" t="s">
        <v>104</v>
      </c>
      <c r="AL176" s="181" t="s">
        <v>102</v>
      </c>
      <c r="AM176" s="181" t="s">
        <v>105</v>
      </c>
      <c r="AQ176" s="14" t="s">
        <v>100</v>
      </c>
      <c r="AW176" s="182">
        <f>IF(O176="základná",K176,0)</f>
        <v>0</v>
      </c>
      <c r="AX176" s="182">
        <f>IF(O176="znížená",K176,0)</f>
        <v>0</v>
      </c>
      <c r="AY176" s="182">
        <f>IF(O176="zákl. prenesená",K176,0)</f>
        <v>0</v>
      </c>
      <c r="AZ176" s="182">
        <f>IF(O176="zníž. prenesená",K176,0)</f>
        <v>0</v>
      </c>
      <c r="BA176" s="182">
        <f>IF(O176="nulová",K176,0)</f>
        <v>0</v>
      </c>
      <c r="BB176" s="14" t="s">
        <v>105</v>
      </c>
      <c r="BC176" s="183">
        <f>ROUND(P176*H176,3)</f>
        <v>0</v>
      </c>
      <c r="BD176" s="14" t="s">
        <v>104</v>
      </c>
      <c r="BE176" s="181" t="s">
        <v>425</v>
      </c>
    </row>
    <row r="177" spans="1:57" s="2" customFormat="1" x14ac:dyDescent="0.2">
      <c r="A177" s="214"/>
      <c r="B177" s="29"/>
      <c r="C177" s="211"/>
      <c r="D177" s="184" t="s">
        <v>106</v>
      </c>
      <c r="E177" s="211"/>
      <c r="F177" s="185" t="s">
        <v>424</v>
      </c>
      <c r="G177" s="211"/>
      <c r="H177" s="211"/>
      <c r="I177" s="211"/>
      <c r="J177" s="211"/>
      <c r="K177" s="211"/>
      <c r="L177" s="211"/>
      <c r="M177" s="32"/>
      <c r="N177" s="186"/>
      <c r="O177" s="187"/>
      <c r="P177" s="60"/>
      <c r="Q177" s="60"/>
      <c r="R177" s="60"/>
      <c r="S177" s="60"/>
      <c r="T177" s="60"/>
      <c r="U177" s="60"/>
      <c r="V177" s="60"/>
      <c r="W177" s="60"/>
      <c r="X177" s="60"/>
      <c r="Y177" s="61"/>
      <c r="Z177" s="214"/>
      <c r="AL177" s="14" t="s">
        <v>106</v>
      </c>
      <c r="AM177" s="14" t="s">
        <v>105</v>
      </c>
    </row>
    <row r="178" spans="1:57" s="2" customFormat="1" ht="16.5" customHeight="1" x14ac:dyDescent="0.2">
      <c r="A178" s="214"/>
      <c r="B178" s="29"/>
      <c r="C178" s="188" t="s">
        <v>426</v>
      </c>
      <c r="D178" s="188" t="s">
        <v>116</v>
      </c>
      <c r="E178" s="189" t="s">
        <v>427</v>
      </c>
      <c r="F178" s="190" t="s">
        <v>428</v>
      </c>
      <c r="G178" s="191" t="s">
        <v>115</v>
      </c>
      <c r="H178" s="192">
        <v>120</v>
      </c>
      <c r="I178" s="192"/>
      <c r="J178" s="193"/>
      <c r="K178" s="192">
        <f>H178*I178</f>
        <v>0</v>
      </c>
      <c r="L178" s="193"/>
      <c r="M178" s="32"/>
      <c r="N178" s="195" t="s">
        <v>1</v>
      </c>
      <c r="O178" s="177" t="s">
        <v>28</v>
      </c>
      <c r="P178" s="178">
        <f>I178+J178</f>
        <v>0</v>
      </c>
      <c r="Q178" s="178">
        <f>ROUND(I178*H178,3)</f>
        <v>0</v>
      </c>
      <c r="R178" s="178">
        <f>ROUND(J178*H178,3)</f>
        <v>0</v>
      </c>
      <c r="S178" s="179">
        <v>0</v>
      </c>
      <c r="T178" s="179">
        <f>S178*H178</f>
        <v>0</v>
      </c>
      <c r="U178" s="179">
        <v>0</v>
      </c>
      <c r="V178" s="179">
        <f>U178*H178</f>
        <v>0</v>
      </c>
      <c r="W178" s="179">
        <v>0</v>
      </c>
      <c r="X178" s="179">
        <f>W178*H178</f>
        <v>0</v>
      </c>
      <c r="Y178" s="180" t="s">
        <v>1</v>
      </c>
      <c r="Z178" s="214"/>
      <c r="AJ178" s="181" t="s">
        <v>108</v>
      </c>
      <c r="AL178" s="181" t="s">
        <v>116</v>
      </c>
      <c r="AM178" s="181" t="s">
        <v>105</v>
      </c>
      <c r="AQ178" s="14" t="s">
        <v>100</v>
      </c>
      <c r="AW178" s="182">
        <f>IF(O178="základná",K178,0)</f>
        <v>0</v>
      </c>
      <c r="AX178" s="182">
        <f>IF(O178="znížená",K178,0)</f>
        <v>0</v>
      </c>
      <c r="AY178" s="182">
        <f>IF(O178="zákl. prenesená",K178,0)</f>
        <v>0</v>
      </c>
      <c r="AZ178" s="182">
        <f>IF(O178="zníž. prenesená",K178,0)</f>
        <v>0</v>
      </c>
      <c r="BA178" s="182">
        <f>IF(O178="nulová",K178,0)</f>
        <v>0</v>
      </c>
      <c r="BB178" s="14" t="s">
        <v>105</v>
      </c>
      <c r="BC178" s="183">
        <f>ROUND(P178*H178,3)</f>
        <v>0</v>
      </c>
      <c r="BD178" s="14" t="s">
        <v>104</v>
      </c>
      <c r="BE178" s="181" t="s">
        <v>429</v>
      </c>
    </row>
    <row r="179" spans="1:57" s="2" customFormat="1" x14ac:dyDescent="0.2">
      <c r="A179" s="214"/>
      <c r="B179" s="29"/>
      <c r="C179" s="211"/>
      <c r="D179" s="184" t="s">
        <v>106</v>
      </c>
      <c r="E179" s="211"/>
      <c r="F179" s="185" t="s">
        <v>428</v>
      </c>
      <c r="G179" s="211"/>
      <c r="H179" s="211"/>
      <c r="I179" s="211"/>
      <c r="J179" s="211"/>
      <c r="K179" s="211"/>
      <c r="L179" s="211"/>
      <c r="M179" s="32"/>
      <c r="N179" s="186"/>
      <c r="O179" s="187"/>
      <c r="P179" s="60"/>
      <c r="Q179" s="60"/>
      <c r="R179" s="60"/>
      <c r="S179" s="60"/>
      <c r="T179" s="60"/>
      <c r="U179" s="60"/>
      <c r="V179" s="60"/>
      <c r="W179" s="60"/>
      <c r="X179" s="60"/>
      <c r="Y179" s="61"/>
      <c r="Z179" s="214"/>
      <c r="AL179" s="14" t="s">
        <v>106</v>
      </c>
      <c r="AM179" s="14" t="s">
        <v>105</v>
      </c>
    </row>
    <row r="180" spans="1:57" s="12" customFormat="1" ht="22.7" customHeight="1" x14ac:dyDescent="0.2">
      <c r="B180" s="154"/>
      <c r="C180" s="155"/>
      <c r="D180" s="156" t="s">
        <v>62</v>
      </c>
      <c r="E180" s="168" t="s">
        <v>452</v>
      </c>
      <c r="F180" s="168" t="s">
        <v>409</v>
      </c>
      <c r="G180" s="155"/>
      <c r="H180" s="155"/>
      <c r="I180" s="155"/>
      <c r="J180" s="155"/>
      <c r="K180" s="169">
        <f>SUM(K181:K184)</f>
        <v>0</v>
      </c>
      <c r="L180" s="155"/>
      <c r="M180" s="32"/>
      <c r="N180" s="32"/>
      <c r="O180" s="161"/>
      <c r="P180" s="161"/>
      <c r="Q180" s="162">
        <f>SUM(Q181:Q183)</f>
        <v>0</v>
      </c>
      <c r="R180" s="162">
        <f>SUM(R181:R183)</f>
        <v>0</v>
      </c>
      <c r="S180" s="161"/>
      <c r="T180" s="163">
        <f>SUM(T181:T190)</f>
        <v>0</v>
      </c>
      <c r="U180" s="161"/>
      <c r="V180" s="163">
        <f>SUM(V181:V190)</f>
        <v>0</v>
      </c>
      <c r="W180" s="161"/>
      <c r="X180" s="163">
        <f>SUM(X181:X190)</f>
        <v>0</v>
      </c>
      <c r="Y180" s="32"/>
      <c r="Z180" s="214"/>
      <c r="AJ180" s="165" t="s">
        <v>66</v>
      </c>
      <c r="AL180" s="166" t="s">
        <v>62</v>
      </c>
      <c r="AM180" s="166" t="s">
        <v>66</v>
      </c>
      <c r="AQ180" s="165" t="s">
        <v>100</v>
      </c>
      <c r="BC180" s="167">
        <f>SUM(BC181:BC184)</f>
        <v>0</v>
      </c>
    </row>
    <row r="181" spans="1:57" s="2" customFormat="1" ht="16.5" customHeight="1" x14ac:dyDescent="0.2">
      <c r="A181" s="214"/>
      <c r="B181" s="29"/>
      <c r="C181" s="170" t="s">
        <v>489</v>
      </c>
      <c r="D181" s="170" t="s">
        <v>102</v>
      </c>
      <c r="E181" s="171" t="s">
        <v>490</v>
      </c>
      <c r="F181" s="172" t="s">
        <v>491</v>
      </c>
      <c r="G181" s="173" t="s">
        <v>115</v>
      </c>
      <c r="H181" s="174">
        <v>70</v>
      </c>
      <c r="I181" s="174"/>
      <c r="J181" s="174"/>
      <c r="K181" s="174">
        <f>H181*J181</f>
        <v>0</v>
      </c>
      <c r="L181" s="175"/>
      <c r="M181" s="32"/>
      <c r="N181" s="32"/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32"/>
      <c r="Z181" s="214"/>
      <c r="AJ181" s="181" t="s">
        <v>104</v>
      </c>
      <c r="AL181" s="181" t="s">
        <v>102</v>
      </c>
      <c r="AM181" s="181" t="s">
        <v>105</v>
      </c>
      <c r="AQ181" s="14" t="s">
        <v>100</v>
      </c>
      <c r="AW181" s="182">
        <f>IF(O181="základná",K181,0)</f>
        <v>0</v>
      </c>
      <c r="AX181" s="182">
        <f>IF(O181="znížená",K181,0)</f>
        <v>0</v>
      </c>
      <c r="AY181" s="182">
        <f>IF(O181="zákl. prenesená",K181,0)</f>
        <v>0</v>
      </c>
      <c r="AZ181" s="182">
        <f>IF(O181="zníž. prenesená",K181,0)</f>
        <v>0</v>
      </c>
      <c r="BA181" s="182">
        <f>IF(O181="nulová",K181,0)</f>
        <v>0</v>
      </c>
      <c r="BB181" s="14" t="s">
        <v>105</v>
      </c>
      <c r="BC181" s="183">
        <f>ROUND(P181*H181,3)</f>
        <v>0</v>
      </c>
      <c r="BD181" s="14" t="s">
        <v>104</v>
      </c>
      <c r="BE181" s="181" t="s">
        <v>492</v>
      </c>
    </row>
    <row r="182" spans="1:57" s="2" customFormat="1" x14ac:dyDescent="0.2">
      <c r="A182" s="214"/>
      <c r="B182" s="29"/>
      <c r="C182" s="211"/>
      <c r="D182" s="184" t="s">
        <v>106</v>
      </c>
      <c r="E182" s="211"/>
      <c r="F182" s="185" t="s">
        <v>491</v>
      </c>
      <c r="G182" s="211"/>
      <c r="H182" s="211"/>
      <c r="I182" s="211"/>
      <c r="J182" s="211"/>
      <c r="K182" s="211"/>
      <c r="L182" s="211"/>
      <c r="M182" s="32"/>
      <c r="N182" s="32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32"/>
      <c r="Z182" s="214"/>
      <c r="AL182" s="14" t="s">
        <v>106</v>
      </c>
      <c r="AM182" s="14" t="s">
        <v>105</v>
      </c>
    </row>
    <row r="183" spans="1:57" s="2" customFormat="1" ht="16.5" customHeight="1" x14ac:dyDescent="0.2">
      <c r="A183" s="214"/>
      <c r="B183" s="29"/>
      <c r="C183" s="188" t="s">
        <v>493</v>
      </c>
      <c r="D183" s="188" t="s">
        <v>116</v>
      </c>
      <c r="E183" s="189" t="s">
        <v>494</v>
      </c>
      <c r="F183" s="190" t="s">
        <v>495</v>
      </c>
      <c r="G183" s="191" t="s">
        <v>115</v>
      </c>
      <c r="H183" s="192">
        <v>70</v>
      </c>
      <c r="I183" s="192"/>
      <c r="J183" s="193"/>
      <c r="K183" s="192">
        <f>H183*I183</f>
        <v>0</v>
      </c>
      <c r="L183" s="193"/>
      <c r="M183" s="32"/>
      <c r="N183" s="32"/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32"/>
      <c r="Z183" s="214"/>
      <c r="AJ183" s="181" t="s">
        <v>108</v>
      </c>
      <c r="AL183" s="181" t="s">
        <v>116</v>
      </c>
      <c r="AM183" s="181" t="s">
        <v>105</v>
      </c>
      <c r="AQ183" s="14" t="s">
        <v>100</v>
      </c>
      <c r="AW183" s="182">
        <f>IF(O183="základná",K183,0)</f>
        <v>0</v>
      </c>
      <c r="AX183" s="182">
        <f>IF(O183="znížená",K183,0)</f>
        <v>0</v>
      </c>
      <c r="AY183" s="182">
        <f>IF(O183="zákl. prenesená",K183,0)</f>
        <v>0</v>
      </c>
      <c r="AZ183" s="182">
        <f>IF(O183="zníž. prenesená",K183,0)</f>
        <v>0</v>
      </c>
      <c r="BA183" s="182">
        <f>IF(O183="nulová",K183,0)</f>
        <v>0</v>
      </c>
      <c r="BB183" s="14" t="s">
        <v>105</v>
      </c>
      <c r="BC183" s="183">
        <f>ROUND(P183*H183,3)</f>
        <v>0</v>
      </c>
      <c r="BD183" s="14" t="s">
        <v>104</v>
      </c>
      <c r="BE183" s="181" t="s">
        <v>496</v>
      </c>
    </row>
    <row r="184" spans="1:57" s="2" customFormat="1" x14ac:dyDescent="0.2">
      <c r="A184" s="214"/>
      <c r="B184" s="29"/>
      <c r="C184" s="211"/>
      <c r="D184" s="184" t="s">
        <v>106</v>
      </c>
      <c r="E184" s="211"/>
      <c r="F184" s="185" t="s">
        <v>495</v>
      </c>
      <c r="G184" s="211"/>
      <c r="H184" s="211"/>
      <c r="I184" s="211"/>
      <c r="J184" s="211"/>
      <c r="K184" s="211"/>
      <c r="L184" s="211"/>
      <c r="M184" s="32"/>
      <c r="N184" s="32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32"/>
      <c r="Z184" s="214"/>
      <c r="AL184" s="14" t="s">
        <v>106</v>
      </c>
      <c r="AM184" s="14" t="s">
        <v>105</v>
      </c>
    </row>
    <row r="185" spans="1:57" s="12" customFormat="1" ht="22.7" customHeight="1" x14ac:dyDescent="0.2">
      <c r="B185" s="154"/>
      <c r="C185" s="155"/>
      <c r="D185" s="156" t="s">
        <v>62</v>
      </c>
      <c r="E185" s="168" t="s">
        <v>505</v>
      </c>
      <c r="F185" s="168" t="s">
        <v>506</v>
      </c>
      <c r="G185" s="155"/>
      <c r="H185" s="155"/>
      <c r="I185" s="155"/>
      <c r="J185" s="155"/>
      <c r="K185" s="169">
        <f>SUM(K186:K217)</f>
        <v>0</v>
      </c>
      <c r="L185" s="155"/>
      <c r="M185" s="32"/>
      <c r="N185" s="32"/>
      <c r="O185" s="161"/>
      <c r="P185" s="161"/>
      <c r="Q185" s="162">
        <f>SUM(Q186:Q217)</f>
        <v>0</v>
      </c>
      <c r="R185" s="162">
        <f>SUM(R186:R217)</f>
        <v>0</v>
      </c>
      <c r="S185" s="161"/>
      <c r="T185" s="163">
        <f>SUM(T186:T195)</f>
        <v>0</v>
      </c>
      <c r="U185" s="161"/>
      <c r="V185" s="163">
        <f>SUM(V186:V195)</f>
        <v>0</v>
      </c>
      <c r="W185" s="161"/>
      <c r="X185" s="163">
        <f>SUM(X186:X195)</f>
        <v>0</v>
      </c>
      <c r="Y185" s="32"/>
      <c r="Z185" s="214"/>
      <c r="AJ185" s="165" t="s">
        <v>66</v>
      </c>
      <c r="AL185" s="166" t="s">
        <v>62</v>
      </c>
      <c r="AM185" s="166" t="s">
        <v>66</v>
      </c>
      <c r="AQ185" s="165" t="s">
        <v>100</v>
      </c>
      <c r="BC185" s="167">
        <f>SUM(BC186:BC218)</f>
        <v>0</v>
      </c>
    </row>
    <row r="186" spans="1:57" s="2" customFormat="1" ht="24" customHeight="1" x14ac:dyDescent="0.2">
      <c r="A186" s="214"/>
      <c r="B186" s="29"/>
      <c r="C186" s="170" t="s">
        <v>507</v>
      </c>
      <c r="D186" s="170" t="s">
        <v>102</v>
      </c>
      <c r="E186" s="171" t="s">
        <v>508</v>
      </c>
      <c r="F186" s="172" t="s">
        <v>509</v>
      </c>
      <c r="G186" s="173" t="s">
        <v>103</v>
      </c>
      <c r="H186" s="174">
        <v>5</v>
      </c>
      <c r="I186" s="174"/>
      <c r="J186" s="174"/>
      <c r="K186" s="174">
        <f>H186*J186</f>
        <v>0</v>
      </c>
      <c r="L186" s="175"/>
      <c r="M186" s="32"/>
      <c r="N186" s="32"/>
      <c r="O186" s="177" t="s">
        <v>28</v>
      </c>
      <c r="P186" s="178">
        <f>I186+J186</f>
        <v>0</v>
      </c>
      <c r="Q186" s="178">
        <f>ROUND(I186*H186,3)</f>
        <v>0</v>
      </c>
      <c r="R186" s="178">
        <f>ROUND(J186*H186,3)</f>
        <v>0</v>
      </c>
      <c r="S186" s="179">
        <v>0</v>
      </c>
      <c r="T186" s="179">
        <f>S186*H186</f>
        <v>0</v>
      </c>
      <c r="U186" s="179">
        <v>0</v>
      </c>
      <c r="V186" s="179">
        <f>U186*H186</f>
        <v>0</v>
      </c>
      <c r="W186" s="179">
        <v>0</v>
      </c>
      <c r="X186" s="179">
        <f>W186*H186</f>
        <v>0</v>
      </c>
      <c r="Y186" s="32"/>
      <c r="Z186" s="214"/>
      <c r="AJ186" s="181" t="s">
        <v>104</v>
      </c>
      <c r="AL186" s="181" t="s">
        <v>102</v>
      </c>
      <c r="AM186" s="181" t="s">
        <v>105</v>
      </c>
      <c r="AQ186" s="14" t="s">
        <v>100</v>
      </c>
      <c r="AW186" s="182">
        <f>IF(O186="základná",K186,0)</f>
        <v>0</v>
      </c>
      <c r="AX186" s="182">
        <f>IF(O186="znížená",K186,0)</f>
        <v>0</v>
      </c>
      <c r="AY186" s="182">
        <f>IF(O186="zákl. prenesená",K186,0)</f>
        <v>0</v>
      </c>
      <c r="AZ186" s="182">
        <f>IF(O186="zníž. prenesená",K186,0)</f>
        <v>0</v>
      </c>
      <c r="BA186" s="182">
        <f>IF(O186="nulová",K186,0)</f>
        <v>0</v>
      </c>
      <c r="BB186" s="14" t="s">
        <v>105</v>
      </c>
      <c r="BC186" s="183">
        <f>ROUND(P186*H186,3)</f>
        <v>0</v>
      </c>
      <c r="BD186" s="14" t="s">
        <v>104</v>
      </c>
      <c r="BE186" s="181" t="s">
        <v>510</v>
      </c>
    </row>
    <row r="187" spans="1:57" s="2" customFormat="1" ht="19.5" x14ac:dyDescent="0.2">
      <c r="A187" s="214"/>
      <c r="B187" s="29"/>
      <c r="C187" s="211"/>
      <c r="D187" s="184" t="s">
        <v>106</v>
      </c>
      <c r="E187" s="211"/>
      <c r="F187" s="185" t="s">
        <v>509</v>
      </c>
      <c r="G187" s="211"/>
      <c r="H187" s="211"/>
      <c r="I187" s="211"/>
      <c r="J187" s="211"/>
      <c r="K187" s="211"/>
      <c r="L187" s="211"/>
      <c r="M187" s="32"/>
      <c r="N187" s="32"/>
      <c r="O187" s="187"/>
      <c r="P187" s="60"/>
      <c r="Q187" s="60"/>
      <c r="R187" s="60"/>
      <c r="S187" s="60"/>
      <c r="T187" s="60"/>
      <c r="U187" s="60"/>
      <c r="V187" s="60"/>
      <c r="W187" s="60"/>
      <c r="X187" s="60"/>
      <c r="Y187" s="32"/>
      <c r="Z187" s="214"/>
      <c r="AL187" s="14" t="s">
        <v>106</v>
      </c>
      <c r="AM187" s="14" t="s">
        <v>105</v>
      </c>
    </row>
    <row r="188" spans="1:57" s="2" customFormat="1" ht="16.5" customHeight="1" x14ac:dyDescent="0.2">
      <c r="A188" s="214"/>
      <c r="B188" s="29"/>
      <c r="C188" s="188" t="s">
        <v>511</v>
      </c>
      <c r="D188" s="188" t="s">
        <v>116</v>
      </c>
      <c r="E188" s="189" t="s">
        <v>512</v>
      </c>
      <c r="F188" s="190" t="s">
        <v>513</v>
      </c>
      <c r="G188" s="191" t="s">
        <v>112</v>
      </c>
      <c r="H188" s="192">
        <v>5</v>
      </c>
      <c r="I188" s="192"/>
      <c r="J188" s="193"/>
      <c r="K188" s="192">
        <f>H188*I188</f>
        <v>0</v>
      </c>
      <c r="L188" s="193"/>
      <c r="M188" s="32"/>
      <c r="N188" s="32"/>
      <c r="O188" s="177" t="s">
        <v>28</v>
      </c>
      <c r="P188" s="178">
        <f>I188+J188</f>
        <v>0</v>
      </c>
      <c r="Q188" s="178">
        <f>ROUND(I188*H188,3)</f>
        <v>0</v>
      </c>
      <c r="R188" s="178">
        <f>ROUND(J188*H188,3)</f>
        <v>0</v>
      </c>
      <c r="S188" s="179">
        <v>0</v>
      </c>
      <c r="T188" s="179">
        <f>S188*H188</f>
        <v>0</v>
      </c>
      <c r="U188" s="179">
        <v>0</v>
      </c>
      <c r="V188" s="179">
        <f>U188*H188</f>
        <v>0</v>
      </c>
      <c r="W188" s="179">
        <v>0</v>
      </c>
      <c r="X188" s="179">
        <f>W188*H188</f>
        <v>0</v>
      </c>
      <c r="Y188" s="32"/>
      <c r="Z188" s="214"/>
      <c r="AJ188" s="181" t="s">
        <v>108</v>
      </c>
      <c r="AL188" s="181" t="s">
        <v>116</v>
      </c>
      <c r="AM188" s="181" t="s">
        <v>105</v>
      </c>
      <c r="AQ188" s="14" t="s">
        <v>100</v>
      </c>
      <c r="AW188" s="182">
        <f>IF(O188="základná",K188,0)</f>
        <v>0</v>
      </c>
      <c r="AX188" s="182">
        <f>IF(O188="znížená",K188,0)</f>
        <v>0</v>
      </c>
      <c r="AY188" s="182">
        <f>IF(O188="zákl. prenesená",K188,0)</f>
        <v>0</v>
      </c>
      <c r="AZ188" s="182">
        <f>IF(O188="zníž. prenesená",K188,0)</f>
        <v>0</v>
      </c>
      <c r="BA188" s="182">
        <f>IF(O188="nulová",K188,0)</f>
        <v>0</v>
      </c>
      <c r="BB188" s="14" t="s">
        <v>105</v>
      </c>
      <c r="BC188" s="183">
        <f>ROUND(P188*H188,3)</f>
        <v>0</v>
      </c>
      <c r="BD188" s="14" t="s">
        <v>104</v>
      </c>
      <c r="BE188" s="181" t="s">
        <v>514</v>
      </c>
    </row>
    <row r="189" spans="1:57" s="2" customFormat="1" x14ac:dyDescent="0.2">
      <c r="A189" s="214"/>
      <c r="B189" s="29"/>
      <c r="C189" s="211"/>
      <c r="D189" s="184" t="s">
        <v>106</v>
      </c>
      <c r="E189" s="211"/>
      <c r="F189" s="185" t="s">
        <v>513</v>
      </c>
      <c r="G189" s="211"/>
      <c r="H189" s="211"/>
      <c r="I189" s="211"/>
      <c r="J189" s="211"/>
      <c r="K189" s="211"/>
      <c r="L189" s="211"/>
      <c r="M189" s="32"/>
      <c r="N189" s="32"/>
      <c r="O189" s="187"/>
      <c r="P189" s="60"/>
      <c r="Q189" s="60"/>
      <c r="R189" s="60"/>
      <c r="S189" s="60"/>
      <c r="T189" s="60"/>
      <c r="U189" s="60"/>
      <c r="V189" s="60"/>
      <c r="W189" s="60"/>
      <c r="X189" s="60"/>
      <c r="Y189" s="32"/>
      <c r="Z189" s="214"/>
      <c r="AL189" s="14" t="s">
        <v>106</v>
      </c>
      <c r="AM189" s="14" t="s">
        <v>105</v>
      </c>
    </row>
    <row r="190" spans="1:57" s="2" customFormat="1" ht="27.95" customHeight="1" x14ac:dyDescent="0.2">
      <c r="A190" s="214"/>
      <c r="B190" s="29"/>
      <c r="C190" s="188" t="s">
        <v>515</v>
      </c>
      <c r="D190" s="188" t="s">
        <v>116</v>
      </c>
      <c r="E190" s="189" t="s">
        <v>516</v>
      </c>
      <c r="F190" s="190" t="s">
        <v>517</v>
      </c>
      <c r="G190" s="191" t="s">
        <v>112</v>
      </c>
      <c r="H190" s="192">
        <v>0</v>
      </c>
      <c r="I190" s="192"/>
      <c r="J190" s="193"/>
      <c r="K190" s="192">
        <f>H190*I190</f>
        <v>0</v>
      </c>
      <c r="L190" s="193"/>
      <c r="M190" s="32"/>
      <c r="N190" s="32"/>
      <c r="O190" s="177" t="s">
        <v>28</v>
      </c>
      <c r="P190" s="178">
        <f>I190+J190</f>
        <v>0</v>
      </c>
      <c r="Q190" s="178">
        <f>ROUND(I190*H190,3)</f>
        <v>0</v>
      </c>
      <c r="R190" s="178">
        <f>ROUND(J190*H190,3)</f>
        <v>0</v>
      </c>
      <c r="S190" s="179">
        <v>0</v>
      </c>
      <c r="T190" s="179">
        <f>S190*H190</f>
        <v>0</v>
      </c>
      <c r="U190" s="179">
        <v>0</v>
      </c>
      <c r="V190" s="179">
        <f>U190*H190</f>
        <v>0</v>
      </c>
      <c r="W190" s="179">
        <v>0</v>
      </c>
      <c r="X190" s="179">
        <f>W190*H190</f>
        <v>0</v>
      </c>
      <c r="Y190" s="32"/>
      <c r="Z190" s="214"/>
      <c r="AJ190" s="181" t="s">
        <v>108</v>
      </c>
      <c r="AL190" s="181" t="s">
        <v>116</v>
      </c>
      <c r="AM190" s="181" t="s">
        <v>105</v>
      </c>
      <c r="AQ190" s="14" t="s">
        <v>100</v>
      </c>
      <c r="AW190" s="182">
        <f>IF(O190="základná",K190,0)</f>
        <v>0</v>
      </c>
      <c r="AX190" s="182">
        <f>IF(O190="znížená",K190,0)</f>
        <v>0</v>
      </c>
      <c r="AY190" s="182">
        <f>IF(O190="zákl. prenesená",K190,0)</f>
        <v>0</v>
      </c>
      <c r="AZ190" s="182">
        <f>IF(O190="zníž. prenesená",K190,0)</f>
        <v>0</v>
      </c>
      <c r="BA190" s="182">
        <f>IF(O190="nulová",K190,0)</f>
        <v>0</v>
      </c>
      <c r="BB190" s="14" t="s">
        <v>105</v>
      </c>
      <c r="BC190" s="183">
        <f>ROUND(P190*H190,3)</f>
        <v>0</v>
      </c>
      <c r="BD190" s="14" t="s">
        <v>104</v>
      </c>
      <c r="BE190" s="181" t="s">
        <v>518</v>
      </c>
    </row>
    <row r="191" spans="1:57" s="2" customFormat="1" x14ac:dyDescent="0.2">
      <c r="A191" s="214"/>
      <c r="B191" s="29"/>
      <c r="C191" s="211"/>
      <c r="D191" s="184" t="s">
        <v>106</v>
      </c>
      <c r="E191" s="211"/>
      <c r="F191" s="185" t="s">
        <v>517</v>
      </c>
      <c r="G191" s="211"/>
      <c r="H191" s="211"/>
      <c r="I191" s="211"/>
      <c r="J191" s="211"/>
      <c r="K191" s="211"/>
      <c r="L191" s="211"/>
      <c r="M191" s="32"/>
      <c r="N191" s="32"/>
      <c r="O191" s="187"/>
      <c r="P191" s="60"/>
      <c r="Q191" s="60"/>
      <c r="R191" s="60"/>
      <c r="S191" s="60"/>
      <c r="T191" s="60"/>
      <c r="U191" s="60"/>
      <c r="V191" s="60"/>
      <c r="W191" s="60"/>
      <c r="X191" s="60"/>
      <c r="Y191" s="32"/>
      <c r="Z191" s="214"/>
      <c r="AL191" s="14" t="s">
        <v>106</v>
      </c>
      <c r="AM191" s="14" t="s">
        <v>105</v>
      </c>
    </row>
    <row r="192" spans="1:57" s="2" customFormat="1" ht="24" customHeight="1" x14ac:dyDescent="0.2">
      <c r="A192" s="214"/>
      <c r="B192" s="29"/>
      <c r="C192" s="170" t="s">
        <v>519</v>
      </c>
      <c r="D192" s="170" t="s">
        <v>102</v>
      </c>
      <c r="E192" s="171" t="s">
        <v>520</v>
      </c>
      <c r="F192" s="172" t="s">
        <v>521</v>
      </c>
      <c r="G192" s="173" t="s">
        <v>103</v>
      </c>
      <c r="H192" s="174">
        <v>2</v>
      </c>
      <c r="I192" s="174"/>
      <c r="J192" s="174"/>
      <c r="K192" s="174">
        <f>H192*J192</f>
        <v>0</v>
      </c>
      <c r="L192" s="175"/>
      <c r="M192" s="32"/>
      <c r="N192" s="32"/>
      <c r="O192" s="177" t="s">
        <v>28</v>
      </c>
      <c r="P192" s="178">
        <f>I192+J192</f>
        <v>0</v>
      </c>
      <c r="Q192" s="178">
        <f>ROUND(I192*H192,3)</f>
        <v>0</v>
      </c>
      <c r="R192" s="178">
        <f>ROUND(J192*H192,3)</f>
        <v>0</v>
      </c>
      <c r="S192" s="179">
        <v>0</v>
      </c>
      <c r="T192" s="179">
        <f>S192*H192</f>
        <v>0</v>
      </c>
      <c r="U192" s="179">
        <v>0</v>
      </c>
      <c r="V192" s="179">
        <f>U192*H192</f>
        <v>0</v>
      </c>
      <c r="W192" s="179">
        <v>0</v>
      </c>
      <c r="X192" s="179">
        <f>W192*H192</f>
        <v>0</v>
      </c>
      <c r="Y192" s="32"/>
      <c r="Z192" s="214"/>
      <c r="AJ192" s="181" t="s">
        <v>104</v>
      </c>
      <c r="AL192" s="181" t="s">
        <v>102</v>
      </c>
      <c r="AM192" s="181" t="s">
        <v>105</v>
      </c>
      <c r="AQ192" s="14" t="s">
        <v>100</v>
      </c>
      <c r="AW192" s="182">
        <f>IF(O192="základná",K192,0)</f>
        <v>0</v>
      </c>
      <c r="AX192" s="182">
        <f>IF(O192="znížená",K192,0)</f>
        <v>0</v>
      </c>
      <c r="AY192" s="182">
        <f>IF(O192="zákl. prenesená",K192,0)</f>
        <v>0</v>
      </c>
      <c r="AZ192" s="182">
        <f>IF(O192="zníž. prenesená",K192,0)</f>
        <v>0</v>
      </c>
      <c r="BA192" s="182">
        <f>IF(O192="nulová",K192,0)</f>
        <v>0</v>
      </c>
      <c r="BB192" s="14" t="s">
        <v>105</v>
      </c>
      <c r="BC192" s="183">
        <f>ROUND(P192*H192,3)</f>
        <v>0</v>
      </c>
      <c r="BD192" s="14" t="s">
        <v>104</v>
      </c>
      <c r="BE192" s="181" t="s">
        <v>522</v>
      </c>
    </row>
    <row r="193" spans="1:57" s="2" customFormat="1" ht="19.5" x14ac:dyDescent="0.2">
      <c r="A193" s="214"/>
      <c r="B193" s="29"/>
      <c r="C193" s="211"/>
      <c r="D193" s="184" t="s">
        <v>106</v>
      </c>
      <c r="E193" s="211"/>
      <c r="F193" s="185" t="s">
        <v>521</v>
      </c>
      <c r="G193" s="211"/>
      <c r="H193" s="211"/>
      <c r="I193" s="211"/>
      <c r="J193" s="211"/>
      <c r="K193" s="211"/>
      <c r="L193" s="211"/>
      <c r="M193" s="32"/>
      <c r="N193" s="32"/>
      <c r="O193" s="187"/>
      <c r="P193" s="60"/>
      <c r="Q193" s="60"/>
      <c r="R193" s="60"/>
      <c r="S193" s="60"/>
      <c r="T193" s="60"/>
      <c r="U193" s="60"/>
      <c r="V193" s="60"/>
      <c r="W193" s="60"/>
      <c r="X193" s="60"/>
      <c r="Y193" s="32"/>
      <c r="Z193" s="214"/>
      <c r="AL193" s="14" t="s">
        <v>106</v>
      </c>
      <c r="AM193" s="14" t="s">
        <v>105</v>
      </c>
    </row>
    <row r="194" spans="1:57" s="2" customFormat="1" ht="16.5" customHeight="1" x14ac:dyDescent="0.2">
      <c r="A194" s="214"/>
      <c r="B194" s="29"/>
      <c r="C194" s="188" t="s">
        <v>523</v>
      </c>
      <c r="D194" s="188" t="s">
        <v>116</v>
      </c>
      <c r="E194" s="189" t="s">
        <v>524</v>
      </c>
      <c r="F194" s="190" t="s">
        <v>525</v>
      </c>
      <c r="G194" s="191" t="s">
        <v>112</v>
      </c>
      <c r="H194" s="192">
        <v>2</v>
      </c>
      <c r="I194" s="192"/>
      <c r="J194" s="193"/>
      <c r="K194" s="192">
        <f>H194*I194</f>
        <v>0</v>
      </c>
      <c r="L194" s="193"/>
      <c r="M194" s="32"/>
      <c r="N194" s="32"/>
      <c r="O194" s="177" t="s">
        <v>28</v>
      </c>
      <c r="P194" s="178">
        <f>I194+J194</f>
        <v>0</v>
      </c>
      <c r="Q194" s="178">
        <f>ROUND(I194*H194,3)</f>
        <v>0</v>
      </c>
      <c r="R194" s="178">
        <f>ROUND(J194*H194,3)</f>
        <v>0</v>
      </c>
      <c r="S194" s="179">
        <v>0</v>
      </c>
      <c r="T194" s="179">
        <f>S194*H194</f>
        <v>0</v>
      </c>
      <c r="U194" s="179">
        <v>0</v>
      </c>
      <c r="V194" s="179">
        <f>U194*H194</f>
        <v>0</v>
      </c>
      <c r="W194" s="179">
        <v>0</v>
      </c>
      <c r="X194" s="179">
        <f>W194*H194</f>
        <v>0</v>
      </c>
      <c r="Y194" s="32"/>
      <c r="Z194" s="214"/>
      <c r="AJ194" s="181" t="s">
        <v>108</v>
      </c>
      <c r="AL194" s="181" t="s">
        <v>116</v>
      </c>
      <c r="AM194" s="181" t="s">
        <v>105</v>
      </c>
      <c r="AQ194" s="14" t="s">
        <v>100</v>
      </c>
      <c r="AW194" s="182">
        <f>IF(O194="základná",K194,0)</f>
        <v>0</v>
      </c>
      <c r="AX194" s="182">
        <f>IF(O194="znížená",K194,0)</f>
        <v>0</v>
      </c>
      <c r="AY194" s="182">
        <f>IF(O194="zákl. prenesená",K194,0)</f>
        <v>0</v>
      </c>
      <c r="AZ194" s="182">
        <f>IF(O194="zníž. prenesená",K194,0)</f>
        <v>0</v>
      </c>
      <c r="BA194" s="182">
        <f>IF(O194="nulová",K194,0)</f>
        <v>0</v>
      </c>
      <c r="BB194" s="14" t="s">
        <v>105</v>
      </c>
      <c r="BC194" s="183">
        <f>ROUND(P194*H194,3)</f>
        <v>0</v>
      </c>
      <c r="BD194" s="14" t="s">
        <v>104</v>
      </c>
      <c r="BE194" s="181" t="s">
        <v>526</v>
      </c>
    </row>
    <row r="195" spans="1:57" s="2" customFormat="1" x14ac:dyDescent="0.2">
      <c r="A195" s="214"/>
      <c r="B195" s="29"/>
      <c r="C195" s="211"/>
      <c r="D195" s="184" t="s">
        <v>106</v>
      </c>
      <c r="E195" s="211"/>
      <c r="F195" s="185" t="s">
        <v>525</v>
      </c>
      <c r="G195" s="211"/>
      <c r="H195" s="211"/>
      <c r="I195" s="211"/>
      <c r="J195" s="211"/>
      <c r="K195" s="211"/>
      <c r="L195" s="211"/>
      <c r="M195" s="32"/>
      <c r="N195" s="32"/>
      <c r="O195" s="187"/>
      <c r="P195" s="60"/>
      <c r="Q195" s="60"/>
      <c r="R195" s="60"/>
      <c r="S195" s="60"/>
      <c r="T195" s="60"/>
      <c r="U195" s="60"/>
      <c r="V195" s="60"/>
      <c r="W195" s="60"/>
      <c r="X195" s="60"/>
      <c r="Y195" s="32"/>
      <c r="Z195" s="214"/>
      <c r="AL195" s="14" t="s">
        <v>106</v>
      </c>
      <c r="AM195" s="14" t="s">
        <v>105</v>
      </c>
    </row>
    <row r="196" spans="1:57" s="2" customFormat="1" ht="16.5" customHeight="1" x14ac:dyDescent="0.2">
      <c r="A196" s="214"/>
      <c r="B196" s="29"/>
      <c r="C196" s="170" t="s">
        <v>547</v>
      </c>
      <c r="D196" s="170" t="s">
        <v>102</v>
      </c>
      <c r="E196" s="171" t="s">
        <v>548</v>
      </c>
      <c r="F196" s="172" t="s">
        <v>549</v>
      </c>
      <c r="G196" s="173" t="s">
        <v>103</v>
      </c>
      <c r="H196" s="174">
        <v>1</v>
      </c>
      <c r="I196" s="174"/>
      <c r="J196" s="174"/>
      <c r="K196" s="174">
        <f>H196*J196</f>
        <v>0</v>
      </c>
      <c r="L196" s="175"/>
      <c r="M196" s="32"/>
      <c r="N196" s="32"/>
      <c r="O196" s="177" t="s">
        <v>28</v>
      </c>
      <c r="P196" s="178">
        <f>I196+J196</f>
        <v>0</v>
      </c>
      <c r="Q196" s="178">
        <f>ROUND(I196*H196,3)</f>
        <v>0</v>
      </c>
      <c r="R196" s="178">
        <f>ROUND(J196*H196,3)</f>
        <v>0</v>
      </c>
      <c r="S196" s="179">
        <v>0</v>
      </c>
      <c r="T196" s="179">
        <f>S196*H196</f>
        <v>0</v>
      </c>
      <c r="U196" s="179">
        <v>0</v>
      </c>
      <c r="V196" s="179">
        <f>U196*H196</f>
        <v>0</v>
      </c>
      <c r="W196" s="179">
        <v>0</v>
      </c>
      <c r="X196" s="179">
        <f>W196*H196</f>
        <v>0</v>
      </c>
      <c r="Y196" s="32"/>
      <c r="Z196" s="214"/>
      <c r="AJ196" s="181" t="s">
        <v>104</v>
      </c>
      <c r="AL196" s="181" t="s">
        <v>102</v>
      </c>
      <c r="AM196" s="181" t="s">
        <v>105</v>
      </c>
      <c r="AQ196" s="14" t="s">
        <v>100</v>
      </c>
      <c r="AW196" s="182">
        <f>IF(O196="základná",K196,0)</f>
        <v>0</v>
      </c>
      <c r="AX196" s="182">
        <f>IF(O196="znížená",K196,0)</f>
        <v>0</v>
      </c>
      <c r="AY196" s="182">
        <f>IF(O196="zákl. prenesená",K196,0)</f>
        <v>0</v>
      </c>
      <c r="AZ196" s="182">
        <f>IF(O196="zníž. prenesená",K196,0)</f>
        <v>0</v>
      </c>
      <c r="BA196" s="182">
        <f>IF(O196="nulová",K196,0)</f>
        <v>0</v>
      </c>
      <c r="BB196" s="14" t="s">
        <v>105</v>
      </c>
      <c r="BC196" s="183">
        <f>ROUND(P196*H196,3)</f>
        <v>0</v>
      </c>
      <c r="BD196" s="14" t="s">
        <v>104</v>
      </c>
      <c r="BE196" s="181" t="s">
        <v>550</v>
      </c>
    </row>
    <row r="197" spans="1:57" s="2" customFormat="1" x14ac:dyDescent="0.2">
      <c r="A197" s="214"/>
      <c r="B197" s="29"/>
      <c r="C197" s="211"/>
      <c r="D197" s="184" t="s">
        <v>106</v>
      </c>
      <c r="E197" s="211"/>
      <c r="F197" s="185" t="s">
        <v>549</v>
      </c>
      <c r="G197" s="211"/>
      <c r="H197" s="211"/>
      <c r="I197" s="211"/>
      <c r="J197" s="211"/>
      <c r="K197" s="211"/>
      <c r="L197" s="211"/>
      <c r="M197" s="32"/>
      <c r="N197" s="32"/>
      <c r="O197" s="187"/>
      <c r="P197" s="60"/>
      <c r="Q197" s="60"/>
      <c r="R197" s="60"/>
      <c r="S197" s="60"/>
      <c r="T197" s="60"/>
      <c r="U197" s="60"/>
      <c r="V197" s="60"/>
      <c r="W197" s="60"/>
      <c r="X197" s="60"/>
      <c r="Y197" s="32"/>
      <c r="Z197" s="214"/>
      <c r="AL197" s="14" t="s">
        <v>106</v>
      </c>
      <c r="AM197" s="14" t="s">
        <v>105</v>
      </c>
    </row>
    <row r="198" spans="1:57" s="2" customFormat="1" ht="16.5" customHeight="1" x14ac:dyDescent="0.2">
      <c r="A198" s="214"/>
      <c r="B198" s="29"/>
      <c r="C198" s="188" t="s">
        <v>551</v>
      </c>
      <c r="D198" s="188" t="s">
        <v>116</v>
      </c>
      <c r="E198" s="189" t="s">
        <v>552</v>
      </c>
      <c r="F198" s="190" t="s">
        <v>553</v>
      </c>
      <c r="G198" s="191" t="s">
        <v>103</v>
      </c>
      <c r="H198" s="192">
        <v>1</v>
      </c>
      <c r="I198" s="192"/>
      <c r="J198" s="193"/>
      <c r="K198" s="192">
        <f>H198*I198</f>
        <v>0</v>
      </c>
      <c r="L198" s="193"/>
      <c r="M198" s="32"/>
      <c r="N198" s="32"/>
      <c r="O198" s="177" t="s">
        <v>28</v>
      </c>
      <c r="P198" s="178">
        <f>I198+J198</f>
        <v>0</v>
      </c>
      <c r="Q198" s="178">
        <f>ROUND(I198*H198,3)</f>
        <v>0</v>
      </c>
      <c r="R198" s="178">
        <f>ROUND(J198*H198,3)</f>
        <v>0</v>
      </c>
      <c r="S198" s="179">
        <v>0</v>
      </c>
      <c r="T198" s="179">
        <f>S198*H198</f>
        <v>0</v>
      </c>
      <c r="U198" s="179">
        <v>0</v>
      </c>
      <c r="V198" s="179">
        <f>U198*H198</f>
        <v>0</v>
      </c>
      <c r="W198" s="179">
        <v>0</v>
      </c>
      <c r="X198" s="179">
        <f>W198*H198</f>
        <v>0</v>
      </c>
      <c r="Y198" s="32"/>
      <c r="Z198" s="214"/>
      <c r="AJ198" s="181" t="s">
        <v>108</v>
      </c>
      <c r="AL198" s="181" t="s">
        <v>116</v>
      </c>
      <c r="AM198" s="181" t="s">
        <v>105</v>
      </c>
      <c r="AQ198" s="14" t="s">
        <v>100</v>
      </c>
      <c r="AW198" s="182">
        <f>IF(O198="základná",K198,0)</f>
        <v>0</v>
      </c>
      <c r="AX198" s="182">
        <f>IF(O198="znížená",K198,0)</f>
        <v>0</v>
      </c>
      <c r="AY198" s="182">
        <f>IF(O198="zákl. prenesená",K198,0)</f>
        <v>0</v>
      </c>
      <c r="AZ198" s="182">
        <f>IF(O198="zníž. prenesená",K198,0)</f>
        <v>0</v>
      </c>
      <c r="BA198" s="182">
        <f>IF(O198="nulová",K198,0)</f>
        <v>0</v>
      </c>
      <c r="BB198" s="14" t="s">
        <v>105</v>
      </c>
      <c r="BC198" s="183">
        <f>ROUND(P198*H198,3)</f>
        <v>0</v>
      </c>
      <c r="BD198" s="14" t="s">
        <v>104</v>
      </c>
      <c r="BE198" s="181" t="s">
        <v>554</v>
      </c>
    </row>
    <row r="199" spans="1:57" s="2" customFormat="1" x14ac:dyDescent="0.2">
      <c r="A199" s="214"/>
      <c r="B199" s="29"/>
      <c r="C199" s="211"/>
      <c r="D199" s="184" t="s">
        <v>106</v>
      </c>
      <c r="E199" s="211"/>
      <c r="F199" s="185" t="s">
        <v>553</v>
      </c>
      <c r="G199" s="211"/>
      <c r="H199" s="211"/>
      <c r="I199" s="211"/>
      <c r="J199" s="211"/>
      <c r="K199" s="211"/>
      <c r="L199" s="211"/>
      <c r="M199" s="32"/>
      <c r="N199" s="32"/>
      <c r="O199" s="187"/>
      <c r="P199" s="60"/>
      <c r="Q199" s="60"/>
      <c r="R199" s="60"/>
      <c r="S199" s="60"/>
      <c r="T199" s="60"/>
      <c r="U199" s="60"/>
      <c r="V199" s="60"/>
      <c r="W199" s="60"/>
      <c r="X199" s="60"/>
      <c r="Y199" s="32"/>
      <c r="Z199" s="214"/>
      <c r="AL199" s="14" t="s">
        <v>106</v>
      </c>
      <c r="AM199" s="14" t="s">
        <v>105</v>
      </c>
    </row>
    <row r="200" spans="1:57" s="2" customFormat="1" ht="24.95" customHeight="1" x14ac:dyDescent="0.2">
      <c r="A200" s="214"/>
      <c r="B200" s="29"/>
      <c r="C200" s="170" t="s">
        <v>555</v>
      </c>
      <c r="D200" s="170" t="s">
        <v>102</v>
      </c>
      <c r="E200" s="171" t="s">
        <v>556</v>
      </c>
      <c r="F200" s="172" t="s">
        <v>557</v>
      </c>
      <c r="G200" s="173" t="s">
        <v>103</v>
      </c>
      <c r="H200" s="174">
        <v>4</v>
      </c>
      <c r="I200" s="174"/>
      <c r="J200" s="174"/>
      <c r="K200" s="174">
        <f>H200*J200</f>
        <v>0</v>
      </c>
      <c r="L200" s="175"/>
      <c r="M200" s="32"/>
      <c r="N200" s="32"/>
      <c r="O200" s="177" t="s">
        <v>28</v>
      </c>
      <c r="P200" s="178">
        <f>I200+J200</f>
        <v>0</v>
      </c>
      <c r="Q200" s="178">
        <f>ROUND(I200*H200,3)</f>
        <v>0</v>
      </c>
      <c r="R200" s="178">
        <f>ROUND(J200*H200,3)</f>
        <v>0</v>
      </c>
      <c r="S200" s="179">
        <v>0</v>
      </c>
      <c r="T200" s="179">
        <f>S200*H200</f>
        <v>0</v>
      </c>
      <c r="U200" s="179">
        <v>0</v>
      </c>
      <c r="V200" s="179">
        <f>U200*H200</f>
        <v>0</v>
      </c>
      <c r="W200" s="179">
        <v>0</v>
      </c>
      <c r="X200" s="179">
        <f>W200*H200</f>
        <v>0</v>
      </c>
      <c r="Y200" s="32"/>
      <c r="Z200" s="214"/>
      <c r="AJ200" s="181" t="s">
        <v>104</v>
      </c>
      <c r="AL200" s="181" t="s">
        <v>102</v>
      </c>
      <c r="AM200" s="181" t="s">
        <v>105</v>
      </c>
      <c r="AQ200" s="14" t="s">
        <v>100</v>
      </c>
      <c r="AW200" s="182">
        <f>IF(O200="základná",K200,0)</f>
        <v>0</v>
      </c>
      <c r="AX200" s="182">
        <f>IF(O200="znížená",K200,0)</f>
        <v>0</v>
      </c>
      <c r="AY200" s="182">
        <f>IF(O200="zákl. prenesená",K200,0)</f>
        <v>0</v>
      </c>
      <c r="AZ200" s="182">
        <f>IF(O200="zníž. prenesená",K200,0)</f>
        <v>0</v>
      </c>
      <c r="BA200" s="182">
        <f>IF(O200="nulová",K200,0)</f>
        <v>0</v>
      </c>
      <c r="BB200" s="14" t="s">
        <v>105</v>
      </c>
      <c r="BC200" s="183">
        <f>ROUND(P200*H200,3)</f>
        <v>0</v>
      </c>
      <c r="BD200" s="14" t="s">
        <v>104</v>
      </c>
      <c r="BE200" s="181" t="s">
        <v>558</v>
      </c>
    </row>
    <row r="201" spans="1:57" s="2" customFormat="1" ht="20.100000000000001" customHeight="1" x14ac:dyDescent="0.2">
      <c r="A201" s="214"/>
      <c r="B201" s="29"/>
      <c r="C201" s="211"/>
      <c r="D201" s="184" t="s">
        <v>106</v>
      </c>
      <c r="E201" s="211"/>
      <c r="F201" s="185" t="s">
        <v>557</v>
      </c>
      <c r="G201" s="211"/>
      <c r="H201" s="211"/>
      <c r="I201" s="211"/>
      <c r="J201" s="211"/>
      <c r="K201" s="211"/>
      <c r="L201" s="211"/>
      <c r="M201" s="32"/>
      <c r="N201" s="32"/>
      <c r="O201" s="187"/>
      <c r="P201" s="60"/>
      <c r="Q201" s="60"/>
      <c r="R201" s="60"/>
      <c r="S201" s="60"/>
      <c r="T201" s="60"/>
      <c r="U201" s="60"/>
      <c r="V201" s="60"/>
      <c r="W201" s="60"/>
      <c r="X201" s="60"/>
      <c r="Y201" s="32"/>
      <c r="Z201" s="214"/>
      <c r="AL201" s="14" t="s">
        <v>106</v>
      </c>
      <c r="AM201" s="14" t="s">
        <v>105</v>
      </c>
    </row>
    <row r="202" spans="1:57" s="2" customFormat="1" ht="16.5" customHeight="1" x14ac:dyDescent="0.2">
      <c r="A202" s="214"/>
      <c r="B202" s="29"/>
      <c r="C202" s="188" t="s">
        <v>575</v>
      </c>
      <c r="D202" s="188" t="s">
        <v>102</v>
      </c>
      <c r="E202" s="189" t="s">
        <v>576</v>
      </c>
      <c r="F202" s="190" t="s">
        <v>577</v>
      </c>
      <c r="G202" s="191" t="s">
        <v>103</v>
      </c>
      <c r="H202" s="192">
        <v>4</v>
      </c>
      <c r="I202" s="192"/>
      <c r="J202" s="193"/>
      <c r="K202" s="192">
        <f>H202*I202</f>
        <v>0</v>
      </c>
      <c r="L202" s="193"/>
      <c r="M202" s="32"/>
      <c r="N202" s="32"/>
      <c r="O202" s="177" t="s">
        <v>28</v>
      </c>
      <c r="P202" s="178">
        <f>I202+J202</f>
        <v>0</v>
      </c>
      <c r="Q202" s="178">
        <f>ROUND(I202*H202,3)</f>
        <v>0</v>
      </c>
      <c r="R202" s="178">
        <f>ROUND(J202*H202,3)</f>
        <v>0</v>
      </c>
      <c r="S202" s="179">
        <v>0</v>
      </c>
      <c r="T202" s="179">
        <f>S202*H202</f>
        <v>0</v>
      </c>
      <c r="U202" s="179">
        <v>0</v>
      </c>
      <c r="V202" s="179">
        <f>U202*H202</f>
        <v>0</v>
      </c>
      <c r="W202" s="179">
        <v>0</v>
      </c>
      <c r="X202" s="179">
        <f>W202*H202</f>
        <v>0</v>
      </c>
      <c r="Y202" s="32"/>
      <c r="Z202" s="214"/>
      <c r="AJ202" s="181" t="s">
        <v>104</v>
      </c>
      <c r="AL202" s="181" t="s">
        <v>102</v>
      </c>
      <c r="AM202" s="181" t="s">
        <v>105</v>
      </c>
      <c r="AQ202" s="14" t="s">
        <v>100</v>
      </c>
      <c r="AW202" s="182">
        <f>IF(O202="základná",K202,0)</f>
        <v>0</v>
      </c>
      <c r="AX202" s="182">
        <f>IF(O202="znížená",K202,0)</f>
        <v>0</v>
      </c>
      <c r="AY202" s="182">
        <f>IF(O202="zákl. prenesená",K202,0)</f>
        <v>0</v>
      </c>
      <c r="AZ202" s="182">
        <f>IF(O202="zníž. prenesená",K202,0)</f>
        <v>0</v>
      </c>
      <c r="BA202" s="182">
        <f>IF(O202="nulová",K202,0)</f>
        <v>0</v>
      </c>
      <c r="BB202" s="14" t="s">
        <v>105</v>
      </c>
      <c r="BC202" s="183">
        <f>ROUND(P202*H202,3)</f>
        <v>0</v>
      </c>
      <c r="BD202" s="14" t="s">
        <v>104</v>
      </c>
      <c r="BE202" s="181" t="s">
        <v>578</v>
      </c>
    </row>
    <row r="203" spans="1:57" s="2" customFormat="1" x14ac:dyDescent="0.2">
      <c r="A203" s="214"/>
      <c r="B203" s="29"/>
      <c r="C203" s="211"/>
      <c r="D203" s="184" t="s">
        <v>106</v>
      </c>
      <c r="E203" s="211"/>
      <c r="F203" s="185" t="s">
        <v>577</v>
      </c>
      <c r="G203" s="211"/>
      <c r="H203" s="211"/>
      <c r="I203" s="211"/>
      <c r="J203" s="211"/>
      <c r="K203" s="211"/>
      <c r="L203" s="211"/>
      <c r="M203" s="32"/>
      <c r="N203" s="32"/>
      <c r="O203" s="187"/>
      <c r="P203" s="60"/>
      <c r="Q203" s="60"/>
      <c r="R203" s="60"/>
      <c r="S203" s="60"/>
      <c r="T203" s="60"/>
      <c r="U203" s="60"/>
      <c r="V203" s="60"/>
      <c r="W203" s="60"/>
      <c r="X203" s="60"/>
      <c r="Y203" s="32"/>
      <c r="Z203" s="214"/>
      <c r="AL203" s="14" t="s">
        <v>106</v>
      </c>
      <c r="AM203" s="14" t="s">
        <v>105</v>
      </c>
    </row>
    <row r="204" spans="1:57" s="2" customFormat="1" ht="16.5" customHeight="1" x14ac:dyDescent="0.2">
      <c r="A204" s="214"/>
      <c r="B204" s="29"/>
      <c r="C204" s="188" t="s">
        <v>579</v>
      </c>
      <c r="D204" s="188" t="s">
        <v>102</v>
      </c>
      <c r="E204" s="189" t="s">
        <v>580</v>
      </c>
      <c r="F204" s="190" t="s">
        <v>581</v>
      </c>
      <c r="G204" s="191" t="s">
        <v>103</v>
      </c>
      <c r="H204" s="192">
        <v>4</v>
      </c>
      <c r="I204" s="192"/>
      <c r="J204" s="193"/>
      <c r="K204" s="192">
        <f>H204*I204</f>
        <v>0</v>
      </c>
      <c r="L204" s="193"/>
      <c r="M204" s="32"/>
      <c r="N204" s="32"/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179">
        <f>W204*H204</f>
        <v>0</v>
      </c>
      <c r="Y204" s="32"/>
      <c r="Z204" s="214"/>
      <c r="AJ204" s="181" t="s">
        <v>104</v>
      </c>
      <c r="AL204" s="181" t="s">
        <v>102</v>
      </c>
      <c r="AM204" s="181" t="s">
        <v>105</v>
      </c>
      <c r="AQ204" s="14" t="s">
        <v>100</v>
      </c>
      <c r="AW204" s="182">
        <f>IF(O204="základná",K204,0)</f>
        <v>0</v>
      </c>
      <c r="AX204" s="182">
        <f>IF(O204="znížená",K204,0)</f>
        <v>0</v>
      </c>
      <c r="AY204" s="182">
        <f>IF(O204="zákl. prenesená",K204,0)</f>
        <v>0</v>
      </c>
      <c r="AZ204" s="182">
        <f>IF(O204="zníž. prenesená",K204,0)</f>
        <v>0</v>
      </c>
      <c r="BA204" s="182">
        <f>IF(O204="nulová",K204,0)</f>
        <v>0</v>
      </c>
      <c r="BB204" s="14" t="s">
        <v>105</v>
      </c>
      <c r="BC204" s="183">
        <f>ROUND(P204*H204,3)</f>
        <v>0</v>
      </c>
      <c r="BD204" s="14" t="s">
        <v>104</v>
      </c>
      <c r="BE204" s="181" t="s">
        <v>582</v>
      </c>
    </row>
    <row r="205" spans="1:57" s="2" customFormat="1" ht="16.5" customHeight="1" x14ac:dyDescent="0.2">
      <c r="A205" s="214"/>
      <c r="B205" s="29"/>
      <c r="C205" s="170" t="s">
        <v>594</v>
      </c>
      <c r="D205" s="170" t="s">
        <v>102</v>
      </c>
      <c r="E205" s="171" t="s">
        <v>595</v>
      </c>
      <c r="F205" s="172" t="s">
        <v>825</v>
      </c>
      <c r="G205" s="173" t="s">
        <v>115</v>
      </c>
      <c r="H205" s="174">
        <v>70</v>
      </c>
      <c r="I205" s="174"/>
      <c r="J205" s="174"/>
      <c r="K205" s="174">
        <f>H205*J205</f>
        <v>0</v>
      </c>
      <c r="L205" s="175"/>
      <c r="M205" s="32"/>
      <c r="N205" s="32"/>
      <c r="O205" s="177" t="s">
        <v>28</v>
      </c>
      <c r="P205" s="178">
        <f>I205+J205</f>
        <v>0</v>
      </c>
      <c r="Q205" s="178">
        <f>ROUND(I205*H205,3)</f>
        <v>0</v>
      </c>
      <c r="R205" s="178">
        <f>ROUND(J205*H205,3)</f>
        <v>0</v>
      </c>
      <c r="S205" s="179">
        <v>0</v>
      </c>
      <c r="T205" s="179">
        <f>S205*H205</f>
        <v>0</v>
      </c>
      <c r="U205" s="179">
        <v>0</v>
      </c>
      <c r="V205" s="179">
        <f>U205*H205</f>
        <v>0</v>
      </c>
      <c r="W205" s="179">
        <v>0</v>
      </c>
      <c r="X205" s="179">
        <f>W205*H205</f>
        <v>0</v>
      </c>
      <c r="Y205" s="32"/>
      <c r="Z205" s="214"/>
      <c r="AJ205" s="181" t="s">
        <v>104</v>
      </c>
      <c r="AL205" s="181" t="s">
        <v>102</v>
      </c>
      <c r="AM205" s="181" t="s">
        <v>105</v>
      </c>
      <c r="AQ205" s="14" t="s">
        <v>100</v>
      </c>
      <c r="AW205" s="182">
        <f>IF(O205="základná",K205,0)</f>
        <v>0</v>
      </c>
      <c r="AX205" s="182">
        <f>IF(O205="znížená",K205,0)</f>
        <v>0</v>
      </c>
      <c r="AY205" s="182">
        <f>IF(O205="zákl. prenesená",K205,0)</f>
        <v>0</v>
      </c>
      <c r="AZ205" s="182">
        <f>IF(O205="zníž. prenesená",K205,0)</f>
        <v>0</v>
      </c>
      <c r="BA205" s="182">
        <f>IF(O205="nulová",K205,0)</f>
        <v>0</v>
      </c>
      <c r="BB205" s="14" t="s">
        <v>105</v>
      </c>
      <c r="BC205" s="183">
        <f>ROUND(P205*H205,3)</f>
        <v>0</v>
      </c>
      <c r="BD205" s="14" t="s">
        <v>104</v>
      </c>
      <c r="BE205" s="181" t="s">
        <v>597</v>
      </c>
    </row>
    <row r="206" spans="1:57" s="2" customFormat="1" x14ac:dyDescent="0.2">
      <c r="A206" s="214"/>
      <c r="B206" s="29"/>
      <c r="C206" s="211"/>
      <c r="D206" s="184" t="s">
        <v>106</v>
      </c>
      <c r="E206" s="211"/>
      <c r="F206" s="185" t="s">
        <v>825</v>
      </c>
      <c r="G206" s="211"/>
      <c r="H206" s="211"/>
      <c r="I206" s="211"/>
      <c r="J206" s="211"/>
      <c r="K206" s="211"/>
      <c r="L206" s="211"/>
      <c r="M206" s="32"/>
      <c r="N206" s="32"/>
      <c r="O206" s="187"/>
      <c r="P206" s="60"/>
      <c r="Q206" s="60"/>
      <c r="R206" s="60"/>
      <c r="S206" s="60"/>
      <c r="T206" s="60"/>
      <c r="U206" s="60"/>
      <c r="V206" s="60"/>
      <c r="W206" s="60"/>
      <c r="X206" s="60"/>
      <c r="Y206" s="32"/>
      <c r="Z206" s="214"/>
      <c r="AL206" s="14" t="s">
        <v>106</v>
      </c>
      <c r="AM206" s="14" t="s">
        <v>105</v>
      </c>
    </row>
    <row r="207" spans="1:57" s="2" customFormat="1" ht="16.5" customHeight="1" x14ac:dyDescent="0.2">
      <c r="A207" s="214"/>
      <c r="B207" s="29"/>
      <c r="C207" s="188" t="s">
        <v>598</v>
      </c>
      <c r="D207" s="188" t="s">
        <v>116</v>
      </c>
      <c r="E207" s="189" t="s">
        <v>599</v>
      </c>
      <c r="F207" s="190" t="s">
        <v>826</v>
      </c>
      <c r="G207" s="191" t="s">
        <v>115</v>
      </c>
      <c r="H207" s="192">
        <v>70</v>
      </c>
      <c r="I207" s="192"/>
      <c r="J207" s="193"/>
      <c r="K207" s="192">
        <f>H207*I207</f>
        <v>0</v>
      </c>
      <c r="L207" s="193"/>
      <c r="M207" s="32"/>
      <c r="N207" s="32"/>
      <c r="O207" s="177" t="s">
        <v>28</v>
      </c>
      <c r="P207" s="178">
        <f>I207+J207</f>
        <v>0</v>
      </c>
      <c r="Q207" s="178">
        <f>ROUND(I207*H207,3)</f>
        <v>0</v>
      </c>
      <c r="R207" s="178">
        <f>ROUND(J207*H207,3)</f>
        <v>0</v>
      </c>
      <c r="S207" s="179">
        <v>0</v>
      </c>
      <c r="T207" s="179">
        <f>S207*H207</f>
        <v>0</v>
      </c>
      <c r="U207" s="179">
        <v>0</v>
      </c>
      <c r="V207" s="179">
        <f>U207*H207</f>
        <v>0</v>
      </c>
      <c r="W207" s="179">
        <v>0</v>
      </c>
      <c r="X207" s="179">
        <f>W207*H207</f>
        <v>0</v>
      </c>
      <c r="Y207" s="32"/>
      <c r="Z207" s="214"/>
      <c r="AJ207" s="181" t="s">
        <v>108</v>
      </c>
      <c r="AL207" s="181" t="s">
        <v>116</v>
      </c>
      <c r="AM207" s="181" t="s">
        <v>105</v>
      </c>
      <c r="AQ207" s="14" t="s">
        <v>100</v>
      </c>
      <c r="AW207" s="182">
        <f>IF(O207="základná",K207,0)</f>
        <v>0</v>
      </c>
      <c r="AX207" s="182">
        <f>IF(O207="znížená",K207,0)</f>
        <v>0</v>
      </c>
      <c r="AY207" s="182">
        <f>IF(O207="zákl. prenesená",K207,0)</f>
        <v>0</v>
      </c>
      <c r="AZ207" s="182">
        <f>IF(O207="zníž. prenesená",K207,0)</f>
        <v>0</v>
      </c>
      <c r="BA207" s="182">
        <f>IF(O207="nulová",K207,0)</f>
        <v>0</v>
      </c>
      <c r="BB207" s="14" t="s">
        <v>105</v>
      </c>
      <c r="BC207" s="183">
        <f>ROUND(P207*H207,3)</f>
        <v>0</v>
      </c>
      <c r="BD207" s="14" t="s">
        <v>104</v>
      </c>
      <c r="BE207" s="181" t="s">
        <v>601</v>
      </c>
    </row>
    <row r="208" spans="1:57" s="2" customFormat="1" x14ac:dyDescent="0.2">
      <c r="A208" s="214"/>
      <c r="B208" s="29"/>
      <c r="C208" s="211"/>
      <c r="D208" s="184" t="s">
        <v>106</v>
      </c>
      <c r="E208" s="211"/>
      <c r="F208" s="185" t="s">
        <v>827</v>
      </c>
      <c r="G208" s="211"/>
      <c r="H208" s="211"/>
      <c r="I208" s="211"/>
      <c r="J208" s="211"/>
      <c r="K208" s="211"/>
      <c r="L208" s="211"/>
      <c r="M208" s="32"/>
      <c r="N208" s="32"/>
      <c r="O208" s="187"/>
      <c r="P208" s="60"/>
      <c r="Q208" s="60"/>
      <c r="R208" s="60"/>
      <c r="S208" s="60"/>
      <c r="T208" s="60"/>
      <c r="U208" s="60"/>
      <c r="V208" s="60"/>
      <c r="W208" s="60"/>
      <c r="X208" s="60"/>
      <c r="Y208" s="32"/>
      <c r="Z208" s="214"/>
      <c r="AL208" s="14" t="s">
        <v>106</v>
      </c>
      <c r="AM208" s="14" t="s">
        <v>105</v>
      </c>
    </row>
    <row r="209" spans="1:57" s="2" customFormat="1" ht="16.5" customHeight="1" x14ac:dyDescent="0.2">
      <c r="A209" s="237"/>
      <c r="B209" s="29"/>
      <c r="C209" s="170" t="s">
        <v>594</v>
      </c>
      <c r="D209" s="170" t="s">
        <v>102</v>
      </c>
      <c r="E209" s="171" t="s">
        <v>595</v>
      </c>
      <c r="F209" s="172" t="s">
        <v>596</v>
      </c>
      <c r="G209" s="173" t="s">
        <v>115</v>
      </c>
      <c r="H209" s="174">
        <v>80</v>
      </c>
      <c r="I209" s="174"/>
      <c r="J209" s="174"/>
      <c r="K209" s="174">
        <f>H209*J209</f>
        <v>0</v>
      </c>
      <c r="L209" s="175"/>
      <c r="M209" s="32"/>
      <c r="N209" s="32"/>
      <c r="O209" s="177" t="s">
        <v>28</v>
      </c>
      <c r="P209" s="178">
        <f>I209+J209</f>
        <v>0</v>
      </c>
      <c r="Q209" s="178">
        <f>ROUND(I209*H209,3)</f>
        <v>0</v>
      </c>
      <c r="R209" s="178">
        <f>ROUND(J209*H209,3)</f>
        <v>0</v>
      </c>
      <c r="S209" s="179">
        <v>0</v>
      </c>
      <c r="T209" s="179">
        <f>S209*H209</f>
        <v>0</v>
      </c>
      <c r="U209" s="179">
        <v>0</v>
      </c>
      <c r="V209" s="179">
        <f>U209*H209</f>
        <v>0</v>
      </c>
      <c r="W209" s="179">
        <v>0</v>
      </c>
      <c r="X209" s="179">
        <f>W209*H209</f>
        <v>0</v>
      </c>
      <c r="Y209" s="32"/>
      <c r="Z209" s="237"/>
      <c r="AJ209" s="181" t="s">
        <v>104</v>
      </c>
      <c r="AL209" s="181" t="s">
        <v>102</v>
      </c>
      <c r="AM209" s="181" t="s">
        <v>105</v>
      </c>
      <c r="AQ209" s="14" t="s">
        <v>100</v>
      </c>
      <c r="AW209" s="182">
        <f>IF(O209="základná",K209,0)</f>
        <v>0</v>
      </c>
      <c r="AX209" s="182">
        <f>IF(O209="znížená",K209,0)</f>
        <v>0</v>
      </c>
      <c r="AY209" s="182">
        <f>IF(O209="zákl. prenesená",K209,0)</f>
        <v>0</v>
      </c>
      <c r="AZ209" s="182">
        <f>IF(O209="zníž. prenesená",K209,0)</f>
        <v>0</v>
      </c>
      <c r="BA209" s="182">
        <f>IF(O209="nulová",K209,0)</f>
        <v>0</v>
      </c>
      <c r="BB209" s="14" t="s">
        <v>105</v>
      </c>
      <c r="BC209" s="183">
        <f>ROUND(P209*H209,3)</f>
        <v>0</v>
      </c>
      <c r="BD209" s="14" t="s">
        <v>104</v>
      </c>
      <c r="BE209" s="181" t="s">
        <v>597</v>
      </c>
    </row>
    <row r="210" spans="1:57" s="2" customFormat="1" x14ac:dyDescent="0.2">
      <c r="A210" s="237"/>
      <c r="B210" s="29"/>
      <c r="C210" s="234"/>
      <c r="D210" s="184" t="s">
        <v>106</v>
      </c>
      <c r="E210" s="234"/>
      <c r="F210" s="185" t="s">
        <v>596</v>
      </c>
      <c r="G210" s="234"/>
      <c r="H210" s="234"/>
      <c r="I210" s="234"/>
      <c r="J210" s="234"/>
      <c r="K210" s="234"/>
      <c r="L210" s="234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237"/>
      <c r="AL210" s="14" t="s">
        <v>106</v>
      </c>
      <c r="AM210" s="14" t="s">
        <v>105</v>
      </c>
    </row>
    <row r="211" spans="1:57" s="2" customFormat="1" ht="16.5" customHeight="1" x14ac:dyDescent="0.2">
      <c r="A211" s="237"/>
      <c r="B211" s="29"/>
      <c r="C211" s="188" t="s">
        <v>598</v>
      </c>
      <c r="D211" s="188" t="s">
        <v>116</v>
      </c>
      <c r="E211" s="189" t="s">
        <v>599</v>
      </c>
      <c r="F211" s="190" t="s">
        <v>600</v>
      </c>
      <c r="G211" s="191" t="s">
        <v>115</v>
      </c>
      <c r="H211" s="192">
        <v>80</v>
      </c>
      <c r="I211" s="192"/>
      <c r="J211" s="193"/>
      <c r="K211" s="192">
        <f>H211*I211</f>
        <v>0</v>
      </c>
      <c r="L211" s="193"/>
      <c r="M211" s="32"/>
      <c r="N211" s="32"/>
      <c r="O211" s="177" t="s">
        <v>28</v>
      </c>
      <c r="P211" s="178">
        <f>I211+J211</f>
        <v>0</v>
      </c>
      <c r="Q211" s="178">
        <f>ROUND(I211*H211,3)</f>
        <v>0</v>
      </c>
      <c r="R211" s="178">
        <f>ROUND(J211*H211,3)</f>
        <v>0</v>
      </c>
      <c r="S211" s="179">
        <v>0</v>
      </c>
      <c r="T211" s="179">
        <f>S211*H211</f>
        <v>0</v>
      </c>
      <c r="U211" s="179">
        <v>0</v>
      </c>
      <c r="V211" s="179">
        <f>U211*H211</f>
        <v>0</v>
      </c>
      <c r="W211" s="179">
        <v>0</v>
      </c>
      <c r="X211" s="179">
        <f>W211*H211</f>
        <v>0</v>
      </c>
      <c r="Y211" s="32"/>
      <c r="Z211" s="237"/>
      <c r="AJ211" s="181" t="s">
        <v>108</v>
      </c>
      <c r="AL211" s="181" t="s">
        <v>116</v>
      </c>
      <c r="AM211" s="181" t="s">
        <v>105</v>
      </c>
      <c r="AQ211" s="14" t="s">
        <v>100</v>
      </c>
      <c r="AW211" s="182">
        <f>IF(O211="základná",K211,0)</f>
        <v>0</v>
      </c>
      <c r="AX211" s="182">
        <f>IF(O211="znížená",K211,0)</f>
        <v>0</v>
      </c>
      <c r="AY211" s="182">
        <f>IF(O211="zákl. prenesená",K211,0)</f>
        <v>0</v>
      </c>
      <c r="AZ211" s="182">
        <f>IF(O211="zníž. prenesená",K211,0)</f>
        <v>0</v>
      </c>
      <c r="BA211" s="182">
        <f>IF(O211="nulová",K211,0)</f>
        <v>0</v>
      </c>
      <c r="BB211" s="14" t="s">
        <v>105</v>
      </c>
      <c r="BC211" s="183">
        <f>ROUND(P211*H211,3)</f>
        <v>0</v>
      </c>
      <c r="BD211" s="14" t="s">
        <v>104</v>
      </c>
      <c r="BE211" s="181" t="s">
        <v>601</v>
      </c>
    </row>
    <row r="212" spans="1:57" s="2" customFormat="1" x14ac:dyDescent="0.2">
      <c r="A212" s="237"/>
      <c r="B212" s="29"/>
      <c r="C212" s="234"/>
      <c r="D212" s="184" t="s">
        <v>106</v>
      </c>
      <c r="E212" s="234"/>
      <c r="F212" s="185" t="s">
        <v>600</v>
      </c>
      <c r="G212" s="234"/>
      <c r="H212" s="234"/>
      <c r="I212" s="234"/>
      <c r="J212" s="234"/>
      <c r="K212" s="234"/>
      <c r="L212" s="234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237"/>
      <c r="AL212" s="14" t="s">
        <v>106</v>
      </c>
      <c r="AM212" s="14" t="s">
        <v>105</v>
      </c>
    </row>
    <row r="213" spans="1:57" s="2" customFormat="1" ht="16.5" customHeight="1" x14ac:dyDescent="0.2">
      <c r="A213" s="214"/>
      <c r="B213" s="29"/>
      <c r="C213" s="170" t="s">
        <v>567</v>
      </c>
      <c r="D213" s="170" t="s">
        <v>102</v>
      </c>
      <c r="E213" s="171" t="s">
        <v>568</v>
      </c>
      <c r="F213" s="172" t="s">
        <v>569</v>
      </c>
      <c r="G213" s="173" t="s">
        <v>103</v>
      </c>
      <c r="H213" s="174">
        <v>10</v>
      </c>
      <c r="I213" s="174"/>
      <c r="J213" s="174"/>
      <c r="K213" s="174">
        <f>H213*J213</f>
        <v>0</v>
      </c>
      <c r="L213" s="175"/>
      <c r="M213" s="32"/>
      <c r="N213" s="32"/>
      <c r="O213" s="177" t="s">
        <v>28</v>
      </c>
      <c r="P213" s="178">
        <f>I213+J213</f>
        <v>0</v>
      </c>
      <c r="Q213" s="178">
        <f>ROUND(I213*H213,3)</f>
        <v>0</v>
      </c>
      <c r="R213" s="178">
        <f>ROUND(J213*H213,3)</f>
        <v>0</v>
      </c>
      <c r="S213" s="179">
        <v>0</v>
      </c>
      <c r="T213" s="179">
        <f>S213*H213</f>
        <v>0</v>
      </c>
      <c r="U213" s="179">
        <v>0</v>
      </c>
      <c r="V213" s="179">
        <f>U213*H213</f>
        <v>0</v>
      </c>
      <c r="W213" s="179">
        <v>0</v>
      </c>
      <c r="X213" s="179">
        <f>W213*H213</f>
        <v>0</v>
      </c>
      <c r="Y213" s="32"/>
      <c r="Z213" s="214"/>
      <c r="AJ213" s="181" t="s">
        <v>104</v>
      </c>
      <c r="AL213" s="181" t="s">
        <v>102</v>
      </c>
      <c r="AM213" s="181" t="s">
        <v>105</v>
      </c>
      <c r="AQ213" s="14" t="s">
        <v>100</v>
      </c>
      <c r="AW213" s="182">
        <f>IF(O213="základná",K213,0)</f>
        <v>0</v>
      </c>
      <c r="AX213" s="182">
        <f>IF(O213="znížená",K213,0)</f>
        <v>0</v>
      </c>
      <c r="AY213" s="182">
        <f>IF(O213="zákl. prenesená",K213,0)</f>
        <v>0</v>
      </c>
      <c r="AZ213" s="182">
        <f>IF(O213="zníž. prenesená",K213,0)</f>
        <v>0</v>
      </c>
      <c r="BA213" s="182">
        <f>IF(O213="nulová",K213,0)</f>
        <v>0</v>
      </c>
      <c r="BB213" s="14" t="s">
        <v>105</v>
      </c>
      <c r="BC213" s="183">
        <f>ROUND(P213*H213,3)</f>
        <v>0</v>
      </c>
      <c r="BD213" s="14" t="s">
        <v>104</v>
      </c>
      <c r="BE213" s="181" t="s">
        <v>570</v>
      </c>
    </row>
    <row r="214" spans="1:57" s="2" customFormat="1" x14ac:dyDescent="0.2">
      <c r="A214" s="214"/>
      <c r="B214" s="29"/>
      <c r="C214" s="211"/>
      <c r="D214" s="184" t="s">
        <v>106</v>
      </c>
      <c r="E214" s="211"/>
      <c r="F214" s="185" t="s">
        <v>569</v>
      </c>
      <c r="G214" s="211"/>
      <c r="H214" s="211"/>
      <c r="I214" s="211"/>
      <c r="J214" s="211"/>
      <c r="K214" s="211"/>
      <c r="L214" s="211"/>
      <c r="M214" s="32"/>
      <c r="N214" s="32"/>
      <c r="O214" s="187"/>
      <c r="P214" s="60"/>
      <c r="Q214" s="60"/>
      <c r="R214" s="60"/>
      <c r="S214" s="60"/>
      <c r="T214" s="60"/>
      <c r="U214" s="60"/>
      <c r="V214" s="60"/>
      <c r="W214" s="60"/>
      <c r="X214" s="60"/>
      <c r="Y214" s="32"/>
      <c r="Z214" s="214"/>
      <c r="AL214" s="14" t="s">
        <v>106</v>
      </c>
      <c r="AM214" s="14" t="s">
        <v>105</v>
      </c>
    </row>
    <row r="215" spans="1:57" s="2" customFormat="1" ht="16.5" customHeight="1" x14ac:dyDescent="0.2">
      <c r="A215" s="214"/>
      <c r="B215" s="29"/>
      <c r="C215" s="188" t="s">
        <v>571</v>
      </c>
      <c r="D215" s="188" t="s">
        <v>116</v>
      </c>
      <c r="E215" s="189" t="s">
        <v>572</v>
      </c>
      <c r="F215" s="190" t="s">
        <v>573</v>
      </c>
      <c r="G215" s="191" t="s">
        <v>103</v>
      </c>
      <c r="H215" s="192">
        <v>10</v>
      </c>
      <c r="I215" s="192"/>
      <c r="J215" s="193"/>
      <c r="K215" s="192">
        <f>H215*I215</f>
        <v>0</v>
      </c>
      <c r="L215" s="193"/>
      <c r="M215" s="32"/>
      <c r="N215" s="32"/>
      <c r="O215" s="177" t="s">
        <v>28</v>
      </c>
      <c r="P215" s="178">
        <f>I215+J215</f>
        <v>0</v>
      </c>
      <c r="Q215" s="178">
        <f>ROUND(I215*H215,3)</f>
        <v>0</v>
      </c>
      <c r="R215" s="178">
        <f>ROUND(J215*H215,3)</f>
        <v>0</v>
      </c>
      <c r="S215" s="179">
        <v>0</v>
      </c>
      <c r="T215" s="179">
        <f>S215*H215</f>
        <v>0</v>
      </c>
      <c r="U215" s="179">
        <v>0</v>
      </c>
      <c r="V215" s="179">
        <f>U215*H215</f>
        <v>0</v>
      </c>
      <c r="W215" s="179">
        <v>0</v>
      </c>
      <c r="X215" s="179">
        <f>W215*H215</f>
        <v>0</v>
      </c>
      <c r="Y215" s="32"/>
      <c r="Z215" s="214"/>
      <c r="AJ215" s="181" t="s">
        <v>108</v>
      </c>
      <c r="AL215" s="181" t="s">
        <v>116</v>
      </c>
      <c r="AM215" s="181" t="s">
        <v>105</v>
      </c>
      <c r="AQ215" s="14" t="s">
        <v>100</v>
      </c>
      <c r="AW215" s="182">
        <f>IF(O215="základná",K215,0)</f>
        <v>0</v>
      </c>
      <c r="AX215" s="182">
        <f>IF(O215="znížená",K215,0)</f>
        <v>0</v>
      </c>
      <c r="AY215" s="182">
        <f>IF(O215="zákl. prenesená",K215,0)</f>
        <v>0</v>
      </c>
      <c r="AZ215" s="182">
        <f>IF(O215="zníž. prenesená",K215,0)</f>
        <v>0</v>
      </c>
      <c r="BA215" s="182">
        <f>IF(O215="nulová",K215,0)</f>
        <v>0</v>
      </c>
      <c r="BB215" s="14" t="s">
        <v>105</v>
      </c>
      <c r="BC215" s="183">
        <f>ROUND(P215*H215,3)</f>
        <v>0</v>
      </c>
      <c r="BD215" s="14" t="s">
        <v>104</v>
      </c>
      <c r="BE215" s="181" t="s">
        <v>574</v>
      </c>
    </row>
    <row r="216" spans="1:57" s="2" customFormat="1" x14ac:dyDescent="0.2">
      <c r="A216" s="214"/>
      <c r="B216" s="29"/>
      <c r="C216" s="211"/>
      <c r="D216" s="184" t="s">
        <v>106</v>
      </c>
      <c r="E216" s="211"/>
      <c r="F216" s="185" t="s">
        <v>573</v>
      </c>
      <c r="G216" s="211"/>
      <c r="H216" s="211"/>
      <c r="I216" s="211"/>
      <c r="J216" s="211"/>
      <c r="K216" s="211"/>
      <c r="L216" s="211"/>
      <c r="M216" s="32"/>
      <c r="N216" s="32"/>
      <c r="O216" s="187"/>
      <c r="P216" s="60"/>
      <c r="Q216" s="60"/>
      <c r="R216" s="60"/>
      <c r="S216" s="60"/>
      <c r="T216" s="60"/>
      <c r="U216" s="60"/>
      <c r="V216" s="60"/>
      <c r="W216" s="60"/>
      <c r="X216" s="60"/>
      <c r="Y216" s="32"/>
      <c r="Z216" s="214"/>
      <c r="AL216" s="14" t="s">
        <v>106</v>
      </c>
      <c r="AM216" s="14" t="s">
        <v>105</v>
      </c>
    </row>
    <row r="217" spans="1:57" s="2" customFormat="1" ht="24" customHeight="1" x14ac:dyDescent="0.2">
      <c r="A217" s="214"/>
      <c r="B217" s="29"/>
      <c r="C217" s="170" t="s">
        <v>583</v>
      </c>
      <c r="D217" s="170" t="s">
        <v>102</v>
      </c>
      <c r="E217" s="171" t="s">
        <v>584</v>
      </c>
      <c r="F217" s="172" t="s">
        <v>585</v>
      </c>
      <c r="G217" s="173" t="s">
        <v>103</v>
      </c>
      <c r="H217" s="174">
        <v>3</v>
      </c>
      <c r="I217" s="174"/>
      <c r="J217" s="174"/>
      <c r="K217" s="174">
        <f>H217*J217</f>
        <v>0</v>
      </c>
      <c r="L217" s="175"/>
      <c r="M217" s="32"/>
      <c r="N217" s="32"/>
      <c r="O217" s="177" t="s">
        <v>28</v>
      </c>
      <c r="P217" s="178">
        <f>I217+J217</f>
        <v>0</v>
      </c>
      <c r="Q217" s="178">
        <f>ROUND(I217*H217,3)</f>
        <v>0</v>
      </c>
      <c r="R217" s="178">
        <f>ROUND(J217*H217,3)</f>
        <v>0</v>
      </c>
      <c r="S217" s="179">
        <v>0</v>
      </c>
      <c r="T217" s="179">
        <f>S217*H217</f>
        <v>0</v>
      </c>
      <c r="U217" s="179">
        <v>0</v>
      </c>
      <c r="V217" s="179">
        <f>U217*H217</f>
        <v>0</v>
      </c>
      <c r="W217" s="179">
        <v>0</v>
      </c>
      <c r="X217" s="179">
        <f>W217*H217</f>
        <v>0</v>
      </c>
      <c r="Y217" s="32"/>
      <c r="Z217" s="214"/>
      <c r="AJ217" s="181" t="s">
        <v>104</v>
      </c>
      <c r="AL217" s="181" t="s">
        <v>102</v>
      </c>
      <c r="AM217" s="181" t="s">
        <v>105</v>
      </c>
      <c r="AQ217" s="14" t="s">
        <v>100</v>
      </c>
      <c r="AW217" s="182">
        <f>IF(O217="základná",K217,0)</f>
        <v>0</v>
      </c>
      <c r="AX217" s="182">
        <f>IF(O217="znížená",K217,0)</f>
        <v>0</v>
      </c>
      <c r="AY217" s="182">
        <f>IF(O217="zákl. prenesená",K217,0)</f>
        <v>0</v>
      </c>
      <c r="AZ217" s="182">
        <f>IF(O217="zníž. prenesená",K217,0)</f>
        <v>0</v>
      </c>
      <c r="BA217" s="182">
        <f>IF(O217="nulová",K217,0)</f>
        <v>0</v>
      </c>
      <c r="BB217" s="14" t="s">
        <v>105</v>
      </c>
      <c r="BC217" s="183">
        <f>ROUND(P217*H217,3)</f>
        <v>0</v>
      </c>
      <c r="BD217" s="14" t="s">
        <v>104</v>
      </c>
      <c r="BE217" s="181" t="s">
        <v>586</v>
      </c>
    </row>
    <row r="218" spans="1:57" s="2" customFormat="1" x14ac:dyDescent="0.2">
      <c r="A218" s="214"/>
      <c r="B218" s="29"/>
      <c r="C218" s="211"/>
      <c r="D218" s="184" t="s">
        <v>106</v>
      </c>
      <c r="E218" s="211"/>
      <c r="F218" s="185" t="s">
        <v>585</v>
      </c>
      <c r="G218" s="211"/>
      <c r="H218" s="211"/>
      <c r="I218" s="211"/>
      <c r="J218" s="211"/>
      <c r="K218" s="211"/>
      <c r="L218" s="211"/>
      <c r="M218" s="32"/>
      <c r="N218" s="32"/>
      <c r="O218" s="187"/>
      <c r="P218" s="60"/>
      <c r="Q218" s="60"/>
      <c r="R218" s="60"/>
      <c r="S218" s="60"/>
      <c r="T218" s="60"/>
      <c r="U218" s="60"/>
      <c r="V218" s="60"/>
      <c r="W218" s="60"/>
      <c r="X218" s="60"/>
      <c r="Y218" s="32"/>
      <c r="Z218" s="214"/>
      <c r="AL218" s="14" t="s">
        <v>106</v>
      </c>
      <c r="AM218" s="14" t="s">
        <v>105</v>
      </c>
    </row>
    <row r="219" spans="1:57" s="12" customFormat="1" ht="22.7" customHeight="1" x14ac:dyDescent="0.2">
      <c r="B219" s="154"/>
      <c r="C219" s="155"/>
      <c r="D219" s="156" t="s">
        <v>62</v>
      </c>
      <c r="E219" s="168" t="s">
        <v>620</v>
      </c>
      <c r="F219" s="168" t="s">
        <v>621</v>
      </c>
      <c r="G219" s="155"/>
      <c r="H219" s="155"/>
      <c r="I219" s="155"/>
      <c r="J219" s="155"/>
      <c r="K219" s="169">
        <f>SUM(K220:K249)</f>
        <v>0</v>
      </c>
      <c r="L219" s="155"/>
      <c r="M219" s="32"/>
      <c r="N219" s="32"/>
      <c r="O219" s="161"/>
      <c r="P219" s="161"/>
      <c r="Q219" s="162">
        <f>SUM(Q220:Q248)</f>
        <v>0</v>
      </c>
      <c r="R219" s="162">
        <f>SUM(R220:R248)</f>
        <v>0</v>
      </c>
      <c r="S219" s="161"/>
      <c r="T219" s="163">
        <f>SUM(T220:T229)</f>
        <v>0</v>
      </c>
      <c r="U219" s="161"/>
      <c r="V219" s="163">
        <f>SUM(V220:V229)</f>
        <v>0</v>
      </c>
      <c r="W219" s="161"/>
      <c r="X219" s="163">
        <f>SUM(X220:X229)</f>
        <v>0</v>
      </c>
      <c r="Y219" s="32"/>
      <c r="Z219" s="214"/>
      <c r="AJ219" s="165" t="s">
        <v>101</v>
      </c>
      <c r="AL219" s="166" t="s">
        <v>62</v>
      </c>
      <c r="AM219" s="166" t="s">
        <v>66</v>
      </c>
      <c r="AQ219" s="165" t="s">
        <v>100</v>
      </c>
      <c r="BC219" s="167">
        <f>SUM(BC220:BC249)</f>
        <v>0</v>
      </c>
    </row>
    <row r="220" spans="1:57" s="2" customFormat="1" ht="24" customHeight="1" x14ac:dyDescent="0.2">
      <c r="A220" s="214"/>
      <c r="B220" s="29"/>
      <c r="C220" s="170" t="s">
        <v>622</v>
      </c>
      <c r="D220" s="170" t="s">
        <v>102</v>
      </c>
      <c r="E220" s="171" t="s">
        <v>623</v>
      </c>
      <c r="F220" s="172" t="s">
        <v>624</v>
      </c>
      <c r="G220" s="173" t="s">
        <v>103</v>
      </c>
      <c r="H220" s="174">
        <v>1</v>
      </c>
      <c r="I220" s="174"/>
      <c r="J220" s="174"/>
      <c r="K220" s="174">
        <f>H220*J220</f>
        <v>0</v>
      </c>
      <c r="L220" s="175"/>
      <c r="M220" s="32"/>
      <c r="N220" s="32"/>
      <c r="O220" s="177" t="s">
        <v>28</v>
      </c>
      <c r="P220" s="178">
        <f>I220+J220</f>
        <v>0</v>
      </c>
      <c r="Q220" s="178">
        <f>ROUND(I220*H220,3)</f>
        <v>0</v>
      </c>
      <c r="R220" s="178">
        <f>ROUND(J220*H220,3)</f>
        <v>0</v>
      </c>
      <c r="S220" s="179">
        <v>0</v>
      </c>
      <c r="T220" s="179">
        <f>S220*H220</f>
        <v>0</v>
      </c>
      <c r="U220" s="179">
        <v>0</v>
      </c>
      <c r="V220" s="179">
        <f>U220*H220</f>
        <v>0</v>
      </c>
      <c r="W220" s="179">
        <v>0</v>
      </c>
      <c r="X220" s="179">
        <f>W220*H220</f>
        <v>0</v>
      </c>
      <c r="Y220" s="32"/>
      <c r="Z220" s="214"/>
      <c r="AJ220" s="181" t="s">
        <v>121</v>
      </c>
      <c r="AL220" s="181" t="s">
        <v>102</v>
      </c>
      <c r="AM220" s="181" t="s">
        <v>105</v>
      </c>
      <c r="AQ220" s="14" t="s">
        <v>100</v>
      </c>
      <c r="AW220" s="182">
        <f>IF(O220="základná",K220,0)</f>
        <v>0</v>
      </c>
      <c r="AX220" s="182">
        <f>IF(O220="znížená",K220,0)</f>
        <v>0</v>
      </c>
      <c r="AY220" s="182">
        <f>IF(O220="zákl. prenesená",K220,0)</f>
        <v>0</v>
      </c>
      <c r="AZ220" s="182">
        <f>IF(O220="zníž. prenesená",K220,0)</f>
        <v>0</v>
      </c>
      <c r="BA220" s="182">
        <f>IF(O220="nulová",K220,0)</f>
        <v>0</v>
      </c>
      <c r="BB220" s="14" t="s">
        <v>105</v>
      </c>
      <c r="BC220" s="183">
        <f>ROUND(P220*H220,3)</f>
        <v>0</v>
      </c>
      <c r="BD220" s="14" t="s">
        <v>121</v>
      </c>
      <c r="BE220" s="181" t="s">
        <v>625</v>
      </c>
    </row>
    <row r="221" spans="1:57" s="2" customFormat="1" ht="19.5" x14ac:dyDescent="0.2">
      <c r="A221" s="214"/>
      <c r="B221" s="29"/>
      <c r="C221" s="211"/>
      <c r="D221" s="184" t="s">
        <v>106</v>
      </c>
      <c r="E221" s="211"/>
      <c r="F221" s="185" t="s">
        <v>624</v>
      </c>
      <c r="G221" s="211"/>
      <c r="H221" s="211"/>
      <c r="I221" s="211"/>
      <c r="J221" s="211"/>
      <c r="K221" s="192"/>
      <c r="L221" s="211"/>
      <c r="M221" s="32"/>
      <c r="N221" s="32"/>
      <c r="O221" s="187"/>
      <c r="P221" s="60"/>
      <c r="Q221" s="60"/>
      <c r="R221" s="60"/>
      <c r="S221" s="60"/>
      <c r="T221" s="60"/>
      <c r="U221" s="60"/>
      <c r="V221" s="60"/>
      <c r="W221" s="60"/>
      <c r="X221" s="60"/>
      <c r="Y221" s="32"/>
      <c r="Z221" s="214"/>
      <c r="AL221" s="14" t="s">
        <v>106</v>
      </c>
      <c r="AM221" s="14" t="s">
        <v>105</v>
      </c>
    </row>
    <row r="222" spans="1:57" s="2" customFormat="1" ht="16.5" customHeight="1" x14ac:dyDescent="0.2">
      <c r="A222" s="214"/>
      <c r="B222" s="29"/>
      <c r="C222" s="188" t="s">
        <v>626</v>
      </c>
      <c r="D222" s="188" t="s">
        <v>116</v>
      </c>
      <c r="E222" s="189" t="s">
        <v>627</v>
      </c>
      <c r="F222" s="190" t="s">
        <v>868</v>
      </c>
      <c r="G222" s="191" t="s">
        <v>103</v>
      </c>
      <c r="H222" s="192">
        <v>1</v>
      </c>
      <c r="I222" s="192"/>
      <c r="J222" s="193"/>
      <c r="K222" s="192">
        <f>H222*I222</f>
        <v>0</v>
      </c>
      <c r="L222" s="193"/>
      <c r="M222" s="32"/>
      <c r="N222" s="32"/>
      <c r="O222" s="177" t="s">
        <v>28</v>
      </c>
      <c r="P222" s="178">
        <f>I222+J222</f>
        <v>0</v>
      </c>
      <c r="Q222" s="178">
        <f>ROUND(I222*H222,3)</f>
        <v>0</v>
      </c>
      <c r="R222" s="178">
        <f>ROUND(J222*H222,3)</f>
        <v>0</v>
      </c>
      <c r="S222" s="179">
        <v>0</v>
      </c>
      <c r="T222" s="179">
        <f>S222*H222</f>
        <v>0</v>
      </c>
      <c r="U222" s="179">
        <v>0</v>
      </c>
      <c r="V222" s="179">
        <f>U222*H222</f>
        <v>0</v>
      </c>
      <c r="W222" s="179">
        <v>0</v>
      </c>
      <c r="X222" s="179">
        <f>W222*H222</f>
        <v>0</v>
      </c>
      <c r="Y222" s="32"/>
      <c r="Z222" s="214"/>
      <c r="AJ222" s="181" t="s">
        <v>124</v>
      </c>
      <c r="AL222" s="181" t="s">
        <v>116</v>
      </c>
      <c r="AM222" s="181" t="s">
        <v>105</v>
      </c>
      <c r="AQ222" s="14" t="s">
        <v>100</v>
      </c>
      <c r="AW222" s="182">
        <f>IF(O222="základná",K222,0)</f>
        <v>0</v>
      </c>
      <c r="AX222" s="182">
        <f>IF(O222="znížená",K222,0)</f>
        <v>0</v>
      </c>
      <c r="AY222" s="182">
        <f>IF(O222="zákl. prenesená",K222,0)</f>
        <v>0</v>
      </c>
      <c r="AZ222" s="182">
        <f>IF(O222="zníž. prenesená",K222,0)</f>
        <v>0</v>
      </c>
      <c r="BA222" s="182">
        <f>IF(O222="nulová",K222,0)</f>
        <v>0</v>
      </c>
      <c r="BB222" s="14" t="s">
        <v>105</v>
      </c>
      <c r="BC222" s="183">
        <f>ROUND(P222*H222,3)</f>
        <v>0</v>
      </c>
      <c r="BD222" s="14" t="s">
        <v>121</v>
      </c>
      <c r="BE222" s="181" t="s">
        <v>629</v>
      </c>
    </row>
    <row r="223" spans="1:57" s="2" customFormat="1" x14ac:dyDescent="0.2">
      <c r="A223" s="214"/>
      <c r="B223" s="29"/>
      <c r="C223" s="211"/>
      <c r="D223" s="184" t="s">
        <v>106</v>
      </c>
      <c r="E223" s="211"/>
      <c r="F223" s="185" t="s">
        <v>895</v>
      </c>
      <c r="G223" s="211"/>
      <c r="H223" s="211"/>
      <c r="I223" s="211"/>
      <c r="J223" s="211"/>
      <c r="K223" s="211"/>
      <c r="L223" s="211"/>
      <c r="M223" s="32"/>
      <c r="N223" s="32"/>
      <c r="O223" s="187"/>
      <c r="P223" s="60"/>
      <c r="Q223" s="60"/>
      <c r="R223" s="60"/>
      <c r="S223" s="60"/>
      <c r="T223" s="60"/>
      <c r="U223" s="60"/>
      <c r="V223" s="60"/>
      <c r="W223" s="60"/>
      <c r="X223" s="60"/>
      <c r="Y223" s="32"/>
      <c r="Z223" s="214"/>
      <c r="AL223" s="14" t="s">
        <v>106</v>
      </c>
      <c r="AM223" s="14" t="s">
        <v>105</v>
      </c>
    </row>
    <row r="224" spans="1:57" s="2" customFormat="1" ht="26.1" customHeight="1" x14ac:dyDescent="0.2">
      <c r="A224" s="214"/>
      <c r="B224" s="29"/>
      <c r="C224" s="188" t="s">
        <v>630</v>
      </c>
      <c r="D224" s="188" t="s">
        <v>116</v>
      </c>
      <c r="E224" s="189" t="s">
        <v>631</v>
      </c>
      <c r="F224" s="190" t="s">
        <v>867</v>
      </c>
      <c r="G224" s="191" t="s">
        <v>103</v>
      </c>
      <c r="H224" s="192">
        <v>1</v>
      </c>
      <c r="I224" s="192"/>
      <c r="J224" s="193"/>
      <c r="K224" s="192">
        <f>H224*I224</f>
        <v>0</v>
      </c>
      <c r="L224" s="193"/>
      <c r="M224" s="32"/>
      <c r="N224" s="32"/>
      <c r="O224" s="177" t="s">
        <v>28</v>
      </c>
      <c r="P224" s="178">
        <f>I224+J224</f>
        <v>0</v>
      </c>
      <c r="Q224" s="178">
        <f>ROUND(I224*H224,3)</f>
        <v>0</v>
      </c>
      <c r="R224" s="178">
        <f>ROUND(J224*H224,3)</f>
        <v>0</v>
      </c>
      <c r="S224" s="179">
        <v>0</v>
      </c>
      <c r="T224" s="179">
        <f>S224*H224</f>
        <v>0</v>
      </c>
      <c r="U224" s="179">
        <v>0</v>
      </c>
      <c r="V224" s="179">
        <f>U224*H224</f>
        <v>0</v>
      </c>
      <c r="W224" s="179">
        <v>0</v>
      </c>
      <c r="X224" s="179">
        <f>W224*H224</f>
        <v>0</v>
      </c>
      <c r="Y224" s="32"/>
      <c r="Z224" s="214"/>
      <c r="AJ224" s="181" t="s">
        <v>124</v>
      </c>
      <c r="AL224" s="181" t="s">
        <v>116</v>
      </c>
      <c r="AM224" s="181" t="s">
        <v>105</v>
      </c>
      <c r="AQ224" s="14" t="s">
        <v>100</v>
      </c>
      <c r="AW224" s="182">
        <f>IF(O224="základná",K224,0)</f>
        <v>0</v>
      </c>
      <c r="AX224" s="182">
        <f>IF(O224="znížená",K224,0)</f>
        <v>0</v>
      </c>
      <c r="AY224" s="182">
        <f>IF(O224="zákl. prenesená",K224,0)</f>
        <v>0</v>
      </c>
      <c r="AZ224" s="182">
        <f>IF(O224="zníž. prenesená",K224,0)</f>
        <v>0</v>
      </c>
      <c r="BA224" s="182">
        <f>IF(O224="nulová",K224,0)</f>
        <v>0</v>
      </c>
      <c r="BB224" s="14" t="s">
        <v>105</v>
      </c>
      <c r="BC224" s="183">
        <f>ROUND(P224*H224,3)</f>
        <v>0</v>
      </c>
      <c r="BD224" s="14" t="s">
        <v>121</v>
      </c>
      <c r="BE224" s="181" t="s">
        <v>632</v>
      </c>
    </row>
    <row r="225" spans="1:57" s="2" customFormat="1" x14ac:dyDescent="0.2">
      <c r="A225" s="214"/>
      <c r="B225" s="29"/>
      <c r="C225" s="211"/>
      <c r="D225" s="184" t="s">
        <v>106</v>
      </c>
      <c r="E225" s="211"/>
      <c r="F225" s="185" t="s">
        <v>894</v>
      </c>
      <c r="G225" s="211"/>
      <c r="H225" s="211"/>
      <c r="I225" s="211"/>
      <c r="J225" s="211"/>
      <c r="K225" s="211"/>
      <c r="L225" s="211"/>
      <c r="M225" s="32"/>
      <c r="N225" s="32"/>
      <c r="O225" s="187"/>
      <c r="P225" s="60"/>
      <c r="Q225" s="60"/>
      <c r="R225" s="60"/>
      <c r="S225" s="60"/>
      <c r="T225" s="60"/>
      <c r="U225" s="60"/>
      <c r="V225" s="60"/>
      <c r="W225" s="60"/>
      <c r="X225" s="60"/>
      <c r="Y225" s="32"/>
      <c r="Z225" s="214"/>
      <c r="AL225" s="14" t="s">
        <v>106</v>
      </c>
      <c r="AM225" s="14" t="s">
        <v>105</v>
      </c>
    </row>
    <row r="226" spans="1:57" s="2" customFormat="1" ht="24.95" customHeight="1" x14ac:dyDescent="0.2">
      <c r="A226" s="214"/>
      <c r="B226" s="29"/>
      <c r="C226" s="188" t="s">
        <v>633</v>
      </c>
      <c r="D226" s="188" t="s">
        <v>116</v>
      </c>
      <c r="E226" s="189" t="s">
        <v>634</v>
      </c>
      <c r="F226" s="190" t="s">
        <v>866</v>
      </c>
      <c r="G226" s="191" t="s">
        <v>103</v>
      </c>
      <c r="H226" s="192">
        <v>1</v>
      </c>
      <c r="I226" s="192"/>
      <c r="J226" s="193"/>
      <c r="K226" s="192">
        <f>H226*I226</f>
        <v>0</v>
      </c>
      <c r="L226" s="193"/>
      <c r="M226" s="32"/>
      <c r="N226" s="32"/>
      <c r="O226" s="177" t="s">
        <v>28</v>
      </c>
      <c r="P226" s="178">
        <f>I226+J226</f>
        <v>0</v>
      </c>
      <c r="Q226" s="178">
        <f>ROUND(I226*H226,3)</f>
        <v>0</v>
      </c>
      <c r="R226" s="178">
        <f>ROUND(J226*H226,3)</f>
        <v>0</v>
      </c>
      <c r="S226" s="179">
        <v>0</v>
      </c>
      <c r="T226" s="179">
        <f>S226*H226</f>
        <v>0</v>
      </c>
      <c r="U226" s="179">
        <v>0</v>
      </c>
      <c r="V226" s="179">
        <f>U226*H226</f>
        <v>0</v>
      </c>
      <c r="W226" s="179">
        <v>0</v>
      </c>
      <c r="X226" s="179">
        <f>W226*H226</f>
        <v>0</v>
      </c>
      <c r="Y226" s="32"/>
      <c r="Z226" s="214"/>
      <c r="AJ226" s="181" t="s">
        <v>124</v>
      </c>
      <c r="AL226" s="181" t="s">
        <v>116</v>
      </c>
      <c r="AM226" s="181" t="s">
        <v>105</v>
      </c>
      <c r="AQ226" s="14" t="s">
        <v>100</v>
      </c>
      <c r="AW226" s="182">
        <f>IF(O226="základná",K226,0)</f>
        <v>0</v>
      </c>
      <c r="AX226" s="182">
        <f>IF(O226="znížená",K226,0)</f>
        <v>0</v>
      </c>
      <c r="AY226" s="182">
        <f>IF(O226="zákl. prenesená",K226,0)</f>
        <v>0</v>
      </c>
      <c r="AZ226" s="182">
        <f>IF(O226="zníž. prenesená",K226,0)</f>
        <v>0</v>
      </c>
      <c r="BA226" s="182">
        <f>IF(O226="nulová",K226,0)</f>
        <v>0</v>
      </c>
      <c r="BB226" s="14" t="s">
        <v>105</v>
      </c>
      <c r="BC226" s="183">
        <f>ROUND(P226*H226,3)</f>
        <v>0</v>
      </c>
      <c r="BD226" s="14" t="s">
        <v>121</v>
      </c>
      <c r="BE226" s="181" t="s">
        <v>635</v>
      </c>
    </row>
    <row r="227" spans="1:57" s="2" customFormat="1" x14ac:dyDescent="0.2">
      <c r="A227" s="214"/>
      <c r="B227" s="29"/>
      <c r="C227" s="211"/>
      <c r="D227" s="184" t="s">
        <v>106</v>
      </c>
      <c r="E227" s="211"/>
      <c r="F227" s="185" t="s">
        <v>893</v>
      </c>
      <c r="G227" s="211"/>
      <c r="H227" s="211"/>
      <c r="I227" s="211"/>
      <c r="J227" s="211"/>
      <c r="K227" s="211"/>
      <c r="L227" s="211"/>
      <c r="M227" s="32"/>
      <c r="N227" s="32"/>
      <c r="O227" s="187"/>
      <c r="P227" s="60"/>
      <c r="Q227" s="60"/>
      <c r="R227" s="60"/>
      <c r="S227" s="60"/>
      <c r="T227" s="60"/>
      <c r="U227" s="60"/>
      <c r="V227" s="60"/>
      <c r="W227" s="60"/>
      <c r="X227" s="60"/>
      <c r="Y227" s="32"/>
      <c r="Z227" s="214"/>
      <c r="AL227" s="14" t="s">
        <v>106</v>
      </c>
      <c r="AM227" s="14" t="s">
        <v>105</v>
      </c>
    </row>
    <row r="228" spans="1:57" s="2" customFormat="1" ht="24" customHeight="1" x14ac:dyDescent="0.2">
      <c r="A228" s="214"/>
      <c r="B228" s="29"/>
      <c r="C228" s="170" t="s">
        <v>636</v>
      </c>
      <c r="D228" s="170" t="s">
        <v>102</v>
      </c>
      <c r="E228" s="171" t="s">
        <v>637</v>
      </c>
      <c r="F228" s="172" t="s">
        <v>638</v>
      </c>
      <c r="G228" s="173" t="s">
        <v>103</v>
      </c>
      <c r="H228" s="174">
        <v>4</v>
      </c>
      <c r="I228" s="174"/>
      <c r="J228" s="174"/>
      <c r="K228" s="174">
        <f>H228*J228</f>
        <v>0</v>
      </c>
      <c r="L228" s="175"/>
      <c r="M228" s="32"/>
      <c r="N228" s="32"/>
      <c r="O228" s="177" t="s">
        <v>28</v>
      </c>
      <c r="P228" s="178">
        <f>I228+J228</f>
        <v>0</v>
      </c>
      <c r="Q228" s="178">
        <f>ROUND(I228*H228,3)</f>
        <v>0</v>
      </c>
      <c r="R228" s="178">
        <f>ROUND(J228*H228,3)</f>
        <v>0</v>
      </c>
      <c r="S228" s="179">
        <v>0</v>
      </c>
      <c r="T228" s="179">
        <f>S228*H228</f>
        <v>0</v>
      </c>
      <c r="U228" s="179">
        <v>0</v>
      </c>
      <c r="V228" s="179">
        <f>U228*H228</f>
        <v>0</v>
      </c>
      <c r="W228" s="179">
        <v>0</v>
      </c>
      <c r="X228" s="179">
        <f>W228*H228</f>
        <v>0</v>
      </c>
      <c r="Y228" s="32"/>
      <c r="Z228" s="214"/>
      <c r="AJ228" s="181" t="s">
        <v>121</v>
      </c>
      <c r="AL228" s="181" t="s">
        <v>102</v>
      </c>
      <c r="AM228" s="181" t="s">
        <v>105</v>
      </c>
      <c r="AQ228" s="14" t="s">
        <v>100</v>
      </c>
      <c r="AW228" s="182">
        <f>IF(O228="základná",K228,0)</f>
        <v>0</v>
      </c>
      <c r="AX228" s="182">
        <f>IF(O228="znížená",K228,0)</f>
        <v>0</v>
      </c>
      <c r="AY228" s="182">
        <f>IF(O228="zákl. prenesená",K228,0)</f>
        <v>0</v>
      </c>
      <c r="AZ228" s="182">
        <f>IF(O228="zníž. prenesená",K228,0)</f>
        <v>0</v>
      </c>
      <c r="BA228" s="182">
        <f>IF(O228="nulová",K228,0)</f>
        <v>0</v>
      </c>
      <c r="BB228" s="14" t="s">
        <v>105</v>
      </c>
      <c r="BC228" s="183">
        <f>ROUND(P228*H228,3)</f>
        <v>0</v>
      </c>
      <c r="BD228" s="14" t="s">
        <v>121</v>
      </c>
      <c r="BE228" s="181" t="s">
        <v>639</v>
      </c>
    </row>
    <row r="229" spans="1:57" s="2" customFormat="1" ht="19.5" x14ac:dyDescent="0.2">
      <c r="A229" s="214"/>
      <c r="B229" s="29"/>
      <c r="C229" s="211"/>
      <c r="D229" s="184" t="s">
        <v>106</v>
      </c>
      <c r="E229" s="211"/>
      <c r="F229" s="185" t="s">
        <v>638</v>
      </c>
      <c r="G229" s="211"/>
      <c r="H229" s="211"/>
      <c r="I229" s="211"/>
      <c r="J229" s="211"/>
      <c r="K229" s="211"/>
      <c r="L229" s="211"/>
      <c r="M229" s="32"/>
      <c r="N229" s="32"/>
      <c r="O229" s="187"/>
      <c r="P229" s="60"/>
      <c r="Q229" s="60"/>
      <c r="R229" s="60"/>
      <c r="S229" s="60"/>
      <c r="T229" s="60"/>
      <c r="U229" s="60"/>
      <c r="V229" s="60"/>
      <c r="W229" s="60"/>
      <c r="X229" s="60"/>
      <c r="Y229" s="32"/>
      <c r="Z229" s="214"/>
      <c r="AL229" s="14" t="s">
        <v>106</v>
      </c>
      <c r="AM229" s="14" t="s">
        <v>105</v>
      </c>
    </row>
    <row r="230" spans="1:57" s="2" customFormat="1" ht="24" customHeight="1" x14ac:dyDescent="0.2">
      <c r="A230" s="214"/>
      <c r="B230" s="29"/>
      <c r="C230" s="188" t="s">
        <v>640</v>
      </c>
      <c r="D230" s="188" t="s">
        <v>116</v>
      </c>
      <c r="E230" s="189" t="s">
        <v>641</v>
      </c>
      <c r="F230" s="190" t="s">
        <v>889</v>
      </c>
      <c r="G230" s="191" t="s">
        <v>103</v>
      </c>
      <c r="H230" s="192">
        <v>4</v>
      </c>
      <c r="I230" s="192"/>
      <c r="J230" s="193"/>
      <c r="K230" s="192">
        <f>H230*I230</f>
        <v>0</v>
      </c>
      <c r="L230" s="193"/>
      <c r="M230" s="32"/>
      <c r="N230" s="32"/>
      <c r="O230" s="177" t="s">
        <v>28</v>
      </c>
      <c r="P230" s="178">
        <f>I230+J230</f>
        <v>0</v>
      </c>
      <c r="Q230" s="178">
        <f>ROUND(I230*H230,3)</f>
        <v>0</v>
      </c>
      <c r="R230" s="178">
        <f>ROUND(J230*H230,3)</f>
        <v>0</v>
      </c>
      <c r="S230" s="179">
        <v>0</v>
      </c>
      <c r="T230" s="179">
        <f>S230*H230</f>
        <v>0</v>
      </c>
      <c r="U230" s="179">
        <v>0</v>
      </c>
      <c r="V230" s="179">
        <f>U230*H230</f>
        <v>0</v>
      </c>
      <c r="W230" s="179">
        <v>0</v>
      </c>
      <c r="X230" s="179">
        <f>W230*H230</f>
        <v>0</v>
      </c>
      <c r="Y230" s="32"/>
      <c r="Z230" s="214"/>
      <c r="AJ230" s="181" t="s">
        <v>124</v>
      </c>
      <c r="AL230" s="181" t="s">
        <v>116</v>
      </c>
      <c r="AM230" s="181" t="s">
        <v>105</v>
      </c>
      <c r="AQ230" s="14" t="s">
        <v>100</v>
      </c>
      <c r="AW230" s="182">
        <f>IF(O230="základná",K230,0)</f>
        <v>0</v>
      </c>
      <c r="AX230" s="182">
        <f>IF(O230="znížená",K230,0)</f>
        <v>0</v>
      </c>
      <c r="AY230" s="182">
        <f>IF(O230="zákl. prenesená",K230,0)</f>
        <v>0</v>
      </c>
      <c r="AZ230" s="182">
        <f>IF(O230="zníž. prenesená",K230,0)</f>
        <v>0</v>
      </c>
      <c r="BA230" s="182">
        <f>IF(O230="nulová",K230,0)</f>
        <v>0</v>
      </c>
      <c r="BB230" s="14" t="s">
        <v>105</v>
      </c>
      <c r="BC230" s="183">
        <f>ROUND(P230*H230,3)</f>
        <v>0</v>
      </c>
      <c r="BD230" s="14" t="s">
        <v>121</v>
      </c>
      <c r="BE230" s="181" t="s">
        <v>642</v>
      </c>
    </row>
    <row r="231" spans="1:57" s="2" customFormat="1" x14ac:dyDescent="0.2">
      <c r="A231" s="214"/>
      <c r="B231" s="29"/>
      <c r="C231" s="211"/>
      <c r="D231" s="184" t="s">
        <v>106</v>
      </c>
      <c r="E231" s="211"/>
      <c r="F231" s="185" t="s">
        <v>892</v>
      </c>
      <c r="G231" s="211"/>
      <c r="H231" s="211"/>
      <c r="I231" s="211"/>
      <c r="J231" s="211"/>
      <c r="K231" s="211"/>
      <c r="L231" s="211"/>
      <c r="M231" s="32"/>
      <c r="N231" s="32"/>
      <c r="O231" s="187"/>
      <c r="P231" s="60"/>
      <c r="Q231" s="60"/>
      <c r="R231" s="60"/>
      <c r="S231" s="60"/>
      <c r="T231" s="60"/>
      <c r="U231" s="60"/>
      <c r="V231" s="60"/>
      <c r="W231" s="60"/>
      <c r="X231" s="60"/>
      <c r="Y231" s="32"/>
      <c r="Z231" s="214"/>
      <c r="AL231" s="14" t="s">
        <v>106</v>
      </c>
      <c r="AM231" s="14" t="s">
        <v>105</v>
      </c>
    </row>
    <row r="232" spans="1:57" s="2" customFormat="1" ht="27.95" customHeight="1" x14ac:dyDescent="0.2">
      <c r="A232" s="214"/>
      <c r="B232" s="29"/>
      <c r="C232" s="188" t="s">
        <v>643</v>
      </c>
      <c r="D232" s="188" t="s">
        <v>116</v>
      </c>
      <c r="E232" s="189" t="s">
        <v>644</v>
      </c>
      <c r="F232" s="190" t="s">
        <v>867</v>
      </c>
      <c r="G232" s="191" t="s">
        <v>103</v>
      </c>
      <c r="H232" s="192">
        <v>4</v>
      </c>
      <c r="I232" s="192"/>
      <c r="J232" s="193"/>
      <c r="K232" s="192">
        <f>H232*I232</f>
        <v>0</v>
      </c>
      <c r="L232" s="193"/>
      <c r="M232" s="32"/>
      <c r="N232" s="32"/>
      <c r="O232" s="177" t="s">
        <v>28</v>
      </c>
      <c r="P232" s="178">
        <f>I232+J232</f>
        <v>0</v>
      </c>
      <c r="Q232" s="178">
        <f>ROUND(I232*H232,3)</f>
        <v>0</v>
      </c>
      <c r="R232" s="178">
        <f>ROUND(J232*H232,3)</f>
        <v>0</v>
      </c>
      <c r="S232" s="179">
        <v>0</v>
      </c>
      <c r="T232" s="179">
        <f>S232*H232</f>
        <v>0</v>
      </c>
      <c r="U232" s="179">
        <v>0</v>
      </c>
      <c r="V232" s="179">
        <f>U232*H232</f>
        <v>0</v>
      </c>
      <c r="W232" s="179">
        <v>0</v>
      </c>
      <c r="X232" s="179">
        <f>W232*H232</f>
        <v>0</v>
      </c>
      <c r="Y232" s="32"/>
      <c r="Z232" s="214"/>
      <c r="AJ232" s="181" t="s">
        <v>124</v>
      </c>
      <c r="AL232" s="181" t="s">
        <v>116</v>
      </c>
      <c r="AM232" s="181" t="s">
        <v>105</v>
      </c>
      <c r="AQ232" s="14" t="s">
        <v>100</v>
      </c>
      <c r="AW232" s="182">
        <f>IF(O232="základná",K232,0)</f>
        <v>0</v>
      </c>
      <c r="AX232" s="182">
        <f>IF(O232="znížená",K232,0)</f>
        <v>0</v>
      </c>
      <c r="AY232" s="182">
        <f>IF(O232="zákl. prenesená",K232,0)</f>
        <v>0</v>
      </c>
      <c r="AZ232" s="182">
        <f>IF(O232="zníž. prenesená",K232,0)</f>
        <v>0</v>
      </c>
      <c r="BA232" s="182">
        <f>IF(O232="nulová",K232,0)</f>
        <v>0</v>
      </c>
      <c r="BB232" s="14" t="s">
        <v>105</v>
      </c>
      <c r="BC232" s="183">
        <f>ROUND(P232*H232,3)</f>
        <v>0</v>
      </c>
      <c r="BD232" s="14" t="s">
        <v>121</v>
      </c>
      <c r="BE232" s="181" t="s">
        <v>645</v>
      </c>
    </row>
    <row r="233" spans="1:57" s="2" customFormat="1" x14ac:dyDescent="0.2">
      <c r="A233" s="214"/>
      <c r="B233" s="29"/>
      <c r="C233" s="211"/>
      <c r="D233" s="184" t="s">
        <v>106</v>
      </c>
      <c r="E233" s="211"/>
      <c r="F233" s="185" t="s">
        <v>891</v>
      </c>
      <c r="G233" s="211"/>
      <c r="H233" s="211"/>
      <c r="I233" s="211"/>
      <c r="J233" s="211"/>
      <c r="K233" s="211"/>
      <c r="L233" s="211"/>
      <c r="M233" s="32"/>
      <c r="N233" s="32"/>
      <c r="O233" s="187"/>
      <c r="P233" s="60"/>
      <c r="Q233" s="60"/>
      <c r="R233" s="60"/>
      <c r="S233" s="60"/>
      <c r="T233" s="60"/>
      <c r="U233" s="60"/>
      <c r="V233" s="60"/>
      <c r="W233" s="60"/>
      <c r="X233" s="60"/>
      <c r="Y233" s="32"/>
      <c r="Z233" s="214"/>
      <c r="AL233" s="14" t="s">
        <v>106</v>
      </c>
      <c r="AM233" s="14" t="s">
        <v>105</v>
      </c>
    </row>
    <row r="234" spans="1:57" s="2" customFormat="1" ht="24.95" customHeight="1" x14ac:dyDescent="0.2">
      <c r="A234" s="214"/>
      <c r="B234" s="29"/>
      <c r="C234" s="188" t="s">
        <v>646</v>
      </c>
      <c r="D234" s="188" t="s">
        <v>116</v>
      </c>
      <c r="E234" s="189" t="s">
        <v>647</v>
      </c>
      <c r="F234" s="190" t="s">
        <v>866</v>
      </c>
      <c r="G234" s="191" t="s">
        <v>103</v>
      </c>
      <c r="H234" s="192">
        <v>4</v>
      </c>
      <c r="I234" s="192"/>
      <c r="J234" s="193"/>
      <c r="K234" s="192">
        <f>H234*I234</f>
        <v>0</v>
      </c>
      <c r="L234" s="193"/>
      <c r="M234" s="32"/>
      <c r="N234" s="32"/>
      <c r="O234" s="177" t="s">
        <v>28</v>
      </c>
      <c r="P234" s="178">
        <f>I234+J234</f>
        <v>0</v>
      </c>
      <c r="Q234" s="178">
        <f>ROUND(I234*H234,3)</f>
        <v>0</v>
      </c>
      <c r="R234" s="178">
        <f>ROUND(J234*H234,3)</f>
        <v>0</v>
      </c>
      <c r="S234" s="179">
        <v>0</v>
      </c>
      <c r="T234" s="179">
        <f>S234*H234</f>
        <v>0</v>
      </c>
      <c r="U234" s="179">
        <v>0</v>
      </c>
      <c r="V234" s="179">
        <f>U234*H234</f>
        <v>0</v>
      </c>
      <c r="W234" s="179">
        <v>0</v>
      </c>
      <c r="X234" s="179">
        <f>W234*H234</f>
        <v>0</v>
      </c>
      <c r="Y234" s="32"/>
      <c r="Z234" s="214"/>
      <c r="AJ234" s="181" t="s">
        <v>124</v>
      </c>
      <c r="AL234" s="181" t="s">
        <v>116</v>
      </c>
      <c r="AM234" s="181" t="s">
        <v>105</v>
      </c>
      <c r="AQ234" s="14" t="s">
        <v>100</v>
      </c>
      <c r="AW234" s="182">
        <f>IF(O234="základná",K234,0)</f>
        <v>0</v>
      </c>
      <c r="AX234" s="182">
        <f>IF(O234="znížená",K234,0)</f>
        <v>0</v>
      </c>
      <c r="AY234" s="182">
        <f>IF(O234="zákl. prenesená",K234,0)</f>
        <v>0</v>
      </c>
      <c r="AZ234" s="182">
        <f>IF(O234="zníž. prenesená",K234,0)</f>
        <v>0</v>
      </c>
      <c r="BA234" s="182">
        <f>IF(O234="nulová",K234,0)</f>
        <v>0</v>
      </c>
      <c r="BB234" s="14" t="s">
        <v>105</v>
      </c>
      <c r="BC234" s="183">
        <f>ROUND(P234*H234,3)</f>
        <v>0</v>
      </c>
      <c r="BD234" s="14" t="s">
        <v>121</v>
      </c>
      <c r="BE234" s="181" t="s">
        <v>649</v>
      </c>
    </row>
    <row r="235" spans="1:57" s="2" customFormat="1" x14ac:dyDescent="0.2">
      <c r="A235" s="214"/>
      <c r="B235" s="29"/>
      <c r="C235" s="211"/>
      <c r="D235" s="184" t="s">
        <v>106</v>
      </c>
      <c r="E235" s="211"/>
      <c r="F235" s="185" t="s">
        <v>890</v>
      </c>
      <c r="G235" s="211"/>
      <c r="H235" s="211"/>
      <c r="I235" s="211"/>
      <c r="J235" s="211"/>
      <c r="K235" s="211"/>
      <c r="L235" s="211"/>
      <c r="M235" s="32"/>
      <c r="N235" s="32"/>
      <c r="O235" s="187"/>
      <c r="P235" s="60"/>
      <c r="Q235" s="60"/>
      <c r="R235" s="60"/>
      <c r="S235" s="60"/>
      <c r="T235" s="60"/>
      <c r="U235" s="60"/>
      <c r="V235" s="60"/>
      <c r="W235" s="60"/>
      <c r="X235" s="60"/>
      <c r="Y235" s="32"/>
      <c r="Z235" s="214"/>
      <c r="AL235" s="14" t="s">
        <v>106</v>
      </c>
      <c r="AM235" s="14" t="s">
        <v>105</v>
      </c>
    </row>
    <row r="236" spans="1:57" s="2" customFormat="1" ht="24.95" customHeight="1" x14ac:dyDescent="0.2">
      <c r="A236" s="237"/>
      <c r="B236" s="29"/>
      <c r="C236" s="170" t="s">
        <v>683</v>
      </c>
      <c r="D236" s="170" t="s">
        <v>102</v>
      </c>
      <c r="E236" s="171" t="s">
        <v>684</v>
      </c>
      <c r="F236" s="172" t="s">
        <v>685</v>
      </c>
      <c r="G236" s="173" t="s">
        <v>103</v>
      </c>
      <c r="H236" s="174">
        <v>9</v>
      </c>
      <c r="I236" s="174"/>
      <c r="J236" s="174"/>
      <c r="K236" s="174">
        <f>H236*J236</f>
        <v>0</v>
      </c>
      <c r="L236" s="175"/>
      <c r="M236" s="32"/>
      <c r="N236" s="32"/>
      <c r="O236" s="177" t="s">
        <v>28</v>
      </c>
      <c r="P236" s="178">
        <f>I236+J236</f>
        <v>0</v>
      </c>
      <c r="Q236" s="178">
        <f>ROUND(I236*H236,3)</f>
        <v>0</v>
      </c>
      <c r="R236" s="178">
        <f>ROUND(J236*H236,3)</f>
        <v>0</v>
      </c>
      <c r="S236" s="179">
        <v>0</v>
      </c>
      <c r="T236" s="179">
        <f>S236*H236</f>
        <v>0</v>
      </c>
      <c r="U236" s="179">
        <v>0</v>
      </c>
      <c r="V236" s="179">
        <f>U236*H236</f>
        <v>0</v>
      </c>
      <c r="W236" s="179">
        <v>0</v>
      </c>
      <c r="X236" s="179">
        <f>W236*H236</f>
        <v>0</v>
      </c>
      <c r="Y236" s="32"/>
      <c r="Z236" s="237"/>
      <c r="AJ236" s="181" t="s">
        <v>121</v>
      </c>
      <c r="AL236" s="181" t="s">
        <v>102</v>
      </c>
      <c r="AM236" s="181" t="s">
        <v>105</v>
      </c>
      <c r="AQ236" s="14" t="s">
        <v>100</v>
      </c>
      <c r="AW236" s="182">
        <f>IF(O236="základná",K236,0)</f>
        <v>0</v>
      </c>
      <c r="AX236" s="182">
        <f>IF(O236="znížená",K236,0)</f>
        <v>0</v>
      </c>
      <c r="AY236" s="182">
        <f>IF(O236="zákl. prenesená",K236,0)</f>
        <v>0</v>
      </c>
      <c r="AZ236" s="182">
        <f>IF(O236="zníž. prenesená",K236,0)</f>
        <v>0</v>
      </c>
      <c r="BA236" s="182">
        <f>IF(O236="nulová",K236,0)</f>
        <v>0</v>
      </c>
      <c r="BB236" s="14" t="s">
        <v>105</v>
      </c>
      <c r="BC236" s="183">
        <f>ROUND(P236*H236,3)</f>
        <v>0</v>
      </c>
      <c r="BD236" s="14" t="s">
        <v>121</v>
      </c>
      <c r="BE236" s="181" t="s">
        <v>686</v>
      </c>
    </row>
    <row r="237" spans="1:57" s="2" customFormat="1" x14ac:dyDescent="0.2">
      <c r="A237" s="237"/>
      <c r="B237" s="29"/>
      <c r="C237" s="234"/>
      <c r="D237" s="184" t="s">
        <v>106</v>
      </c>
      <c r="E237" s="234"/>
      <c r="F237" s="185" t="s">
        <v>685</v>
      </c>
      <c r="G237" s="234"/>
      <c r="H237" s="234"/>
      <c r="I237" s="234"/>
      <c r="J237" s="234"/>
      <c r="K237" s="234"/>
      <c r="L237" s="234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237"/>
      <c r="AL237" s="14" t="s">
        <v>106</v>
      </c>
      <c r="AM237" s="14" t="s">
        <v>105</v>
      </c>
    </row>
    <row r="238" spans="1:57" s="2" customFormat="1" ht="23.1" customHeight="1" x14ac:dyDescent="0.2">
      <c r="A238" s="237"/>
      <c r="B238" s="29"/>
      <c r="C238" s="188" t="s">
        <v>687</v>
      </c>
      <c r="D238" s="188" t="s">
        <v>116</v>
      </c>
      <c r="E238" s="189" t="s">
        <v>688</v>
      </c>
      <c r="F238" s="190" t="s">
        <v>886</v>
      </c>
      <c r="G238" s="191" t="s">
        <v>103</v>
      </c>
      <c r="H238" s="192">
        <v>9</v>
      </c>
      <c r="I238" s="192"/>
      <c r="J238" s="193"/>
      <c r="K238" s="192">
        <f>H238*I238</f>
        <v>0</v>
      </c>
      <c r="L238" s="193"/>
      <c r="M238" s="32"/>
      <c r="N238" s="32"/>
      <c r="O238" s="177" t="s">
        <v>28</v>
      </c>
      <c r="P238" s="178">
        <f>I238+J238</f>
        <v>0</v>
      </c>
      <c r="Q238" s="178">
        <f>ROUND(I238*H238,3)</f>
        <v>0</v>
      </c>
      <c r="R238" s="178">
        <f>ROUND(J238*H238,3)</f>
        <v>0</v>
      </c>
      <c r="S238" s="179">
        <v>0</v>
      </c>
      <c r="T238" s="179">
        <f>S238*H238</f>
        <v>0</v>
      </c>
      <c r="U238" s="179">
        <v>0</v>
      </c>
      <c r="V238" s="179">
        <f>U238*H238</f>
        <v>0</v>
      </c>
      <c r="W238" s="179">
        <v>0</v>
      </c>
      <c r="X238" s="179">
        <f>W238*H238</f>
        <v>0</v>
      </c>
      <c r="Y238" s="32"/>
      <c r="Z238" s="237"/>
      <c r="AJ238" s="181" t="s">
        <v>124</v>
      </c>
      <c r="AL238" s="181" t="s">
        <v>116</v>
      </c>
      <c r="AM238" s="181" t="s">
        <v>105</v>
      </c>
      <c r="AQ238" s="14" t="s">
        <v>100</v>
      </c>
      <c r="AW238" s="182">
        <f>IF(O238="základná",K238,0)</f>
        <v>0</v>
      </c>
      <c r="AX238" s="182">
        <f>IF(O238="znížená",K238,0)</f>
        <v>0</v>
      </c>
      <c r="AY238" s="182">
        <f>IF(O238="zákl. prenesená",K238,0)</f>
        <v>0</v>
      </c>
      <c r="AZ238" s="182">
        <f>IF(O238="zníž. prenesená",K238,0)</f>
        <v>0</v>
      </c>
      <c r="BA238" s="182">
        <f>IF(O238="nulová",K238,0)</f>
        <v>0</v>
      </c>
      <c r="BB238" s="14" t="s">
        <v>105</v>
      </c>
      <c r="BC238" s="183">
        <f>ROUND(P238*H238,3)</f>
        <v>0</v>
      </c>
      <c r="BD238" s="14" t="s">
        <v>121</v>
      </c>
      <c r="BE238" s="181" t="s">
        <v>689</v>
      </c>
    </row>
    <row r="239" spans="1:57" s="2" customFormat="1" x14ac:dyDescent="0.2">
      <c r="A239" s="237"/>
      <c r="B239" s="29"/>
      <c r="C239" s="234"/>
      <c r="D239" s="184" t="s">
        <v>106</v>
      </c>
      <c r="E239" s="234"/>
      <c r="F239" s="185" t="s">
        <v>886</v>
      </c>
      <c r="G239" s="234"/>
      <c r="H239" s="234"/>
      <c r="I239" s="234"/>
      <c r="J239" s="234"/>
      <c r="K239" s="234"/>
      <c r="L239" s="234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237"/>
      <c r="AL239" s="14" t="s">
        <v>106</v>
      </c>
      <c r="AM239" s="14" t="s">
        <v>105</v>
      </c>
    </row>
    <row r="240" spans="1:57" s="2" customFormat="1" ht="30.95" customHeight="1" x14ac:dyDescent="0.2">
      <c r="A240" s="214"/>
      <c r="B240" s="29"/>
      <c r="C240" s="170" t="s">
        <v>697</v>
      </c>
      <c r="D240" s="170" t="s">
        <v>102</v>
      </c>
      <c r="E240" s="171" t="s">
        <v>698</v>
      </c>
      <c r="F240" s="172" t="s">
        <v>699</v>
      </c>
      <c r="G240" s="173" t="s">
        <v>103</v>
      </c>
      <c r="H240" s="174">
        <v>1</v>
      </c>
      <c r="I240" s="174"/>
      <c r="J240" s="174"/>
      <c r="K240" s="174">
        <f>H240*J240</f>
        <v>0</v>
      </c>
      <c r="L240" s="175"/>
      <c r="M240" s="32"/>
      <c r="N240" s="32"/>
      <c r="O240" s="177" t="s">
        <v>28</v>
      </c>
      <c r="P240" s="178">
        <f>I240+J240</f>
        <v>0</v>
      </c>
      <c r="Q240" s="178">
        <f>ROUND(I240*H240,3)</f>
        <v>0</v>
      </c>
      <c r="R240" s="178">
        <f>ROUND(J240*H240,3)</f>
        <v>0</v>
      </c>
      <c r="S240" s="179">
        <v>0</v>
      </c>
      <c r="T240" s="179">
        <f>S240*H240</f>
        <v>0</v>
      </c>
      <c r="U240" s="179">
        <v>0</v>
      </c>
      <c r="V240" s="179">
        <f>U240*H240</f>
        <v>0</v>
      </c>
      <c r="W240" s="179">
        <v>0</v>
      </c>
      <c r="X240" s="179">
        <f>W240*H240</f>
        <v>0</v>
      </c>
      <c r="Y240" s="32"/>
      <c r="Z240" s="214"/>
      <c r="AJ240" s="181" t="s">
        <v>121</v>
      </c>
      <c r="AL240" s="181" t="s">
        <v>102</v>
      </c>
      <c r="AM240" s="181" t="s">
        <v>105</v>
      </c>
      <c r="AQ240" s="14" t="s">
        <v>100</v>
      </c>
      <c r="AW240" s="182">
        <f>IF(O240="základná",K240,0)</f>
        <v>0</v>
      </c>
      <c r="AX240" s="182">
        <f>IF(O240="znížená",K240,0)</f>
        <v>0</v>
      </c>
      <c r="AY240" s="182">
        <f>IF(O240="zákl. prenesená",K240,0)</f>
        <v>0</v>
      </c>
      <c r="AZ240" s="182">
        <f>IF(O240="zníž. prenesená",K240,0)</f>
        <v>0</v>
      </c>
      <c r="BA240" s="182">
        <f>IF(O240="nulová",K240,0)</f>
        <v>0</v>
      </c>
      <c r="BB240" s="14" t="s">
        <v>105</v>
      </c>
      <c r="BC240" s="183">
        <f>ROUND(P240*H240,3)</f>
        <v>0</v>
      </c>
      <c r="BD240" s="14" t="s">
        <v>121</v>
      </c>
      <c r="BE240" s="181" t="s">
        <v>700</v>
      </c>
    </row>
    <row r="241" spans="1:57" s="2" customFormat="1" ht="15" customHeight="1" x14ac:dyDescent="0.2">
      <c r="A241" s="214"/>
      <c r="B241" s="29"/>
      <c r="C241" s="211"/>
      <c r="D241" s="184" t="s">
        <v>106</v>
      </c>
      <c r="E241" s="211"/>
      <c r="F241" s="185" t="s">
        <v>699</v>
      </c>
      <c r="G241" s="211"/>
      <c r="H241" s="211"/>
      <c r="I241" s="211"/>
      <c r="J241" s="211"/>
      <c r="K241" s="211"/>
      <c r="L241" s="211"/>
      <c r="M241" s="32"/>
      <c r="N241" s="32"/>
      <c r="O241" s="187"/>
      <c r="P241" s="60"/>
      <c r="Q241" s="60"/>
      <c r="R241" s="60"/>
      <c r="S241" s="60"/>
      <c r="T241" s="60"/>
      <c r="U241" s="60"/>
      <c r="V241" s="60"/>
      <c r="W241" s="60"/>
      <c r="X241" s="60"/>
      <c r="Y241" s="32"/>
      <c r="Z241" s="214"/>
      <c r="AL241" s="14" t="s">
        <v>106</v>
      </c>
      <c r="AM241" s="14" t="s">
        <v>105</v>
      </c>
    </row>
    <row r="242" spans="1:57" s="2" customFormat="1" ht="32.1" customHeight="1" x14ac:dyDescent="0.2">
      <c r="A242" s="214"/>
      <c r="B242" s="29"/>
      <c r="C242" s="188" t="s">
        <v>701</v>
      </c>
      <c r="D242" s="188" t="s">
        <v>116</v>
      </c>
      <c r="E242" s="189" t="s">
        <v>702</v>
      </c>
      <c r="F242" s="190" t="s">
        <v>703</v>
      </c>
      <c r="G242" s="191" t="s">
        <v>103</v>
      </c>
      <c r="H242" s="192">
        <v>1</v>
      </c>
      <c r="I242" s="192"/>
      <c r="J242" s="193"/>
      <c r="K242" s="192">
        <f>H242*I242</f>
        <v>0</v>
      </c>
      <c r="L242" s="193"/>
      <c r="M242" s="32"/>
      <c r="N242" s="32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179">
        <f>U242*H242</f>
        <v>0</v>
      </c>
      <c r="W242" s="179">
        <v>0</v>
      </c>
      <c r="X242" s="179">
        <f>W242*H242</f>
        <v>0</v>
      </c>
      <c r="Y242" s="32"/>
      <c r="Z242" s="214"/>
      <c r="AJ242" s="181" t="s">
        <v>124</v>
      </c>
      <c r="AL242" s="181" t="s">
        <v>116</v>
      </c>
      <c r="AM242" s="181" t="s">
        <v>105</v>
      </c>
      <c r="AQ242" s="14" t="s">
        <v>100</v>
      </c>
      <c r="AW242" s="182">
        <f>IF(O242="základná",K242,0)</f>
        <v>0</v>
      </c>
      <c r="AX242" s="182">
        <f>IF(O242="znížená",K242,0)</f>
        <v>0</v>
      </c>
      <c r="AY242" s="182">
        <f>IF(O242="zákl. prenesená",K242,0)</f>
        <v>0</v>
      </c>
      <c r="AZ242" s="182">
        <f>IF(O242="zníž. prenesená",K242,0)</f>
        <v>0</v>
      </c>
      <c r="BA242" s="182">
        <f>IF(O242="nulová",K242,0)</f>
        <v>0</v>
      </c>
      <c r="BB242" s="14" t="s">
        <v>105</v>
      </c>
      <c r="BC242" s="183">
        <f>ROUND(P242*H242,3)</f>
        <v>0</v>
      </c>
      <c r="BD242" s="14" t="s">
        <v>121</v>
      </c>
      <c r="BE242" s="181" t="s">
        <v>704</v>
      </c>
    </row>
    <row r="243" spans="1:57" s="2" customFormat="1" x14ac:dyDescent="0.2">
      <c r="A243" s="214"/>
      <c r="B243" s="29"/>
      <c r="C243" s="211"/>
      <c r="D243" s="184" t="s">
        <v>106</v>
      </c>
      <c r="E243" s="211"/>
      <c r="F243" s="185" t="s">
        <v>707</v>
      </c>
      <c r="G243" s="211"/>
      <c r="H243" s="211"/>
      <c r="I243" s="211"/>
      <c r="J243" s="211"/>
      <c r="K243" s="211"/>
      <c r="L243" s="211"/>
      <c r="M243" s="32"/>
      <c r="N243" s="32"/>
      <c r="O243" s="187"/>
      <c r="P243" s="60"/>
      <c r="Q243" s="60"/>
      <c r="R243" s="60"/>
      <c r="S243" s="60"/>
      <c r="T243" s="60"/>
      <c r="U243" s="60"/>
      <c r="V243" s="60"/>
      <c r="W243" s="60"/>
      <c r="X243" s="60"/>
      <c r="Y243" s="32"/>
      <c r="Z243" s="214"/>
      <c r="AL243" s="14" t="s">
        <v>106</v>
      </c>
      <c r="AM243" s="14" t="s">
        <v>105</v>
      </c>
    </row>
    <row r="244" spans="1:57" s="2" customFormat="1" ht="24" customHeight="1" x14ac:dyDescent="0.2">
      <c r="A244" s="214"/>
      <c r="B244" s="29"/>
      <c r="C244" s="170" t="s">
        <v>723</v>
      </c>
      <c r="D244" s="170" t="s">
        <v>102</v>
      </c>
      <c r="E244" s="171" t="s">
        <v>724</v>
      </c>
      <c r="F244" s="172" t="s">
        <v>784</v>
      </c>
      <c r="G244" s="173" t="s">
        <v>103</v>
      </c>
      <c r="H244" s="174">
        <v>13</v>
      </c>
      <c r="I244" s="174"/>
      <c r="J244" s="174"/>
      <c r="K244" s="174">
        <f>H244*J244</f>
        <v>0</v>
      </c>
      <c r="L244" s="175"/>
      <c r="M244" s="32"/>
      <c r="N244" s="32"/>
      <c r="O244" s="177" t="s">
        <v>28</v>
      </c>
      <c r="P244" s="178">
        <f>I244+J244</f>
        <v>0</v>
      </c>
      <c r="Q244" s="178">
        <f>ROUND(I244*H244,3)</f>
        <v>0</v>
      </c>
      <c r="R244" s="178">
        <f>ROUND(J244*H244,3)</f>
        <v>0</v>
      </c>
      <c r="S244" s="179">
        <v>0</v>
      </c>
      <c r="T244" s="179">
        <f>S244*H244</f>
        <v>0</v>
      </c>
      <c r="U244" s="179">
        <v>0</v>
      </c>
      <c r="V244" s="179">
        <f>U244*H244</f>
        <v>0</v>
      </c>
      <c r="W244" s="179">
        <v>0</v>
      </c>
      <c r="X244" s="179">
        <f>W244*H244</f>
        <v>0</v>
      </c>
      <c r="Y244" s="32"/>
      <c r="Z244" s="214"/>
      <c r="AJ244" s="181" t="s">
        <v>121</v>
      </c>
      <c r="AL244" s="181" t="s">
        <v>102</v>
      </c>
      <c r="AM244" s="181" t="s">
        <v>105</v>
      </c>
      <c r="AQ244" s="14" t="s">
        <v>100</v>
      </c>
      <c r="AW244" s="182">
        <f>IF(O244="základná",K244,0)</f>
        <v>0</v>
      </c>
      <c r="AX244" s="182">
        <f>IF(O244="znížená",K244,0)</f>
        <v>0</v>
      </c>
      <c r="AY244" s="182">
        <f>IF(O244="zákl. prenesená",K244,0)</f>
        <v>0</v>
      </c>
      <c r="AZ244" s="182">
        <f>IF(O244="zníž. prenesená",K244,0)</f>
        <v>0</v>
      </c>
      <c r="BA244" s="182">
        <f>IF(O244="nulová",K244,0)</f>
        <v>0</v>
      </c>
      <c r="BB244" s="14" t="s">
        <v>105</v>
      </c>
      <c r="BC244" s="183">
        <f>ROUND(P244*H244,3)</f>
        <v>0</v>
      </c>
      <c r="BD244" s="14" t="s">
        <v>121</v>
      </c>
      <c r="BE244" s="181" t="s">
        <v>725</v>
      </c>
    </row>
    <row r="245" spans="1:57" s="2" customFormat="1" x14ac:dyDescent="0.2">
      <c r="A245" s="214"/>
      <c r="B245" s="29"/>
      <c r="C245" s="211"/>
      <c r="D245" s="184" t="s">
        <v>106</v>
      </c>
      <c r="E245" s="211"/>
      <c r="F245" s="185" t="s">
        <v>784</v>
      </c>
      <c r="G245" s="211"/>
      <c r="H245" s="211"/>
      <c r="I245" s="211"/>
      <c r="J245" s="211"/>
      <c r="K245" s="211"/>
      <c r="L245" s="211"/>
      <c r="M245" s="32"/>
      <c r="N245" s="32"/>
      <c r="O245" s="187"/>
      <c r="P245" s="60"/>
      <c r="Q245" s="60"/>
      <c r="R245" s="60"/>
      <c r="S245" s="60"/>
      <c r="T245" s="60"/>
      <c r="U245" s="60"/>
      <c r="V245" s="60"/>
      <c r="W245" s="60"/>
      <c r="X245" s="60"/>
      <c r="Y245" s="32"/>
      <c r="Z245" s="214"/>
      <c r="AL245" s="14" t="s">
        <v>106</v>
      </c>
      <c r="AM245" s="14" t="s">
        <v>105</v>
      </c>
    </row>
    <row r="246" spans="1:57" s="2" customFormat="1" ht="24" customHeight="1" x14ac:dyDescent="0.2">
      <c r="A246" s="214"/>
      <c r="B246" s="29"/>
      <c r="C246" s="188" t="s">
        <v>726</v>
      </c>
      <c r="D246" s="188" t="s">
        <v>116</v>
      </c>
      <c r="E246" s="189" t="s">
        <v>727</v>
      </c>
      <c r="F246" s="190" t="s">
        <v>828</v>
      </c>
      <c r="G246" s="191" t="s">
        <v>103</v>
      </c>
      <c r="H246" s="192">
        <v>10</v>
      </c>
      <c r="I246" s="192"/>
      <c r="J246" s="193"/>
      <c r="K246" s="192">
        <f>H246*I246</f>
        <v>0</v>
      </c>
      <c r="L246" s="193"/>
      <c r="M246" s="32"/>
      <c r="N246" s="32"/>
      <c r="O246" s="177" t="s">
        <v>28</v>
      </c>
      <c r="P246" s="178">
        <f>I246+J246</f>
        <v>0</v>
      </c>
      <c r="Q246" s="178">
        <f>ROUND(I246*H246,3)</f>
        <v>0</v>
      </c>
      <c r="R246" s="178">
        <f>ROUND(J246*H246,3)</f>
        <v>0</v>
      </c>
      <c r="S246" s="179">
        <v>0</v>
      </c>
      <c r="T246" s="179">
        <f>S246*H246</f>
        <v>0</v>
      </c>
      <c r="U246" s="179">
        <v>0</v>
      </c>
      <c r="V246" s="179">
        <f>U246*H246</f>
        <v>0</v>
      </c>
      <c r="W246" s="179">
        <v>0</v>
      </c>
      <c r="X246" s="179">
        <f>W246*H246</f>
        <v>0</v>
      </c>
      <c r="Y246" s="32"/>
      <c r="Z246" s="214"/>
      <c r="AJ246" s="181" t="s">
        <v>124</v>
      </c>
      <c r="AL246" s="181" t="s">
        <v>116</v>
      </c>
      <c r="AM246" s="181" t="s">
        <v>105</v>
      </c>
      <c r="AQ246" s="14" t="s">
        <v>100</v>
      </c>
      <c r="AW246" s="182">
        <f>IF(O246="základná",K246,0)</f>
        <v>0</v>
      </c>
      <c r="AX246" s="182">
        <f>IF(O246="znížená",K246,0)</f>
        <v>0</v>
      </c>
      <c r="AY246" s="182">
        <f>IF(O246="zákl. prenesená",K246,0)</f>
        <v>0</v>
      </c>
      <c r="AZ246" s="182">
        <f>IF(O246="zníž. prenesená",K246,0)</f>
        <v>0</v>
      </c>
      <c r="BA246" s="182">
        <f>IF(O246="nulová",K246,0)</f>
        <v>0</v>
      </c>
      <c r="BB246" s="14" t="s">
        <v>105</v>
      </c>
      <c r="BC246" s="183">
        <f>ROUND(P246*H246,3)</f>
        <v>0</v>
      </c>
      <c r="BD246" s="14" t="s">
        <v>121</v>
      </c>
      <c r="BE246" s="181" t="s">
        <v>728</v>
      </c>
    </row>
    <row r="247" spans="1:57" s="2" customFormat="1" x14ac:dyDescent="0.2">
      <c r="A247" s="214"/>
      <c r="B247" s="29"/>
      <c r="C247" s="211"/>
      <c r="D247" s="184" t="s">
        <v>106</v>
      </c>
      <c r="E247" s="211"/>
      <c r="F247" s="185" t="s">
        <v>829</v>
      </c>
      <c r="G247" s="211"/>
      <c r="H247" s="211"/>
      <c r="I247" s="211"/>
      <c r="J247" s="211"/>
      <c r="K247" s="211"/>
      <c r="L247" s="211"/>
      <c r="M247" s="32"/>
      <c r="N247" s="32"/>
      <c r="O247" s="187"/>
      <c r="P247" s="60"/>
      <c r="Q247" s="60"/>
      <c r="R247" s="60"/>
      <c r="S247" s="60"/>
      <c r="T247" s="60"/>
      <c r="U247" s="60"/>
      <c r="V247" s="60"/>
      <c r="W247" s="60"/>
      <c r="X247" s="60"/>
      <c r="Y247" s="32"/>
      <c r="Z247" s="214"/>
      <c r="AL247" s="14" t="s">
        <v>106</v>
      </c>
      <c r="AM247" s="14" t="s">
        <v>105</v>
      </c>
    </row>
    <row r="248" spans="1:57" s="2" customFormat="1" ht="24.95" customHeight="1" x14ac:dyDescent="0.2">
      <c r="A248" s="214"/>
      <c r="B248" s="29"/>
      <c r="C248" s="188" t="s">
        <v>729</v>
      </c>
      <c r="D248" s="188" t="s">
        <v>116</v>
      </c>
      <c r="E248" s="189" t="s">
        <v>730</v>
      </c>
      <c r="F248" s="190" t="s">
        <v>831</v>
      </c>
      <c r="G248" s="191" t="s">
        <v>103</v>
      </c>
      <c r="H248" s="192">
        <v>3</v>
      </c>
      <c r="I248" s="192"/>
      <c r="J248" s="193"/>
      <c r="K248" s="192">
        <f>H248*I248</f>
        <v>0</v>
      </c>
      <c r="L248" s="193"/>
      <c r="M248" s="32"/>
      <c r="N248" s="32"/>
      <c r="O248" s="177" t="s">
        <v>28</v>
      </c>
      <c r="P248" s="178">
        <f>I248+J248</f>
        <v>0</v>
      </c>
      <c r="Q248" s="178">
        <f>ROUND(I248*H248,3)</f>
        <v>0</v>
      </c>
      <c r="R248" s="178">
        <f>ROUND(J248*H248,3)</f>
        <v>0</v>
      </c>
      <c r="S248" s="179">
        <v>0</v>
      </c>
      <c r="T248" s="179">
        <f>S248*H248</f>
        <v>0</v>
      </c>
      <c r="U248" s="179">
        <v>0</v>
      </c>
      <c r="V248" s="179">
        <f>U248*H248</f>
        <v>0</v>
      </c>
      <c r="W248" s="179">
        <v>0</v>
      </c>
      <c r="X248" s="179">
        <f>W248*H248</f>
        <v>0</v>
      </c>
      <c r="Y248" s="32"/>
      <c r="Z248" s="214"/>
      <c r="AJ248" s="181" t="s">
        <v>124</v>
      </c>
      <c r="AL248" s="181" t="s">
        <v>116</v>
      </c>
      <c r="AM248" s="181" t="s">
        <v>105</v>
      </c>
      <c r="AQ248" s="14" t="s">
        <v>100</v>
      </c>
      <c r="AW248" s="182">
        <f>IF(O248="základná",K248,0)</f>
        <v>0</v>
      </c>
      <c r="AX248" s="182">
        <f>IF(O248="znížená",K248,0)</f>
        <v>0</v>
      </c>
      <c r="AY248" s="182">
        <f>IF(O248="zákl. prenesená",K248,0)</f>
        <v>0</v>
      </c>
      <c r="AZ248" s="182">
        <f>IF(O248="zníž. prenesená",K248,0)</f>
        <v>0</v>
      </c>
      <c r="BA248" s="182">
        <f>IF(O248="nulová",K248,0)</f>
        <v>0</v>
      </c>
      <c r="BB248" s="14" t="s">
        <v>105</v>
      </c>
      <c r="BC248" s="183">
        <f>ROUND(P248*H248,3)</f>
        <v>0</v>
      </c>
      <c r="BD248" s="14" t="s">
        <v>121</v>
      </c>
      <c r="BE248" s="181" t="s">
        <v>731</v>
      </c>
    </row>
    <row r="249" spans="1:57" s="2" customFormat="1" ht="24.95" customHeight="1" x14ac:dyDescent="0.2">
      <c r="A249" s="214"/>
      <c r="B249" s="29"/>
      <c r="C249" s="211"/>
      <c r="D249" s="184" t="s">
        <v>106</v>
      </c>
      <c r="E249" s="211"/>
      <c r="F249" s="185" t="s">
        <v>830</v>
      </c>
      <c r="G249" s="211"/>
      <c r="H249" s="211"/>
      <c r="I249" s="211"/>
      <c r="J249" s="211"/>
      <c r="K249" s="211"/>
      <c r="L249" s="211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214"/>
      <c r="AL249" s="14" t="s">
        <v>106</v>
      </c>
      <c r="AM249" s="14" t="s">
        <v>105</v>
      </c>
    </row>
    <row r="250" spans="1:57" s="12" customFormat="1" ht="26.1" customHeight="1" x14ac:dyDescent="0.2">
      <c r="B250" s="154"/>
      <c r="C250" s="155"/>
      <c r="D250" s="156" t="s">
        <v>62</v>
      </c>
      <c r="E250" s="157" t="s">
        <v>740</v>
      </c>
      <c r="F250" s="157" t="s">
        <v>741</v>
      </c>
      <c r="G250" s="155"/>
      <c r="H250" s="155"/>
      <c r="I250" s="155"/>
      <c r="J250" s="155"/>
      <c r="K250" s="158">
        <f>SUM(K251:K263)</f>
        <v>0</v>
      </c>
      <c r="L250" s="155"/>
      <c r="M250" s="32"/>
      <c r="N250" s="32"/>
      <c r="O250" s="161"/>
      <c r="P250" s="161"/>
      <c r="Q250" s="162">
        <f>SUM(Q251:Q264)</f>
        <v>0</v>
      </c>
      <c r="R250" s="162">
        <f>SUM(R251:R264)</f>
        <v>0</v>
      </c>
      <c r="S250" s="161"/>
      <c r="T250" s="163">
        <f>SUM(T251:T258)</f>
        <v>0</v>
      </c>
      <c r="U250" s="161"/>
      <c r="V250" s="163">
        <f>SUM(V251:V258)</f>
        <v>0</v>
      </c>
      <c r="W250" s="161"/>
      <c r="X250" s="163">
        <f>SUM(X251:X258)</f>
        <v>0</v>
      </c>
      <c r="Y250" s="32"/>
      <c r="Z250" s="214"/>
      <c r="AJ250" s="165" t="s">
        <v>104</v>
      </c>
      <c r="AL250" s="166" t="s">
        <v>62</v>
      </c>
      <c r="AM250" s="166" t="s">
        <v>63</v>
      </c>
      <c r="AQ250" s="165" t="s">
        <v>100</v>
      </c>
      <c r="BC250" s="167">
        <f>BC251+SUM(BC252:BC264)</f>
        <v>0</v>
      </c>
    </row>
    <row r="251" spans="1:57" s="2" customFormat="1" ht="16.5" customHeight="1" x14ac:dyDescent="0.2">
      <c r="A251" s="214"/>
      <c r="B251" s="29"/>
      <c r="C251" s="170" t="s">
        <v>742</v>
      </c>
      <c r="D251" s="170" t="s">
        <v>102</v>
      </c>
      <c r="E251" s="171" t="s">
        <v>743</v>
      </c>
      <c r="F251" s="172" t="s">
        <v>744</v>
      </c>
      <c r="G251" s="173" t="s">
        <v>253</v>
      </c>
      <c r="H251" s="174">
        <v>4</v>
      </c>
      <c r="I251" s="174"/>
      <c r="J251" s="174"/>
      <c r="K251" s="174">
        <f>H251*J251</f>
        <v>0</v>
      </c>
      <c r="L251" s="175"/>
      <c r="M251" s="32"/>
      <c r="N251" s="32"/>
      <c r="O251" s="177" t="s">
        <v>28</v>
      </c>
      <c r="P251" s="178">
        <f>I251+J251</f>
        <v>0</v>
      </c>
      <c r="Q251" s="178">
        <f>ROUND(I251*H251,3)</f>
        <v>0</v>
      </c>
      <c r="R251" s="178">
        <f>ROUND(J251*H251,3)</f>
        <v>0</v>
      </c>
      <c r="S251" s="179">
        <v>0</v>
      </c>
      <c r="T251" s="179">
        <f>S251*H251</f>
        <v>0</v>
      </c>
      <c r="U251" s="179">
        <v>0</v>
      </c>
      <c r="V251" s="179">
        <f>U251*H251</f>
        <v>0</v>
      </c>
      <c r="W251" s="179">
        <v>0</v>
      </c>
      <c r="X251" s="179">
        <f>W251*H251</f>
        <v>0</v>
      </c>
      <c r="Y251" s="32"/>
      <c r="Z251" s="214"/>
      <c r="AJ251" s="181" t="s">
        <v>745</v>
      </c>
      <c r="AL251" s="181" t="s">
        <v>102</v>
      </c>
      <c r="AM251" s="181" t="s">
        <v>66</v>
      </c>
      <c r="AQ251" s="14" t="s">
        <v>100</v>
      </c>
      <c r="AW251" s="182">
        <f>IF(O251="základná",K251,0)</f>
        <v>0</v>
      </c>
      <c r="AX251" s="182">
        <f>IF(O251="znížená",K251,0)</f>
        <v>0</v>
      </c>
      <c r="AY251" s="182">
        <f>IF(O251="zákl. prenesená",K251,0)</f>
        <v>0</v>
      </c>
      <c r="AZ251" s="182">
        <f>IF(O251="zníž. prenesená",K251,0)</f>
        <v>0</v>
      </c>
      <c r="BA251" s="182">
        <f>IF(O251="nulová",K251,0)</f>
        <v>0</v>
      </c>
      <c r="BB251" s="14" t="s">
        <v>105</v>
      </c>
      <c r="BC251" s="183">
        <f>ROUND(P251*H251,3)</f>
        <v>0</v>
      </c>
      <c r="BD251" s="14" t="s">
        <v>745</v>
      </c>
      <c r="BE251" s="181" t="s">
        <v>746</v>
      </c>
    </row>
    <row r="252" spans="1:57" s="2" customFormat="1" x14ac:dyDescent="0.2">
      <c r="A252" s="214"/>
      <c r="B252" s="29"/>
      <c r="C252" s="211"/>
      <c r="D252" s="184" t="s">
        <v>106</v>
      </c>
      <c r="E252" s="211"/>
      <c r="F252" s="185" t="s">
        <v>744</v>
      </c>
      <c r="G252" s="211"/>
      <c r="H252" s="211"/>
      <c r="I252" s="211"/>
      <c r="J252" s="211"/>
      <c r="K252" s="211"/>
      <c r="L252" s="211"/>
      <c r="M252" s="32"/>
      <c r="N252" s="32"/>
      <c r="O252" s="187"/>
      <c r="P252" s="60"/>
      <c r="Q252" s="60"/>
      <c r="R252" s="60"/>
      <c r="S252" s="60"/>
      <c r="T252" s="60"/>
      <c r="U252" s="60"/>
      <c r="V252" s="60"/>
      <c r="W252" s="60"/>
      <c r="X252" s="60"/>
      <c r="Y252" s="32"/>
      <c r="Z252" s="214"/>
      <c r="AL252" s="14" t="s">
        <v>106</v>
      </c>
      <c r="AM252" s="14" t="s">
        <v>66</v>
      </c>
    </row>
    <row r="253" spans="1:57" s="2" customFormat="1" ht="16.5" customHeight="1" x14ac:dyDescent="0.2">
      <c r="A253" s="214"/>
      <c r="B253" s="29"/>
      <c r="C253" s="170" t="s">
        <v>747</v>
      </c>
      <c r="D253" s="170" t="s">
        <v>102</v>
      </c>
      <c r="E253" s="171" t="s">
        <v>748</v>
      </c>
      <c r="F253" s="172" t="s">
        <v>749</v>
      </c>
      <c r="G253" s="173" t="s">
        <v>253</v>
      </c>
      <c r="H253" s="174">
        <v>3</v>
      </c>
      <c r="I253" s="174"/>
      <c r="J253" s="174"/>
      <c r="K253" s="174">
        <f>H253*J253</f>
        <v>0</v>
      </c>
      <c r="L253" s="175"/>
      <c r="M253" s="32"/>
      <c r="N253" s="32"/>
      <c r="O253" s="177" t="s">
        <v>28</v>
      </c>
      <c r="P253" s="178">
        <f>I253+J253</f>
        <v>0</v>
      </c>
      <c r="Q253" s="178">
        <f>ROUND(I253*H253,3)</f>
        <v>0</v>
      </c>
      <c r="R253" s="178">
        <f>ROUND(J253*H253,3)</f>
        <v>0</v>
      </c>
      <c r="S253" s="179">
        <v>0</v>
      </c>
      <c r="T253" s="179">
        <f>S253*H253</f>
        <v>0</v>
      </c>
      <c r="U253" s="179">
        <v>0</v>
      </c>
      <c r="V253" s="179">
        <f>U253*H253</f>
        <v>0</v>
      </c>
      <c r="W253" s="179">
        <v>0</v>
      </c>
      <c r="X253" s="179">
        <f>W253*H253</f>
        <v>0</v>
      </c>
      <c r="Y253" s="32"/>
      <c r="Z253" s="214"/>
      <c r="AJ253" s="181" t="s">
        <v>745</v>
      </c>
      <c r="AL253" s="181" t="s">
        <v>102</v>
      </c>
      <c r="AM253" s="181" t="s">
        <v>66</v>
      </c>
      <c r="AQ253" s="14" t="s">
        <v>100</v>
      </c>
      <c r="AW253" s="182">
        <f>IF(O253="základná",K253,0)</f>
        <v>0</v>
      </c>
      <c r="AX253" s="182">
        <f>IF(O253="znížená",K253,0)</f>
        <v>0</v>
      </c>
      <c r="AY253" s="182">
        <f>IF(O253="zákl. prenesená",K253,0)</f>
        <v>0</v>
      </c>
      <c r="AZ253" s="182">
        <f>IF(O253="zníž. prenesená",K253,0)</f>
        <v>0</v>
      </c>
      <c r="BA253" s="182">
        <f>IF(O253="nulová",K253,0)</f>
        <v>0</v>
      </c>
      <c r="BB253" s="14" t="s">
        <v>105</v>
      </c>
      <c r="BC253" s="183">
        <f>ROUND(P253*H253,3)</f>
        <v>0</v>
      </c>
      <c r="BD253" s="14" t="s">
        <v>745</v>
      </c>
      <c r="BE253" s="181" t="s">
        <v>750</v>
      </c>
    </row>
    <row r="254" spans="1:57" s="2" customFormat="1" x14ac:dyDescent="0.2">
      <c r="A254" s="214"/>
      <c r="B254" s="29"/>
      <c r="C254" s="211"/>
      <c r="D254" s="184" t="s">
        <v>106</v>
      </c>
      <c r="E254" s="211"/>
      <c r="F254" s="185" t="s">
        <v>749</v>
      </c>
      <c r="G254" s="211"/>
      <c r="H254" s="211"/>
      <c r="I254" s="211"/>
      <c r="J254" s="211"/>
      <c r="K254" s="211"/>
      <c r="L254" s="211"/>
      <c r="M254" s="32"/>
      <c r="N254" s="32"/>
      <c r="O254" s="187"/>
      <c r="P254" s="60"/>
      <c r="Q254" s="60"/>
      <c r="R254" s="60"/>
      <c r="S254" s="60"/>
      <c r="T254" s="60"/>
      <c r="U254" s="60"/>
      <c r="V254" s="60"/>
      <c r="W254" s="60"/>
      <c r="X254" s="60"/>
      <c r="Y254" s="32"/>
      <c r="Z254" s="214"/>
      <c r="AL254" s="14" t="s">
        <v>106</v>
      </c>
      <c r="AM254" s="14" t="s">
        <v>66</v>
      </c>
    </row>
    <row r="255" spans="1:57" s="2" customFormat="1" ht="16.5" customHeight="1" x14ac:dyDescent="0.2">
      <c r="A255" s="214"/>
      <c r="B255" s="29"/>
      <c r="C255" s="170" t="s">
        <v>751</v>
      </c>
      <c r="D255" s="170" t="s">
        <v>102</v>
      </c>
      <c r="E255" s="171" t="s">
        <v>752</v>
      </c>
      <c r="F255" s="172" t="s">
        <v>753</v>
      </c>
      <c r="G255" s="173" t="s">
        <v>253</v>
      </c>
      <c r="H255" s="174">
        <v>5</v>
      </c>
      <c r="I255" s="174"/>
      <c r="J255" s="174"/>
      <c r="K255" s="174">
        <f>H255*J255</f>
        <v>0</v>
      </c>
      <c r="L255" s="175"/>
      <c r="M255" s="32"/>
      <c r="N255" s="32"/>
      <c r="O255" s="177" t="s">
        <v>28</v>
      </c>
      <c r="P255" s="178">
        <f>I255+J255</f>
        <v>0</v>
      </c>
      <c r="Q255" s="178">
        <f>ROUND(I255*H255,3)</f>
        <v>0</v>
      </c>
      <c r="R255" s="178">
        <f>ROUND(J255*H255,3)</f>
        <v>0</v>
      </c>
      <c r="S255" s="179">
        <v>0</v>
      </c>
      <c r="T255" s="179">
        <f>S255*H255</f>
        <v>0</v>
      </c>
      <c r="U255" s="179">
        <v>0</v>
      </c>
      <c r="V255" s="179">
        <f>U255*H255</f>
        <v>0</v>
      </c>
      <c r="W255" s="179">
        <v>0</v>
      </c>
      <c r="X255" s="179">
        <f>W255*H255</f>
        <v>0</v>
      </c>
      <c r="Y255" s="32"/>
      <c r="Z255" s="214"/>
      <c r="AJ255" s="181" t="s">
        <v>745</v>
      </c>
      <c r="AL255" s="181" t="s">
        <v>102</v>
      </c>
      <c r="AM255" s="181" t="s">
        <v>66</v>
      </c>
      <c r="AQ255" s="14" t="s">
        <v>100</v>
      </c>
      <c r="AW255" s="182">
        <f>IF(O255="základná",K255,0)</f>
        <v>0</v>
      </c>
      <c r="AX255" s="182">
        <f>IF(O255="znížená",K255,0)</f>
        <v>0</v>
      </c>
      <c r="AY255" s="182">
        <f>IF(O255="zákl. prenesená",K255,0)</f>
        <v>0</v>
      </c>
      <c r="AZ255" s="182">
        <f>IF(O255="zníž. prenesená",K255,0)</f>
        <v>0</v>
      </c>
      <c r="BA255" s="182">
        <f>IF(O255="nulová",K255,0)</f>
        <v>0</v>
      </c>
      <c r="BB255" s="14" t="s">
        <v>105</v>
      </c>
      <c r="BC255" s="183">
        <f>ROUND(P255*H255,3)</f>
        <v>0</v>
      </c>
      <c r="BD255" s="14" t="s">
        <v>745</v>
      </c>
      <c r="BE255" s="181" t="s">
        <v>754</v>
      </c>
    </row>
    <row r="256" spans="1:57" s="2" customFormat="1" x14ac:dyDescent="0.2">
      <c r="A256" s="214"/>
      <c r="B256" s="29"/>
      <c r="C256" s="211"/>
      <c r="D256" s="184" t="s">
        <v>106</v>
      </c>
      <c r="E256" s="211"/>
      <c r="F256" s="185" t="s">
        <v>753</v>
      </c>
      <c r="G256" s="211"/>
      <c r="H256" s="211"/>
      <c r="I256" s="211"/>
      <c r="J256" s="211"/>
      <c r="K256" s="211"/>
      <c r="L256" s="211"/>
      <c r="M256" s="32"/>
      <c r="N256" s="32"/>
      <c r="O256" s="187"/>
      <c r="P256" s="60"/>
      <c r="Q256" s="60"/>
      <c r="R256" s="60"/>
      <c r="S256" s="60"/>
      <c r="T256" s="60"/>
      <c r="U256" s="60"/>
      <c r="V256" s="60"/>
      <c r="W256" s="60"/>
      <c r="X256" s="60"/>
      <c r="Y256" s="32"/>
      <c r="Z256" s="214"/>
      <c r="AL256" s="14" t="s">
        <v>106</v>
      </c>
      <c r="AM256" s="14" t="s">
        <v>66</v>
      </c>
    </row>
    <row r="257" spans="1:57" s="2" customFormat="1" ht="16.5" customHeight="1" x14ac:dyDescent="0.2">
      <c r="A257" s="214"/>
      <c r="B257" s="29"/>
      <c r="C257" s="170" t="s">
        <v>755</v>
      </c>
      <c r="D257" s="170" t="s">
        <v>102</v>
      </c>
      <c r="E257" s="171" t="s">
        <v>756</v>
      </c>
      <c r="F257" s="172" t="s">
        <v>757</v>
      </c>
      <c r="G257" s="173" t="s">
        <v>253</v>
      </c>
      <c r="H257" s="174">
        <v>5</v>
      </c>
      <c r="I257" s="174"/>
      <c r="J257" s="174"/>
      <c r="K257" s="174">
        <f>H257*J257</f>
        <v>0</v>
      </c>
      <c r="L257" s="175"/>
      <c r="M257" s="32"/>
      <c r="N257" s="32"/>
      <c r="O257" s="177" t="s">
        <v>28</v>
      </c>
      <c r="P257" s="178">
        <f>I257+J257</f>
        <v>0</v>
      </c>
      <c r="Q257" s="178">
        <f>ROUND(I257*H257,3)</f>
        <v>0</v>
      </c>
      <c r="R257" s="178">
        <f>ROUND(J257*H257,3)</f>
        <v>0</v>
      </c>
      <c r="S257" s="179">
        <v>0</v>
      </c>
      <c r="T257" s="179">
        <f>S257*H257</f>
        <v>0</v>
      </c>
      <c r="U257" s="179">
        <v>0</v>
      </c>
      <c r="V257" s="179">
        <f>U257*H257</f>
        <v>0</v>
      </c>
      <c r="W257" s="179">
        <v>0</v>
      </c>
      <c r="X257" s="179">
        <f>W257*H257</f>
        <v>0</v>
      </c>
      <c r="Y257" s="32"/>
      <c r="Z257" s="214"/>
      <c r="AJ257" s="181" t="s">
        <v>745</v>
      </c>
      <c r="AL257" s="181" t="s">
        <v>102</v>
      </c>
      <c r="AM257" s="181" t="s">
        <v>66</v>
      </c>
      <c r="AQ257" s="14" t="s">
        <v>100</v>
      </c>
      <c r="AW257" s="182">
        <f>IF(O257="základná",K257,0)</f>
        <v>0</v>
      </c>
      <c r="AX257" s="182">
        <f>IF(O257="znížená",K257,0)</f>
        <v>0</v>
      </c>
      <c r="AY257" s="182">
        <f>IF(O257="zákl. prenesená",K257,0)</f>
        <v>0</v>
      </c>
      <c r="AZ257" s="182">
        <f>IF(O257="zníž. prenesená",K257,0)</f>
        <v>0</v>
      </c>
      <c r="BA257" s="182">
        <f>IF(O257="nulová",K257,0)</f>
        <v>0</v>
      </c>
      <c r="BB257" s="14" t="s">
        <v>105</v>
      </c>
      <c r="BC257" s="183">
        <f>ROUND(P257*H257,3)</f>
        <v>0</v>
      </c>
      <c r="BD257" s="14" t="s">
        <v>745</v>
      </c>
      <c r="BE257" s="181" t="s">
        <v>758</v>
      </c>
    </row>
    <row r="258" spans="1:57" s="2" customFormat="1" x14ac:dyDescent="0.2">
      <c r="A258" s="214"/>
      <c r="B258" s="29"/>
      <c r="C258" s="211"/>
      <c r="D258" s="184" t="s">
        <v>106</v>
      </c>
      <c r="E258" s="211"/>
      <c r="F258" s="185" t="s">
        <v>757</v>
      </c>
      <c r="G258" s="211"/>
      <c r="H258" s="211"/>
      <c r="I258" s="211"/>
      <c r="J258" s="211"/>
      <c r="K258" s="211"/>
      <c r="L258" s="211"/>
      <c r="M258" s="32"/>
      <c r="N258" s="32"/>
      <c r="O258" s="187"/>
      <c r="P258" s="60"/>
      <c r="Q258" s="60"/>
      <c r="R258" s="60"/>
      <c r="S258" s="60"/>
      <c r="T258" s="60"/>
      <c r="U258" s="60"/>
      <c r="V258" s="60"/>
      <c r="W258" s="60"/>
      <c r="X258" s="60"/>
      <c r="Y258" s="32"/>
      <c r="Z258" s="214"/>
      <c r="AL258" s="14" t="s">
        <v>106</v>
      </c>
      <c r="AM258" s="14" t="s">
        <v>66</v>
      </c>
    </row>
    <row r="259" spans="1:57" s="2" customFormat="1" ht="16.5" customHeight="1" x14ac:dyDescent="0.2">
      <c r="A259" s="214"/>
      <c r="B259" s="29"/>
      <c r="C259" s="170" t="s">
        <v>759</v>
      </c>
      <c r="D259" s="170" t="s">
        <v>102</v>
      </c>
      <c r="E259" s="171" t="s">
        <v>760</v>
      </c>
      <c r="F259" s="172" t="s">
        <v>761</v>
      </c>
      <c r="G259" s="173" t="s">
        <v>253</v>
      </c>
      <c r="H259" s="174">
        <v>4</v>
      </c>
      <c r="I259" s="174"/>
      <c r="J259" s="174"/>
      <c r="K259" s="174">
        <f>H259*J259</f>
        <v>0</v>
      </c>
      <c r="L259" s="175"/>
      <c r="M259" s="32"/>
      <c r="N259" s="32"/>
      <c r="O259" s="177" t="s">
        <v>28</v>
      </c>
      <c r="P259" s="178">
        <f>I259+J259</f>
        <v>0</v>
      </c>
      <c r="Q259" s="178">
        <f>ROUND(I259*H259,3)</f>
        <v>0</v>
      </c>
      <c r="R259" s="178">
        <f>ROUND(J259*H259,3)</f>
        <v>0</v>
      </c>
      <c r="S259" s="179">
        <v>0</v>
      </c>
      <c r="T259" s="179">
        <f>S259*H259</f>
        <v>0</v>
      </c>
      <c r="U259" s="179">
        <v>0</v>
      </c>
      <c r="V259" s="179">
        <f>U259*H259</f>
        <v>0</v>
      </c>
      <c r="W259" s="179">
        <v>0</v>
      </c>
      <c r="X259" s="179">
        <f>W259*H259</f>
        <v>0</v>
      </c>
      <c r="Y259" s="32"/>
      <c r="Z259" s="214"/>
      <c r="AJ259" s="181" t="s">
        <v>745</v>
      </c>
      <c r="AL259" s="181" t="s">
        <v>102</v>
      </c>
      <c r="AM259" s="181" t="s">
        <v>66</v>
      </c>
      <c r="AQ259" s="14" t="s">
        <v>100</v>
      </c>
      <c r="AW259" s="182">
        <f>IF(O259="základná",K259,0)</f>
        <v>0</v>
      </c>
      <c r="AX259" s="182">
        <f>IF(O259="znížená",K259,0)</f>
        <v>0</v>
      </c>
      <c r="AY259" s="182">
        <f>IF(O259="zákl. prenesená",K259,0)</f>
        <v>0</v>
      </c>
      <c r="AZ259" s="182">
        <f>IF(O259="zníž. prenesená",K259,0)</f>
        <v>0</v>
      </c>
      <c r="BA259" s="182">
        <f>IF(O259="nulová",K259,0)</f>
        <v>0</v>
      </c>
      <c r="BB259" s="14" t="s">
        <v>105</v>
      </c>
      <c r="BC259" s="183">
        <f>ROUND(P259*H259,3)</f>
        <v>0</v>
      </c>
      <c r="BD259" s="14" t="s">
        <v>745</v>
      </c>
      <c r="BE259" s="181" t="s">
        <v>762</v>
      </c>
    </row>
    <row r="260" spans="1:57" s="2" customFormat="1" x14ac:dyDescent="0.2">
      <c r="A260" s="214"/>
      <c r="B260" s="29"/>
      <c r="C260" s="211"/>
      <c r="D260" s="184" t="s">
        <v>106</v>
      </c>
      <c r="E260" s="211"/>
      <c r="F260" s="185" t="s">
        <v>761</v>
      </c>
      <c r="G260" s="211"/>
      <c r="H260" s="211"/>
      <c r="I260" s="211"/>
      <c r="J260" s="211"/>
      <c r="K260" s="211"/>
      <c r="L260" s="211"/>
      <c r="M260" s="32"/>
      <c r="N260" s="32"/>
      <c r="O260" s="187"/>
      <c r="P260" s="60"/>
      <c r="Q260" s="60"/>
      <c r="R260" s="60"/>
      <c r="S260" s="60"/>
      <c r="T260" s="60"/>
      <c r="U260" s="60"/>
      <c r="V260" s="60"/>
      <c r="W260" s="60"/>
      <c r="X260" s="60"/>
      <c r="Y260" s="32"/>
      <c r="Z260" s="214"/>
      <c r="AL260" s="14" t="s">
        <v>106</v>
      </c>
      <c r="AM260" s="14" t="s">
        <v>66</v>
      </c>
    </row>
    <row r="261" spans="1:57" s="2" customFormat="1" ht="16.5" customHeight="1" x14ac:dyDescent="0.2">
      <c r="A261" s="214"/>
      <c r="B261" s="29"/>
      <c r="C261" s="170" t="s">
        <v>763</v>
      </c>
      <c r="D261" s="170" t="s">
        <v>102</v>
      </c>
      <c r="E261" s="171" t="s">
        <v>764</v>
      </c>
      <c r="F261" s="172" t="s">
        <v>765</v>
      </c>
      <c r="G261" s="173" t="s">
        <v>253</v>
      </c>
      <c r="H261" s="174">
        <v>3</v>
      </c>
      <c r="I261" s="174"/>
      <c r="J261" s="174"/>
      <c r="K261" s="174">
        <f>H261*J261</f>
        <v>0</v>
      </c>
      <c r="L261" s="175"/>
      <c r="M261" s="32"/>
      <c r="N261" s="32"/>
      <c r="O261" s="177" t="s">
        <v>28</v>
      </c>
      <c r="P261" s="178">
        <f>I261+J261</f>
        <v>0</v>
      </c>
      <c r="Q261" s="178">
        <f>ROUND(I261*H261,3)</f>
        <v>0</v>
      </c>
      <c r="R261" s="178">
        <f>ROUND(J261*H261,3)</f>
        <v>0</v>
      </c>
      <c r="S261" s="179">
        <v>0</v>
      </c>
      <c r="T261" s="179">
        <f>S261*H261</f>
        <v>0</v>
      </c>
      <c r="U261" s="179">
        <v>0</v>
      </c>
      <c r="V261" s="179">
        <f>U261*H261</f>
        <v>0</v>
      </c>
      <c r="W261" s="179">
        <v>0</v>
      </c>
      <c r="X261" s="179">
        <f>W261*H261</f>
        <v>0</v>
      </c>
      <c r="Y261" s="32"/>
      <c r="Z261" s="214"/>
      <c r="AJ261" s="181" t="s">
        <v>745</v>
      </c>
      <c r="AL261" s="181" t="s">
        <v>102</v>
      </c>
      <c r="AM261" s="181" t="s">
        <v>66</v>
      </c>
      <c r="AQ261" s="14" t="s">
        <v>100</v>
      </c>
      <c r="AW261" s="182">
        <f>IF(O261="základná",K261,0)</f>
        <v>0</v>
      </c>
      <c r="AX261" s="182">
        <f>IF(O261="znížená",K261,0)</f>
        <v>0</v>
      </c>
      <c r="AY261" s="182">
        <f>IF(O261="zákl. prenesená",K261,0)</f>
        <v>0</v>
      </c>
      <c r="AZ261" s="182">
        <f>IF(O261="zníž. prenesená",K261,0)</f>
        <v>0</v>
      </c>
      <c r="BA261" s="182">
        <f>IF(O261="nulová",K261,0)</f>
        <v>0</v>
      </c>
      <c r="BB261" s="14" t="s">
        <v>105</v>
      </c>
      <c r="BC261" s="183">
        <f>ROUND(P261*H261,3)</f>
        <v>0</v>
      </c>
      <c r="BD261" s="14" t="s">
        <v>745</v>
      </c>
      <c r="BE261" s="181" t="s">
        <v>766</v>
      </c>
    </row>
    <row r="262" spans="1:57" s="2" customFormat="1" x14ac:dyDescent="0.2">
      <c r="A262" s="214"/>
      <c r="B262" s="29"/>
      <c r="C262" s="211"/>
      <c r="D262" s="184" t="s">
        <v>106</v>
      </c>
      <c r="E262" s="211"/>
      <c r="F262" s="185" t="s">
        <v>765</v>
      </c>
      <c r="G262" s="211"/>
      <c r="H262" s="211"/>
      <c r="I262" s="211"/>
      <c r="J262" s="211"/>
      <c r="K262" s="211"/>
      <c r="L262" s="211"/>
      <c r="M262" s="32"/>
      <c r="N262" s="32"/>
      <c r="O262" s="187"/>
      <c r="P262" s="60"/>
      <c r="Q262" s="60"/>
      <c r="R262" s="60"/>
      <c r="S262" s="60"/>
      <c r="T262" s="60"/>
      <c r="U262" s="60"/>
      <c r="V262" s="60"/>
      <c r="W262" s="60"/>
      <c r="X262" s="60"/>
      <c r="Y262" s="32"/>
      <c r="Z262" s="214"/>
      <c r="AL262" s="14" t="s">
        <v>106</v>
      </c>
      <c r="AM262" s="14" t="s">
        <v>66</v>
      </c>
    </row>
    <row r="263" spans="1:57" s="2" customFormat="1" ht="16.5" customHeight="1" x14ac:dyDescent="0.2">
      <c r="A263" s="214"/>
      <c r="B263" s="29"/>
      <c r="C263" s="170" t="s">
        <v>767</v>
      </c>
      <c r="D263" s="170" t="s">
        <v>102</v>
      </c>
      <c r="E263" s="171" t="s">
        <v>768</v>
      </c>
      <c r="F263" s="172" t="s">
        <v>769</v>
      </c>
      <c r="G263" s="173" t="s">
        <v>253</v>
      </c>
      <c r="H263" s="174">
        <v>2</v>
      </c>
      <c r="I263" s="174"/>
      <c r="J263" s="174"/>
      <c r="K263" s="174">
        <f>H263*J263</f>
        <v>0</v>
      </c>
      <c r="L263" s="175"/>
      <c r="M263" s="32"/>
      <c r="N263" s="32"/>
      <c r="O263" s="177" t="s">
        <v>28</v>
      </c>
      <c r="P263" s="178">
        <f>I263+J263</f>
        <v>0</v>
      </c>
      <c r="Q263" s="178">
        <f>ROUND(I263*H263,3)</f>
        <v>0</v>
      </c>
      <c r="R263" s="178">
        <f>ROUND(J263*H263,3)</f>
        <v>0</v>
      </c>
      <c r="S263" s="179">
        <v>0</v>
      </c>
      <c r="T263" s="179">
        <f>S263*H263</f>
        <v>0</v>
      </c>
      <c r="U263" s="179">
        <v>0</v>
      </c>
      <c r="V263" s="179">
        <f>U263*H263</f>
        <v>0</v>
      </c>
      <c r="W263" s="179">
        <v>0</v>
      </c>
      <c r="X263" s="179">
        <f>W263*H263</f>
        <v>0</v>
      </c>
      <c r="Y263" s="32"/>
      <c r="Z263" s="214"/>
      <c r="AJ263" s="181" t="s">
        <v>745</v>
      </c>
      <c r="AL263" s="181" t="s">
        <v>102</v>
      </c>
      <c r="AM263" s="181" t="s">
        <v>66</v>
      </c>
      <c r="AQ263" s="14" t="s">
        <v>100</v>
      </c>
      <c r="AW263" s="182">
        <f>IF(O263="základná",K263,0)</f>
        <v>0</v>
      </c>
      <c r="AX263" s="182">
        <f>IF(O263="znížená",K263,0)</f>
        <v>0</v>
      </c>
      <c r="AY263" s="182">
        <f>IF(O263="zákl. prenesená",K263,0)</f>
        <v>0</v>
      </c>
      <c r="AZ263" s="182">
        <f>IF(O263="zníž. prenesená",K263,0)</f>
        <v>0</v>
      </c>
      <c r="BA263" s="182">
        <f>IF(O263="nulová",K263,0)</f>
        <v>0</v>
      </c>
      <c r="BB263" s="14" t="s">
        <v>105</v>
      </c>
      <c r="BC263" s="183">
        <f>ROUND(P263*H263,3)</f>
        <v>0</v>
      </c>
      <c r="BD263" s="14" t="s">
        <v>745</v>
      </c>
      <c r="BE263" s="181" t="s">
        <v>770</v>
      </c>
    </row>
    <row r="264" spans="1:57" s="2" customFormat="1" x14ac:dyDescent="0.2">
      <c r="A264" s="214"/>
      <c r="B264" s="29"/>
      <c r="C264" s="211"/>
      <c r="D264" s="184" t="s">
        <v>106</v>
      </c>
      <c r="E264" s="211"/>
      <c r="F264" s="185" t="s">
        <v>769</v>
      </c>
      <c r="G264" s="211"/>
      <c r="H264" s="211"/>
      <c r="I264" s="211"/>
      <c r="J264" s="211"/>
      <c r="K264" s="211"/>
      <c r="L264" s="211"/>
      <c r="M264" s="32"/>
      <c r="N264" s="32"/>
      <c r="O264" s="187"/>
      <c r="P264" s="60"/>
      <c r="Q264" s="60"/>
      <c r="R264" s="60"/>
      <c r="S264" s="60"/>
      <c r="T264" s="60"/>
      <c r="U264" s="60"/>
      <c r="V264" s="60"/>
      <c r="W264" s="60"/>
      <c r="X264" s="60"/>
      <c r="Y264" s="32"/>
      <c r="Z264" s="214"/>
      <c r="AL264" s="14" t="s">
        <v>106</v>
      </c>
      <c r="AM264" s="14" t="s">
        <v>66</v>
      </c>
    </row>
    <row r="265" spans="1:57" s="2" customFormat="1" x14ac:dyDescent="0.2">
      <c r="A265" s="214"/>
      <c r="B265" s="29"/>
      <c r="C265" s="211"/>
      <c r="D265" s="184"/>
      <c r="E265" s="211"/>
      <c r="F265" s="185"/>
      <c r="G265" s="211"/>
      <c r="H265" s="211"/>
      <c r="I265" s="211"/>
      <c r="J265" s="211"/>
      <c r="K265" s="211"/>
      <c r="L265" s="211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214"/>
      <c r="AL265" s="14"/>
      <c r="AM265" s="14"/>
    </row>
    <row r="266" spans="1:57" s="12" customFormat="1" ht="22.7" customHeight="1" x14ac:dyDescent="0.2">
      <c r="B266" s="154"/>
      <c r="C266" s="155"/>
      <c r="D266" s="156" t="s">
        <v>62</v>
      </c>
      <c r="E266" s="168" t="s">
        <v>392</v>
      </c>
      <c r="F266" s="168" t="s">
        <v>162</v>
      </c>
      <c r="G266" s="155"/>
      <c r="H266" s="155"/>
      <c r="I266" s="155"/>
      <c r="J266" s="155"/>
      <c r="K266" s="169">
        <f>SUM(K267:K275)</f>
        <v>0</v>
      </c>
      <c r="L266" s="155"/>
      <c r="M266" s="159"/>
      <c r="N266" s="160"/>
      <c r="O266" s="161"/>
      <c r="P266" s="161"/>
      <c r="Q266" s="162">
        <f>SUM(Q267:Q275)</f>
        <v>0</v>
      </c>
      <c r="R266" s="162">
        <f>SUM(R267:R275)</f>
        <v>0</v>
      </c>
      <c r="S266" s="161"/>
      <c r="T266" s="163">
        <f>SUM(T267:T276)</f>
        <v>0</v>
      </c>
      <c r="U266" s="161"/>
      <c r="V266" s="163">
        <f>SUM(V267:V276)</f>
        <v>0</v>
      </c>
      <c r="W266" s="161"/>
      <c r="X266" s="163">
        <f>SUM(X267:X276)</f>
        <v>0</v>
      </c>
      <c r="Y266" s="164"/>
      <c r="AJ266" s="165" t="s">
        <v>66</v>
      </c>
      <c r="AL266" s="166" t="s">
        <v>62</v>
      </c>
      <c r="AM266" s="166" t="s">
        <v>66</v>
      </c>
      <c r="AQ266" s="165" t="s">
        <v>100</v>
      </c>
      <c r="BC266" s="167">
        <f>SUM(BC267:BC276)</f>
        <v>0</v>
      </c>
    </row>
    <row r="267" spans="1:57" s="2" customFormat="1" ht="16.5" customHeight="1" x14ac:dyDescent="0.2">
      <c r="A267" s="214"/>
      <c r="B267" s="29"/>
      <c r="C267" s="170" t="s">
        <v>393</v>
      </c>
      <c r="D267" s="170" t="s">
        <v>102</v>
      </c>
      <c r="E267" s="171" t="s">
        <v>394</v>
      </c>
      <c r="F267" s="172" t="s">
        <v>163</v>
      </c>
      <c r="G267" s="173" t="s">
        <v>117</v>
      </c>
      <c r="H267" s="174">
        <v>1.8</v>
      </c>
      <c r="I267" s="174"/>
      <c r="J267" s="174"/>
      <c r="K267" s="174">
        <f>H267*J267</f>
        <v>0</v>
      </c>
      <c r="L267" s="175"/>
      <c r="M267" s="32"/>
      <c r="N267" s="176" t="s">
        <v>1</v>
      </c>
      <c r="O267" s="177" t="s">
        <v>28</v>
      </c>
      <c r="P267" s="178">
        <f>I267+J267</f>
        <v>0</v>
      </c>
      <c r="Q267" s="178">
        <f>ROUND(I267*H267,3)</f>
        <v>0</v>
      </c>
      <c r="R267" s="178">
        <f>ROUND(J267*H267,3)</f>
        <v>0</v>
      </c>
      <c r="S267" s="179">
        <v>0</v>
      </c>
      <c r="T267" s="179">
        <f>S267*H267</f>
        <v>0</v>
      </c>
      <c r="U267" s="179">
        <v>0</v>
      </c>
      <c r="V267" s="179">
        <f>U267*H267</f>
        <v>0</v>
      </c>
      <c r="W267" s="179">
        <v>0</v>
      </c>
      <c r="X267" s="179">
        <f>W267*H267</f>
        <v>0</v>
      </c>
      <c r="Y267" s="180" t="s">
        <v>1</v>
      </c>
      <c r="Z267" s="214"/>
      <c r="AJ267" s="181" t="s">
        <v>104</v>
      </c>
      <c r="AL267" s="181" t="s">
        <v>102</v>
      </c>
      <c r="AM267" s="181" t="s">
        <v>105</v>
      </c>
      <c r="AQ267" s="14" t="s">
        <v>100</v>
      </c>
      <c r="AW267" s="182">
        <f>IF(O267="základná",K267,0)</f>
        <v>0</v>
      </c>
      <c r="AX267" s="182">
        <f>IF(O267="znížená",K267,0)</f>
        <v>0</v>
      </c>
      <c r="AY267" s="182">
        <f>IF(O267="zákl. prenesená",K267,0)</f>
        <v>0</v>
      </c>
      <c r="AZ267" s="182">
        <f>IF(O267="zníž. prenesená",K267,0)</f>
        <v>0</v>
      </c>
      <c r="BA267" s="182">
        <f>IF(O267="nulová",K267,0)</f>
        <v>0</v>
      </c>
      <c r="BB267" s="14" t="s">
        <v>105</v>
      </c>
      <c r="BC267" s="183">
        <f>ROUND(P267*H267,3)</f>
        <v>0</v>
      </c>
      <c r="BD267" s="14" t="s">
        <v>104</v>
      </c>
      <c r="BE267" s="181" t="s">
        <v>395</v>
      </c>
    </row>
    <row r="268" spans="1:57" s="2" customFormat="1" x14ac:dyDescent="0.2">
      <c r="A268" s="214"/>
      <c r="B268" s="29"/>
      <c r="C268" s="211"/>
      <c r="D268" s="184" t="s">
        <v>106</v>
      </c>
      <c r="E268" s="211"/>
      <c r="F268" s="185" t="s">
        <v>163</v>
      </c>
      <c r="G268" s="211"/>
      <c r="H268" s="211"/>
      <c r="I268" s="211"/>
      <c r="J268" s="211"/>
      <c r="K268" s="211"/>
      <c r="L268" s="211"/>
      <c r="M268" s="32"/>
      <c r="N268" s="186"/>
      <c r="O268" s="187"/>
      <c r="P268" s="60"/>
      <c r="Q268" s="60"/>
      <c r="R268" s="60"/>
      <c r="S268" s="60"/>
      <c r="T268" s="60"/>
      <c r="U268" s="60"/>
      <c r="V268" s="60"/>
      <c r="W268" s="60"/>
      <c r="X268" s="60"/>
      <c r="Y268" s="61"/>
      <c r="Z268" s="214"/>
      <c r="AL268" s="14" t="s">
        <v>106</v>
      </c>
      <c r="AM268" s="14" t="s">
        <v>105</v>
      </c>
    </row>
    <row r="269" spans="1:57" s="2" customFormat="1" ht="16.5" customHeight="1" x14ac:dyDescent="0.2">
      <c r="A269" s="214"/>
      <c r="B269" s="29"/>
      <c r="C269" s="170" t="s">
        <v>396</v>
      </c>
      <c r="D269" s="170" t="s">
        <v>102</v>
      </c>
      <c r="E269" s="171" t="s">
        <v>397</v>
      </c>
      <c r="F269" s="172" t="s">
        <v>164</v>
      </c>
      <c r="G269" s="173" t="s">
        <v>117</v>
      </c>
      <c r="H269" s="174">
        <v>2.5</v>
      </c>
      <c r="I269" s="174"/>
      <c r="J269" s="174"/>
      <c r="K269" s="174">
        <f>H269*J269</f>
        <v>0</v>
      </c>
      <c r="L269" s="175"/>
      <c r="M269" s="32"/>
      <c r="N269" s="176" t="s">
        <v>1</v>
      </c>
      <c r="O269" s="177" t="s">
        <v>28</v>
      </c>
      <c r="P269" s="178">
        <f>I269+J269</f>
        <v>0</v>
      </c>
      <c r="Q269" s="178">
        <f>ROUND(I269*H269,3)</f>
        <v>0</v>
      </c>
      <c r="R269" s="178">
        <f>ROUND(J269*H269,3)</f>
        <v>0</v>
      </c>
      <c r="S269" s="179">
        <v>0</v>
      </c>
      <c r="T269" s="179">
        <f>S269*H269</f>
        <v>0</v>
      </c>
      <c r="U269" s="179">
        <v>0</v>
      </c>
      <c r="V269" s="179">
        <f>U269*H269</f>
        <v>0</v>
      </c>
      <c r="W269" s="179">
        <v>0</v>
      </c>
      <c r="X269" s="179">
        <f>W269*H269</f>
        <v>0</v>
      </c>
      <c r="Y269" s="180" t="s">
        <v>1</v>
      </c>
      <c r="Z269" s="214"/>
      <c r="AJ269" s="181" t="s">
        <v>104</v>
      </c>
      <c r="AL269" s="181" t="s">
        <v>102</v>
      </c>
      <c r="AM269" s="181" t="s">
        <v>105</v>
      </c>
      <c r="AQ269" s="14" t="s">
        <v>100</v>
      </c>
      <c r="AW269" s="182">
        <f>IF(O269="základná",K269,0)</f>
        <v>0</v>
      </c>
      <c r="AX269" s="182">
        <f>IF(O269="znížená",K269,0)</f>
        <v>0</v>
      </c>
      <c r="AY269" s="182">
        <f>IF(O269="zákl. prenesená",K269,0)</f>
        <v>0</v>
      </c>
      <c r="AZ269" s="182">
        <f>IF(O269="zníž. prenesená",K269,0)</f>
        <v>0</v>
      </c>
      <c r="BA269" s="182">
        <f>IF(O269="nulová",K269,0)</f>
        <v>0</v>
      </c>
      <c r="BB269" s="14" t="s">
        <v>105</v>
      </c>
      <c r="BC269" s="183">
        <f>ROUND(P269*H269,3)</f>
        <v>0</v>
      </c>
      <c r="BD269" s="14" t="s">
        <v>104</v>
      </c>
      <c r="BE269" s="181" t="s">
        <v>398</v>
      </c>
    </row>
    <row r="270" spans="1:57" s="2" customFormat="1" x14ac:dyDescent="0.2">
      <c r="A270" s="214"/>
      <c r="B270" s="29"/>
      <c r="C270" s="211"/>
      <c r="D270" s="184" t="s">
        <v>106</v>
      </c>
      <c r="E270" s="211"/>
      <c r="F270" s="185" t="s">
        <v>164</v>
      </c>
      <c r="G270" s="211"/>
      <c r="H270" s="211"/>
      <c r="I270" s="211"/>
      <c r="J270" s="211"/>
      <c r="K270" s="211"/>
      <c r="L270" s="211"/>
      <c r="M270" s="32"/>
      <c r="N270" s="186"/>
      <c r="O270" s="187"/>
      <c r="P270" s="60"/>
      <c r="Q270" s="60"/>
      <c r="R270" s="60"/>
      <c r="S270" s="60"/>
      <c r="T270" s="60"/>
      <c r="U270" s="60"/>
      <c r="V270" s="60"/>
      <c r="W270" s="60"/>
      <c r="X270" s="60"/>
      <c r="Y270" s="61"/>
      <c r="Z270" s="214"/>
      <c r="AL270" s="14" t="s">
        <v>106</v>
      </c>
      <c r="AM270" s="14" t="s">
        <v>105</v>
      </c>
    </row>
    <row r="271" spans="1:57" s="2" customFormat="1" ht="16.5" customHeight="1" x14ac:dyDescent="0.2">
      <c r="A271" s="214"/>
      <c r="B271" s="29"/>
      <c r="C271" s="170" t="s">
        <v>399</v>
      </c>
      <c r="D271" s="170" t="s">
        <v>102</v>
      </c>
      <c r="E271" s="171" t="s">
        <v>400</v>
      </c>
      <c r="F271" s="172" t="s">
        <v>165</v>
      </c>
      <c r="G271" s="173" t="s">
        <v>117</v>
      </c>
      <c r="H271" s="174">
        <v>1</v>
      </c>
      <c r="I271" s="174"/>
      <c r="J271" s="174"/>
      <c r="K271" s="174">
        <f>H271*J271</f>
        <v>0</v>
      </c>
      <c r="L271" s="175"/>
      <c r="M271" s="32"/>
      <c r="N271" s="176" t="s">
        <v>1</v>
      </c>
      <c r="O271" s="177" t="s">
        <v>28</v>
      </c>
      <c r="P271" s="178">
        <f>I271+J271</f>
        <v>0</v>
      </c>
      <c r="Q271" s="178">
        <f>ROUND(I271*H271,3)</f>
        <v>0</v>
      </c>
      <c r="R271" s="178">
        <f>ROUND(J271*H271,3)</f>
        <v>0</v>
      </c>
      <c r="S271" s="179">
        <v>0</v>
      </c>
      <c r="T271" s="179">
        <f>S271*H271</f>
        <v>0</v>
      </c>
      <c r="U271" s="179">
        <v>0</v>
      </c>
      <c r="V271" s="179">
        <f>U271*H271</f>
        <v>0</v>
      </c>
      <c r="W271" s="179">
        <v>0</v>
      </c>
      <c r="X271" s="179">
        <f>W271*H271</f>
        <v>0</v>
      </c>
      <c r="Y271" s="180" t="s">
        <v>1</v>
      </c>
      <c r="Z271" s="214"/>
      <c r="AJ271" s="181" t="s">
        <v>104</v>
      </c>
      <c r="AL271" s="181" t="s">
        <v>102</v>
      </c>
      <c r="AM271" s="181" t="s">
        <v>105</v>
      </c>
      <c r="AQ271" s="14" t="s">
        <v>100</v>
      </c>
      <c r="AW271" s="182">
        <f>IF(O271="základná",K271,0)</f>
        <v>0</v>
      </c>
      <c r="AX271" s="182">
        <f>IF(O271="znížená",K271,0)</f>
        <v>0</v>
      </c>
      <c r="AY271" s="182">
        <f>IF(O271="zákl. prenesená",K271,0)</f>
        <v>0</v>
      </c>
      <c r="AZ271" s="182">
        <f>IF(O271="zníž. prenesená",K271,0)</f>
        <v>0</v>
      </c>
      <c r="BA271" s="182">
        <f>IF(O271="nulová",K271,0)</f>
        <v>0</v>
      </c>
      <c r="BB271" s="14" t="s">
        <v>105</v>
      </c>
      <c r="BC271" s="183">
        <f>ROUND(P271*H271,3)</f>
        <v>0</v>
      </c>
      <c r="BD271" s="14" t="s">
        <v>104</v>
      </c>
      <c r="BE271" s="181" t="s">
        <v>401</v>
      </c>
    </row>
    <row r="272" spans="1:57" s="2" customFormat="1" x14ac:dyDescent="0.2">
      <c r="A272" s="214"/>
      <c r="B272" s="29"/>
      <c r="C272" s="211"/>
      <c r="D272" s="184" t="s">
        <v>106</v>
      </c>
      <c r="E272" s="211"/>
      <c r="F272" s="185" t="s">
        <v>165</v>
      </c>
      <c r="G272" s="211"/>
      <c r="H272" s="211"/>
      <c r="I272" s="211"/>
      <c r="J272" s="211"/>
      <c r="K272" s="211"/>
      <c r="L272" s="211"/>
      <c r="M272" s="32"/>
      <c r="N272" s="186"/>
      <c r="O272" s="187"/>
      <c r="P272" s="60"/>
      <c r="Q272" s="60"/>
      <c r="R272" s="60"/>
      <c r="S272" s="60"/>
      <c r="T272" s="60"/>
      <c r="U272" s="60"/>
      <c r="V272" s="60"/>
      <c r="W272" s="60"/>
      <c r="X272" s="60"/>
      <c r="Y272" s="61"/>
      <c r="Z272" s="214"/>
      <c r="AL272" s="14" t="s">
        <v>106</v>
      </c>
      <c r="AM272" s="14" t="s">
        <v>105</v>
      </c>
    </row>
    <row r="273" spans="1:57" s="2" customFormat="1" ht="16.5" customHeight="1" x14ac:dyDescent="0.2">
      <c r="A273" s="214"/>
      <c r="B273" s="29"/>
      <c r="C273" s="170" t="s">
        <v>402</v>
      </c>
      <c r="D273" s="170" t="s">
        <v>102</v>
      </c>
      <c r="E273" s="171" t="s">
        <v>403</v>
      </c>
      <c r="F273" s="172" t="s">
        <v>166</v>
      </c>
      <c r="G273" s="173" t="s">
        <v>117</v>
      </c>
      <c r="H273" s="174">
        <v>3</v>
      </c>
      <c r="I273" s="174"/>
      <c r="J273" s="174"/>
      <c r="K273" s="174">
        <f>H273*J273</f>
        <v>0</v>
      </c>
      <c r="L273" s="175"/>
      <c r="M273" s="32"/>
      <c r="N273" s="176" t="s">
        <v>1</v>
      </c>
      <c r="O273" s="177" t="s">
        <v>28</v>
      </c>
      <c r="P273" s="178">
        <f>I273+J273</f>
        <v>0</v>
      </c>
      <c r="Q273" s="178">
        <f>ROUND(I273*H273,3)</f>
        <v>0</v>
      </c>
      <c r="R273" s="178">
        <f>ROUND(J273*H273,3)</f>
        <v>0</v>
      </c>
      <c r="S273" s="179">
        <v>0</v>
      </c>
      <c r="T273" s="179">
        <f>S273*H273</f>
        <v>0</v>
      </c>
      <c r="U273" s="179">
        <v>0</v>
      </c>
      <c r="V273" s="179">
        <f>U273*H273</f>
        <v>0</v>
      </c>
      <c r="W273" s="179">
        <v>0</v>
      </c>
      <c r="X273" s="179">
        <f>W273*H273</f>
        <v>0</v>
      </c>
      <c r="Y273" s="180" t="s">
        <v>1</v>
      </c>
      <c r="Z273" s="214"/>
      <c r="AJ273" s="181" t="s">
        <v>104</v>
      </c>
      <c r="AL273" s="181" t="s">
        <v>102</v>
      </c>
      <c r="AM273" s="181" t="s">
        <v>105</v>
      </c>
      <c r="AQ273" s="14" t="s">
        <v>100</v>
      </c>
      <c r="AW273" s="182">
        <f>IF(O273="základná",K273,0)</f>
        <v>0</v>
      </c>
      <c r="AX273" s="182">
        <f>IF(O273="znížená",K273,0)</f>
        <v>0</v>
      </c>
      <c r="AY273" s="182">
        <f>IF(O273="zákl. prenesená",K273,0)</f>
        <v>0</v>
      </c>
      <c r="AZ273" s="182">
        <f>IF(O273="zníž. prenesená",K273,0)</f>
        <v>0</v>
      </c>
      <c r="BA273" s="182">
        <f>IF(O273="nulová",K273,0)</f>
        <v>0</v>
      </c>
      <c r="BB273" s="14" t="s">
        <v>105</v>
      </c>
      <c r="BC273" s="183">
        <f>ROUND(P273*H273,3)</f>
        <v>0</v>
      </c>
      <c r="BD273" s="14" t="s">
        <v>104</v>
      </c>
      <c r="BE273" s="181" t="s">
        <v>404</v>
      </c>
    </row>
    <row r="274" spans="1:57" s="2" customFormat="1" x14ac:dyDescent="0.2">
      <c r="A274" s="214"/>
      <c r="B274" s="29"/>
      <c r="C274" s="211"/>
      <c r="D274" s="184" t="s">
        <v>106</v>
      </c>
      <c r="E274" s="211"/>
      <c r="F274" s="185" t="s">
        <v>166</v>
      </c>
      <c r="G274" s="211"/>
      <c r="H274" s="211"/>
      <c r="I274" s="211"/>
      <c r="J274" s="211"/>
      <c r="K274" s="211"/>
      <c r="L274" s="211"/>
      <c r="M274" s="32"/>
      <c r="N274" s="186"/>
      <c r="O274" s="187"/>
      <c r="P274" s="60"/>
      <c r="Q274" s="60"/>
      <c r="R274" s="60"/>
      <c r="S274" s="60"/>
      <c r="T274" s="60"/>
      <c r="U274" s="60"/>
      <c r="V274" s="60"/>
      <c r="W274" s="60"/>
      <c r="X274" s="60"/>
      <c r="Y274" s="61"/>
      <c r="Z274" s="214"/>
      <c r="AL274" s="14" t="s">
        <v>106</v>
      </c>
      <c r="AM274" s="14" t="s">
        <v>105</v>
      </c>
    </row>
    <row r="275" spans="1:57" s="2" customFormat="1" ht="16.5" customHeight="1" x14ac:dyDescent="0.2">
      <c r="A275" s="214"/>
      <c r="B275" s="29"/>
      <c r="C275" s="170" t="s">
        <v>405</v>
      </c>
      <c r="D275" s="170" t="s">
        <v>102</v>
      </c>
      <c r="E275" s="171" t="s">
        <v>406</v>
      </c>
      <c r="F275" s="172" t="s">
        <v>167</v>
      </c>
      <c r="G275" s="173" t="s">
        <v>117</v>
      </c>
      <c r="H275" s="174">
        <v>5</v>
      </c>
      <c r="I275" s="174"/>
      <c r="J275" s="174"/>
      <c r="K275" s="174">
        <f>H275*J275</f>
        <v>0</v>
      </c>
      <c r="L275" s="175"/>
      <c r="M275" s="32"/>
      <c r="N275" s="176" t="s">
        <v>1</v>
      </c>
      <c r="O275" s="177" t="s">
        <v>28</v>
      </c>
      <c r="P275" s="178">
        <f>I275+J275</f>
        <v>0</v>
      </c>
      <c r="Q275" s="178">
        <f>ROUND(I275*H275,3)</f>
        <v>0</v>
      </c>
      <c r="R275" s="178">
        <f>ROUND(J275*H275,3)</f>
        <v>0</v>
      </c>
      <c r="S275" s="179">
        <v>0</v>
      </c>
      <c r="T275" s="179">
        <f>S275*H275</f>
        <v>0</v>
      </c>
      <c r="U275" s="179">
        <v>0</v>
      </c>
      <c r="V275" s="179">
        <f>U275*H275</f>
        <v>0</v>
      </c>
      <c r="W275" s="179">
        <v>0</v>
      </c>
      <c r="X275" s="179">
        <f>W275*H275</f>
        <v>0</v>
      </c>
      <c r="Y275" s="180" t="s">
        <v>1</v>
      </c>
      <c r="Z275" s="214"/>
      <c r="AJ275" s="181" t="s">
        <v>104</v>
      </c>
      <c r="AL275" s="181" t="s">
        <v>102</v>
      </c>
      <c r="AM275" s="181" t="s">
        <v>105</v>
      </c>
      <c r="AQ275" s="14" t="s">
        <v>100</v>
      </c>
      <c r="AW275" s="182">
        <f>IF(O275="základná",K275,0)</f>
        <v>0</v>
      </c>
      <c r="AX275" s="182">
        <f>IF(O275="znížená",K275,0)</f>
        <v>0</v>
      </c>
      <c r="AY275" s="182">
        <f>IF(O275="zákl. prenesená",K275,0)</f>
        <v>0</v>
      </c>
      <c r="AZ275" s="182">
        <f>IF(O275="zníž. prenesená",K275,0)</f>
        <v>0</v>
      </c>
      <c r="BA275" s="182">
        <f>IF(O275="nulová",K275,0)</f>
        <v>0</v>
      </c>
      <c r="BB275" s="14" t="s">
        <v>105</v>
      </c>
      <c r="BC275" s="183">
        <f>ROUND(P275*H275,3)</f>
        <v>0</v>
      </c>
      <c r="BD275" s="14" t="s">
        <v>104</v>
      </c>
      <c r="BE275" s="181" t="s">
        <v>407</v>
      </c>
    </row>
    <row r="276" spans="1:57" s="2" customFormat="1" x14ac:dyDescent="0.2">
      <c r="A276" s="214"/>
      <c r="B276" s="29"/>
      <c r="C276" s="211"/>
      <c r="D276" s="184" t="s">
        <v>106</v>
      </c>
      <c r="E276" s="211"/>
      <c r="F276" s="185" t="s">
        <v>167</v>
      </c>
      <c r="G276" s="211"/>
      <c r="H276" s="211"/>
      <c r="I276" s="211"/>
      <c r="J276" s="211"/>
      <c r="K276" s="211"/>
      <c r="L276" s="211"/>
      <c r="M276" s="32"/>
      <c r="N276" s="186"/>
      <c r="O276" s="187"/>
      <c r="P276" s="60"/>
      <c r="Q276" s="60"/>
      <c r="R276" s="60"/>
      <c r="S276" s="60"/>
      <c r="T276" s="60"/>
      <c r="U276" s="60"/>
      <c r="V276" s="60"/>
      <c r="W276" s="60"/>
      <c r="X276" s="60"/>
      <c r="Y276" s="61"/>
      <c r="Z276" s="214"/>
      <c r="AL276" s="14" t="s">
        <v>106</v>
      </c>
      <c r="AM276" s="14" t="s">
        <v>105</v>
      </c>
    </row>
    <row r="277" spans="1:57" s="2" customFormat="1" ht="6.95" customHeight="1" x14ac:dyDescent="0.2">
      <c r="A277" s="214"/>
      <c r="B277" s="45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214"/>
    </row>
    <row r="278" spans="1:57" x14ac:dyDescent="0.2"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214"/>
    </row>
    <row r="279" spans="1:57" x14ac:dyDescent="0.2"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214"/>
    </row>
    <row r="280" spans="1:57" x14ac:dyDescent="0.2"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214"/>
    </row>
    <row r="281" spans="1:57" x14ac:dyDescent="0.2"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214"/>
    </row>
    <row r="282" spans="1:57" x14ac:dyDescent="0.2"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214"/>
    </row>
    <row r="283" spans="1:57" x14ac:dyDescent="0.2"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214"/>
    </row>
    <row r="284" spans="1:57" x14ac:dyDescent="0.2"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214"/>
    </row>
    <row r="285" spans="1:57" x14ac:dyDescent="0.2"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214"/>
    </row>
    <row r="286" spans="1:57" x14ac:dyDescent="0.2"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214"/>
    </row>
    <row r="287" spans="1:57" x14ac:dyDescent="0.2"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214"/>
    </row>
    <row r="288" spans="1:57" x14ac:dyDescent="0.2"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214"/>
    </row>
    <row r="289" spans="13:26" x14ac:dyDescent="0.2"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214"/>
    </row>
    <row r="290" spans="13:26" x14ac:dyDescent="0.2"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14"/>
    </row>
    <row r="291" spans="13:26" x14ac:dyDescent="0.2"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214"/>
    </row>
    <row r="292" spans="13:26" x14ac:dyDescent="0.2"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14"/>
    </row>
    <row r="293" spans="13:26" x14ac:dyDescent="0.2"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214"/>
    </row>
    <row r="294" spans="13:26" x14ac:dyDescent="0.2"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214"/>
    </row>
    <row r="295" spans="13:26" x14ac:dyDescent="0.2"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214"/>
    </row>
    <row r="296" spans="13:26" x14ac:dyDescent="0.2"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214"/>
    </row>
    <row r="297" spans="13:26" x14ac:dyDescent="0.2"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214"/>
    </row>
    <row r="298" spans="13:26" x14ac:dyDescent="0.2"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214"/>
    </row>
    <row r="299" spans="13:26" x14ac:dyDescent="0.2"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214"/>
    </row>
    <row r="300" spans="13:26" x14ac:dyDescent="0.2"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214"/>
    </row>
    <row r="301" spans="13:26" x14ac:dyDescent="0.2"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214"/>
    </row>
    <row r="302" spans="13:26" x14ac:dyDescent="0.2"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214"/>
    </row>
    <row r="303" spans="13:26" x14ac:dyDescent="0.2"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214"/>
    </row>
    <row r="304" spans="13:26" x14ac:dyDescent="0.2"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214"/>
    </row>
    <row r="305" spans="13:26" x14ac:dyDescent="0.2"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214"/>
    </row>
    <row r="306" spans="13:26" x14ac:dyDescent="0.2"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214"/>
    </row>
    <row r="307" spans="13:26" x14ac:dyDescent="0.2"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214"/>
    </row>
    <row r="308" spans="13:26" x14ac:dyDescent="0.2"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214"/>
    </row>
    <row r="309" spans="13:26" x14ac:dyDescent="0.2"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214"/>
    </row>
    <row r="310" spans="13:26" x14ac:dyDescent="0.2"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214"/>
    </row>
    <row r="311" spans="13:26" x14ac:dyDescent="0.2"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214"/>
    </row>
    <row r="312" spans="13:26" x14ac:dyDescent="0.2"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214"/>
    </row>
    <row r="313" spans="13:26" x14ac:dyDescent="0.2"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214"/>
    </row>
    <row r="314" spans="13:26" x14ac:dyDescent="0.2"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214"/>
    </row>
    <row r="315" spans="13:26" x14ac:dyDescent="0.2"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214"/>
    </row>
    <row r="316" spans="13:26" x14ac:dyDescent="0.2"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214"/>
    </row>
    <row r="317" spans="13:26" x14ac:dyDescent="0.2"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214"/>
    </row>
    <row r="318" spans="13:26" x14ac:dyDescent="0.2"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214"/>
    </row>
    <row r="319" spans="13:26" x14ac:dyDescent="0.2"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214"/>
    </row>
    <row r="320" spans="13:26" x14ac:dyDescent="0.2"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214"/>
    </row>
    <row r="321" spans="13:26" x14ac:dyDescent="0.2"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214"/>
    </row>
    <row r="322" spans="13:26" x14ac:dyDescent="0.2"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214"/>
    </row>
    <row r="323" spans="13:26" x14ac:dyDescent="0.2"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214"/>
    </row>
    <row r="324" spans="13:26" x14ac:dyDescent="0.2"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214"/>
    </row>
    <row r="325" spans="13:26" x14ac:dyDescent="0.2"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214"/>
    </row>
    <row r="326" spans="13:26" x14ac:dyDescent="0.2"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214"/>
    </row>
    <row r="327" spans="13:26" x14ac:dyDescent="0.2"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214"/>
    </row>
    <row r="328" spans="13:26" x14ac:dyDescent="0.2"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214"/>
    </row>
    <row r="329" spans="13:26" x14ac:dyDescent="0.2"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214"/>
    </row>
    <row r="330" spans="13:26" x14ac:dyDescent="0.2"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214"/>
    </row>
    <row r="331" spans="13:26" x14ac:dyDescent="0.2"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214"/>
    </row>
    <row r="332" spans="13:26" x14ac:dyDescent="0.2"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214"/>
    </row>
    <row r="333" spans="13:26" x14ac:dyDescent="0.2"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214"/>
    </row>
    <row r="334" spans="13:26" x14ac:dyDescent="0.2"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214"/>
    </row>
    <row r="335" spans="13:26" x14ac:dyDescent="0.2"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214"/>
    </row>
    <row r="336" spans="13:26" x14ac:dyDescent="0.2"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214"/>
    </row>
    <row r="337" spans="13:26" x14ac:dyDescent="0.2"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214"/>
    </row>
    <row r="338" spans="13:26" x14ac:dyDescent="0.2"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214"/>
    </row>
    <row r="339" spans="13:26" x14ac:dyDescent="0.2"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214"/>
    </row>
    <row r="340" spans="13:26" x14ac:dyDescent="0.2"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214"/>
    </row>
    <row r="341" spans="13:26" x14ac:dyDescent="0.2"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214"/>
    </row>
    <row r="342" spans="13:26" x14ac:dyDescent="0.2"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214"/>
    </row>
    <row r="343" spans="13:26" x14ac:dyDescent="0.2"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214"/>
    </row>
    <row r="344" spans="13:26" x14ac:dyDescent="0.2"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214"/>
    </row>
    <row r="345" spans="13:26" x14ac:dyDescent="0.2"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214"/>
    </row>
    <row r="346" spans="13:26" x14ac:dyDescent="0.2"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214"/>
    </row>
    <row r="347" spans="13:26" x14ac:dyDescent="0.2"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214"/>
    </row>
    <row r="348" spans="13:26" x14ac:dyDescent="0.2"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214"/>
    </row>
    <row r="349" spans="13:26" x14ac:dyDescent="0.2"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214"/>
    </row>
    <row r="350" spans="13:26" x14ac:dyDescent="0.2"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214"/>
    </row>
    <row r="351" spans="13:26" x14ac:dyDescent="0.2"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214"/>
    </row>
    <row r="352" spans="13:26" x14ac:dyDescent="0.2"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214"/>
    </row>
    <row r="353" spans="13:26" x14ac:dyDescent="0.2"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214"/>
    </row>
    <row r="354" spans="13:26" x14ac:dyDescent="0.2"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214"/>
    </row>
    <row r="355" spans="13:26" x14ac:dyDescent="0.2"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214"/>
    </row>
    <row r="356" spans="13:26" x14ac:dyDescent="0.2"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214"/>
    </row>
    <row r="357" spans="13:26" x14ac:dyDescent="0.2"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214"/>
    </row>
    <row r="358" spans="13:26" x14ac:dyDescent="0.2"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214"/>
    </row>
    <row r="359" spans="13:26" x14ac:dyDescent="0.2"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214"/>
    </row>
    <row r="360" spans="13:26" x14ac:dyDescent="0.2"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214"/>
    </row>
    <row r="361" spans="13:26" x14ac:dyDescent="0.2"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214"/>
    </row>
    <row r="362" spans="13:26" x14ac:dyDescent="0.2"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214"/>
    </row>
    <row r="363" spans="13:26" x14ac:dyDescent="0.2"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214"/>
    </row>
    <row r="364" spans="13:26" x14ac:dyDescent="0.2"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214"/>
    </row>
    <row r="365" spans="13:26" x14ac:dyDescent="0.2">
      <c r="Z365" s="214"/>
    </row>
    <row r="366" spans="13:26" x14ac:dyDescent="0.2">
      <c r="Z366" s="214"/>
    </row>
    <row r="367" spans="13:26" x14ac:dyDescent="0.2">
      <c r="Z367" s="214"/>
    </row>
    <row r="368" spans="13:26" x14ac:dyDescent="0.2">
      <c r="Z368" s="214"/>
    </row>
    <row r="369" spans="26:26" x14ac:dyDescent="0.2">
      <c r="Z369" s="214"/>
    </row>
    <row r="370" spans="26:26" x14ac:dyDescent="0.2">
      <c r="Z370" s="214"/>
    </row>
    <row r="371" spans="26:26" x14ac:dyDescent="0.2">
      <c r="Z371" s="214"/>
    </row>
    <row r="372" spans="26:26" x14ac:dyDescent="0.2">
      <c r="Z372" s="214"/>
    </row>
    <row r="373" spans="26:26" x14ac:dyDescent="0.2">
      <c r="Z373" s="214"/>
    </row>
    <row r="374" spans="26:26" x14ac:dyDescent="0.2">
      <c r="Z374" s="214"/>
    </row>
    <row r="375" spans="26:26" x14ac:dyDescent="0.2">
      <c r="Z375" s="214"/>
    </row>
    <row r="376" spans="26:26" x14ac:dyDescent="0.2">
      <c r="Z376" s="214"/>
    </row>
    <row r="377" spans="26:26" x14ac:dyDescent="0.2">
      <c r="Z377" s="214"/>
    </row>
    <row r="378" spans="26:26" x14ac:dyDescent="0.2">
      <c r="Z378" s="214"/>
    </row>
    <row r="379" spans="26:26" x14ac:dyDescent="0.2">
      <c r="Z379" s="214"/>
    </row>
    <row r="380" spans="26:26" x14ac:dyDescent="0.2">
      <c r="Z380" s="214"/>
    </row>
    <row r="381" spans="26:26" x14ac:dyDescent="0.2">
      <c r="Z381" s="214"/>
    </row>
    <row r="382" spans="26:26" x14ac:dyDescent="0.2">
      <c r="Z382" s="214"/>
    </row>
    <row r="383" spans="26:26" x14ac:dyDescent="0.2">
      <c r="Z383" s="214"/>
    </row>
  </sheetData>
  <mergeCells count="9">
    <mergeCell ref="E87:H87"/>
    <mergeCell ref="E118:H118"/>
    <mergeCell ref="E120:H120"/>
    <mergeCell ref="M2:Z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312"/>
  <sheetViews>
    <sheetView topLeftCell="B121" zoomScaleNormal="100" workbookViewId="0">
      <selection activeCell="L123" sqref="L123"/>
    </sheetView>
  </sheetViews>
  <sheetFormatPr defaultColWidth="10.6640625" defaultRowHeight="11.25" x14ac:dyDescent="0.2"/>
  <cols>
    <col min="1" max="1" width="8.1640625" style="206" hidden="1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9" width="20.1640625" style="206" customWidth="1"/>
    <col min="10" max="10" width="11.5" style="206" customWidth="1"/>
    <col min="11" max="11" width="13" style="206" customWidth="1"/>
    <col min="12" max="12" width="11.83203125" style="206" customWidth="1"/>
    <col min="13" max="13" width="19.1640625" style="206" customWidth="1"/>
    <col min="14" max="15" width="10.6640625" style="206" hidden="1" customWidth="1"/>
    <col min="16" max="24" width="14.1640625" style="206" hidden="1" customWidth="1"/>
    <col min="25" max="25" width="3.5" style="206" hidden="1" customWidth="1"/>
    <col min="26" max="26" width="16.1640625" style="206" customWidth="1"/>
    <col min="27" max="16384" width="10.6640625" style="206"/>
  </cols>
  <sheetData>
    <row r="1" spans="1:41" x14ac:dyDescent="0.2">
      <c r="A1" s="204"/>
    </row>
    <row r="2" spans="1:41" ht="36.950000000000003" customHeight="1" x14ac:dyDescent="0.2"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O2" s="14" t="s">
        <v>67</v>
      </c>
    </row>
    <row r="3" spans="1:41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O3" s="14" t="s">
        <v>63</v>
      </c>
    </row>
    <row r="4" spans="1:41" ht="24.95" customHeight="1" x14ac:dyDescent="0.2">
      <c r="B4" s="17"/>
      <c r="D4" s="96" t="s">
        <v>68</v>
      </c>
      <c r="M4" s="17"/>
      <c r="N4" s="97" t="s">
        <v>6</v>
      </c>
      <c r="AO4" s="14" t="s">
        <v>4</v>
      </c>
    </row>
    <row r="5" spans="1:41" ht="6.95" customHeight="1" x14ac:dyDescent="0.2">
      <c r="B5" s="17"/>
      <c r="M5" s="17"/>
    </row>
    <row r="6" spans="1:41" ht="12" customHeight="1" x14ac:dyDescent="0.2">
      <c r="B6" s="17"/>
      <c r="D6" s="213" t="s">
        <v>9</v>
      </c>
      <c r="M6" s="17"/>
    </row>
    <row r="7" spans="1:41" ht="16.5" customHeight="1" x14ac:dyDescent="0.2">
      <c r="B7" s="17"/>
      <c r="E7" s="281" t="s">
        <v>775</v>
      </c>
      <c r="F7" s="282"/>
      <c r="G7" s="282"/>
      <c r="H7" s="282"/>
      <c r="M7" s="17"/>
    </row>
    <row r="8" spans="1:41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</row>
    <row r="9" spans="1:41" s="2" customFormat="1" ht="16.5" customHeight="1" x14ac:dyDescent="0.2">
      <c r="A9" s="214"/>
      <c r="B9" s="32"/>
      <c r="C9" s="214"/>
      <c r="D9" s="214"/>
      <c r="E9" s="283" t="s">
        <v>790</v>
      </c>
      <c r="F9" s="284"/>
      <c r="G9" s="284"/>
      <c r="H9" s="284"/>
      <c r="I9" s="214"/>
      <c r="J9" s="214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</row>
    <row r="10" spans="1:41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</row>
    <row r="11" spans="1:41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</row>
    <row r="12" spans="1:41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</row>
    <row r="13" spans="1:41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</row>
    <row r="14" spans="1:41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778</v>
      </c>
      <c r="G14" s="214"/>
      <c r="H14" s="214"/>
      <c r="I14" s="213" t="s">
        <v>16</v>
      </c>
      <c r="J14" s="100" t="s">
        <v>776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</row>
    <row r="15" spans="1:41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14"/>
      <c r="I15" s="213" t="s">
        <v>17</v>
      </c>
      <c r="J15" s="100" t="s">
        <v>777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</row>
    <row r="16" spans="1:41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</row>
    <row r="17" spans="1:26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</row>
    <row r="18" spans="1:26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</row>
    <row r="19" spans="1:26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</row>
    <row r="20" spans="1:26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879</v>
      </c>
      <c r="G20" s="214"/>
      <c r="H20" s="214"/>
      <c r="I20" s="213" t="s">
        <v>16</v>
      </c>
      <c r="J20" s="215"/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</row>
    <row r="21" spans="1:26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</row>
    <row r="22" spans="1:26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</row>
    <row r="23" spans="1:26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878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</row>
    <row r="24" spans="1:26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</row>
    <row r="25" spans="1:26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</row>
    <row r="26" spans="1:26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</row>
    <row r="27" spans="1:26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</row>
    <row r="28" spans="1:26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</row>
    <row r="29" spans="1:26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</row>
    <row r="30" spans="1:26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</row>
    <row r="31" spans="1:26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</row>
    <row r="32" spans="1:26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ROUND(K124,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</row>
    <row r="33" spans="1:26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</row>
    <row r="34" spans="1:26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</row>
    <row r="35" spans="1:26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ROUND((SUM(AZ124:AZ193)),  2)</f>
        <v>0</v>
      </c>
      <c r="G35" s="214"/>
      <c r="H35" s="214"/>
      <c r="I35" s="110">
        <v>0.2</v>
      </c>
      <c r="J35" s="214"/>
      <c r="K35" s="105">
        <f>ROUND(((SUM(AZ124:AZ193))*I35),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</row>
    <row r="36" spans="1:26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ROUND((SUM(BA124:BA193)),  2)</f>
        <v>0</v>
      </c>
      <c r="G36" s="214"/>
      <c r="H36" s="214"/>
      <c r="I36" s="110">
        <v>0.2</v>
      </c>
      <c r="J36" s="214"/>
      <c r="K36" s="105">
        <f>ROUND(((SUM(BA124:BA193))*I36),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</row>
    <row r="37" spans="1:26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ROUND((SUM(BB124:BB193)),  2)</f>
        <v>0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</row>
    <row r="38" spans="1:26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ROUND((SUM(BC124:BC193)),  2)</f>
        <v>0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</row>
    <row r="39" spans="1:26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ROUND((SUM(BD124:BD193)),  2)</f>
        <v>0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</row>
    <row r="40" spans="1:26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</row>
    <row r="41" spans="1:26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</row>
    <row r="42" spans="1:26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</row>
    <row r="43" spans="1:26" ht="14.45" customHeight="1" x14ac:dyDescent="0.2">
      <c r="B43" s="17"/>
      <c r="M43" s="17"/>
    </row>
    <row r="44" spans="1:26" ht="14.45" customHeight="1" x14ac:dyDescent="0.2">
      <c r="B44" s="17"/>
      <c r="M44" s="17"/>
    </row>
    <row r="45" spans="1:26" ht="14.45" customHeight="1" x14ac:dyDescent="0.2">
      <c r="B45" s="17"/>
      <c r="M45" s="17"/>
    </row>
    <row r="46" spans="1:26" ht="14.45" customHeight="1" x14ac:dyDescent="0.2">
      <c r="B46" s="17"/>
      <c r="M46" s="17"/>
    </row>
    <row r="47" spans="1:26" ht="14.45" customHeight="1" x14ac:dyDescent="0.2">
      <c r="B47" s="17"/>
      <c r="M47" s="17"/>
    </row>
    <row r="48" spans="1:26" ht="14.45" customHeight="1" x14ac:dyDescent="0.2">
      <c r="B48" s="17"/>
      <c r="M48" s="17"/>
    </row>
    <row r="49" spans="1:26" ht="14.45" customHeight="1" x14ac:dyDescent="0.2">
      <c r="B49" s="17"/>
      <c r="M49" s="17"/>
    </row>
    <row r="50" spans="1:26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6" x14ac:dyDescent="0.2">
      <c r="B51" s="17"/>
      <c r="M51" s="17"/>
    </row>
    <row r="52" spans="1:26" x14ac:dyDescent="0.2">
      <c r="B52" s="17"/>
      <c r="M52" s="17"/>
    </row>
    <row r="53" spans="1:26" x14ac:dyDescent="0.2">
      <c r="B53" s="17"/>
      <c r="M53" s="17"/>
    </row>
    <row r="54" spans="1:26" x14ac:dyDescent="0.2">
      <c r="B54" s="17"/>
      <c r="M54" s="17"/>
    </row>
    <row r="55" spans="1:26" x14ac:dyDescent="0.2">
      <c r="B55" s="17"/>
      <c r="M55" s="17"/>
    </row>
    <row r="56" spans="1:26" x14ac:dyDescent="0.2">
      <c r="B56" s="17"/>
      <c r="M56" s="17"/>
    </row>
    <row r="57" spans="1:26" x14ac:dyDescent="0.2">
      <c r="B57" s="17"/>
      <c r="M57" s="17"/>
    </row>
    <row r="58" spans="1:26" x14ac:dyDescent="0.2">
      <c r="B58" s="17"/>
      <c r="M58" s="17"/>
    </row>
    <row r="59" spans="1:26" x14ac:dyDescent="0.2">
      <c r="B59" s="17"/>
      <c r="M59" s="17"/>
    </row>
    <row r="60" spans="1:26" x14ac:dyDescent="0.2">
      <c r="B60" s="17"/>
      <c r="M60" s="17"/>
    </row>
    <row r="61" spans="1:26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</row>
    <row r="62" spans="1:26" x14ac:dyDescent="0.2">
      <c r="B62" s="17"/>
      <c r="M62" s="17"/>
    </row>
    <row r="63" spans="1:26" x14ac:dyDescent="0.2">
      <c r="B63" s="17"/>
      <c r="M63" s="17"/>
    </row>
    <row r="64" spans="1:26" x14ac:dyDescent="0.2">
      <c r="B64" s="17"/>
      <c r="M64" s="17"/>
    </row>
    <row r="65" spans="1:26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</row>
    <row r="66" spans="1:26" x14ac:dyDescent="0.2">
      <c r="B66" s="17"/>
      <c r="M66" s="17"/>
    </row>
    <row r="67" spans="1:26" x14ac:dyDescent="0.2">
      <c r="B67" s="17"/>
      <c r="M67" s="17"/>
    </row>
    <row r="68" spans="1:26" x14ac:dyDescent="0.2">
      <c r="B68" s="17"/>
      <c r="M68" s="17"/>
    </row>
    <row r="69" spans="1:26" x14ac:dyDescent="0.2">
      <c r="B69" s="17"/>
      <c r="M69" s="17"/>
    </row>
    <row r="70" spans="1:26" x14ac:dyDescent="0.2">
      <c r="B70" s="17"/>
      <c r="M70" s="17"/>
    </row>
    <row r="71" spans="1:26" x14ac:dyDescent="0.2">
      <c r="B71" s="17"/>
      <c r="M71" s="17"/>
    </row>
    <row r="72" spans="1:26" x14ac:dyDescent="0.2">
      <c r="B72" s="17"/>
      <c r="M72" s="17"/>
    </row>
    <row r="73" spans="1:26" x14ac:dyDescent="0.2">
      <c r="B73" s="17"/>
      <c r="M73" s="17"/>
    </row>
    <row r="74" spans="1:26" x14ac:dyDescent="0.2">
      <c r="B74" s="17"/>
      <c r="M74" s="17"/>
    </row>
    <row r="75" spans="1:26" x14ac:dyDescent="0.2">
      <c r="B75" s="17"/>
      <c r="M75" s="17"/>
    </row>
    <row r="76" spans="1:26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</row>
    <row r="77" spans="1:26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</row>
    <row r="81" spans="1:42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</row>
    <row r="82" spans="1:42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</row>
    <row r="83" spans="1:42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</row>
    <row r="84" spans="1:42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</row>
    <row r="85" spans="1:42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</row>
    <row r="86" spans="1:42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</row>
    <row r="87" spans="1:42" s="2" customFormat="1" ht="16.5" customHeight="1" x14ac:dyDescent="0.2">
      <c r="A87" s="214"/>
      <c r="B87" s="29"/>
      <c r="C87" s="211"/>
      <c r="D87" s="211"/>
      <c r="E87" s="252" t="str">
        <f>E9</f>
        <v>Elektroinštalácia medzistrop - Hala B</v>
      </c>
      <c r="F87" s="278"/>
      <c r="G87" s="278"/>
      <c r="H87" s="278"/>
      <c r="I87" s="211"/>
      <c r="J87" s="211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</row>
    <row r="88" spans="1:42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</row>
    <row r="89" spans="1:42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</row>
    <row r="90" spans="1:42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</row>
    <row r="91" spans="1:42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778</v>
      </c>
      <c r="G91" s="211"/>
      <c r="H91" s="211"/>
      <c r="I91" s="212" t="s">
        <v>19</v>
      </c>
      <c r="J91" s="225" t="s">
        <v>879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</row>
    <row r="92" spans="1:42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880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</row>
    <row r="93" spans="1:42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</row>
    <row r="94" spans="1:42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</row>
    <row r="95" spans="1:42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</row>
    <row r="96" spans="1:42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02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AP96" s="14" t="s">
        <v>78</v>
      </c>
    </row>
    <row r="97" spans="1:26" s="9" customFormat="1" ht="24.95" customHeight="1" x14ac:dyDescent="0.2">
      <c r="B97" s="133"/>
      <c r="C97" s="134"/>
      <c r="D97" s="216" t="s">
        <v>80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6" s="10" customFormat="1" ht="20.100000000000001" customHeight="1" x14ac:dyDescent="0.2">
      <c r="B98" s="136"/>
      <c r="C98" s="137"/>
      <c r="D98" s="138" t="s">
        <v>153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6" s="10" customFormat="1" ht="20.100000000000001" customHeight="1" x14ac:dyDescent="0.2">
      <c r="B99" s="136"/>
      <c r="C99" s="137"/>
      <c r="D99" s="138" t="s">
        <v>155</v>
      </c>
      <c r="E99" s="139"/>
      <c r="F99" s="139"/>
      <c r="G99" s="139"/>
      <c r="H99" s="139"/>
      <c r="I99" s="140"/>
      <c r="J99" s="140"/>
      <c r="K99" s="140"/>
      <c r="L99" s="137"/>
      <c r="M99" s="141"/>
    </row>
    <row r="100" spans="1:26" s="10" customFormat="1" ht="20.100000000000001" customHeight="1" x14ac:dyDescent="0.2">
      <c r="B100" s="136"/>
      <c r="C100" s="137"/>
      <c r="D100" s="138" t="s">
        <v>156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6" s="10" customFormat="1" ht="20.100000000000001" customHeight="1" x14ac:dyDescent="0.2">
      <c r="B101" s="136"/>
      <c r="C101" s="137"/>
      <c r="D101" s="138" t="s">
        <v>158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6" s="9" customFormat="1" ht="24.95" customHeight="1" x14ac:dyDescent="0.2">
      <c r="B102" s="133"/>
      <c r="C102" s="134"/>
      <c r="D102" s="216" t="s">
        <v>159</v>
      </c>
      <c r="E102" s="217"/>
      <c r="F102" s="217"/>
      <c r="G102" s="217"/>
      <c r="H102" s="217"/>
      <c r="I102" s="218"/>
      <c r="J102" s="218"/>
      <c r="K102" s="218"/>
      <c r="L102" s="134"/>
      <c r="M102" s="135"/>
    </row>
    <row r="103" spans="1:26" s="10" customFormat="1" ht="20.100000000000001" customHeight="1" x14ac:dyDescent="0.2">
      <c r="B103" s="136"/>
      <c r="C103" s="137"/>
      <c r="D103" s="138" t="s">
        <v>823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6" s="10" customFormat="1" ht="20.100000000000001" customHeight="1" x14ac:dyDescent="0.2">
      <c r="B104" s="136"/>
      <c r="C104" s="137"/>
      <c r="D104" s="138" t="s">
        <v>822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6" s="2" customFormat="1" ht="21.75" customHeight="1" x14ac:dyDescent="0.2">
      <c r="A105" s="214"/>
      <c r="B105" s="29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42"/>
      <c r="S105" s="214"/>
      <c r="T105" s="214"/>
      <c r="U105" s="214"/>
      <c r="V105" s="214"/>
      <c r="W105" s="214"/>
      <c r="X105" s="214"/>
      <c r="Y105" s="214"/>
      <c r="Z105" s="214"/>
    </row>
    <row r="106" spans="1:26" s="2" customFormat="1" ht="6.95" customHeight="1" x14ac:dyDescent="0.2">
      <c r="A106" s="214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2"/>
      <c r="S106" s="214"/>
      <c r="T106" s="214"/>
      <c r="U106" s="214"/>
      <c r="V106" s="214"/>
      <c r="W106" s="214"/>
      <c r="X106" s="214"/>
      <c r="Y106" s="214"/>
      <c r="Z106" s="214"/>
    </row>
    <row r="110" spans="1:26" s="2" customFormat="1" ht="6.95" customHeight="1" x14ac:dyDescent="0.2">
      <c r="A110" s="214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2"/>
      <c r="S110" s="214"/>
      <c r="T110" s="214"/>
      <c r="U110" s="214"/>
      <c r="V110" s="214"/>
      <c r="W110" s="214"/>
      <c r="X110" s="214"/>
      <c r="Y110" s="214"/>
      <c r="Z110" s="214"/>
    </row>
    <row r="111" spans="1:26" s="2" customFormat="1" ht="24.95" customHeight="1" x14ac:dyDescent="0.2">
      <c r="A111" s="214"/>
      <c r="B111" s="29"/>
      <c r="C111" s="20" t="s">
        <v>81</v>
      </c>
      <c r="D111" s="211"/>
      <c r="E111" s="211"/>
      <c r="F111" s="211"/>
      <c r="G111" s="211"/>
      <c r="H111" s="211"/>
      <c r="I111" s="211"/>
      <c r="J111" s="211"/>
      <c r="K111" s="211"/>
      <c r="L111" s="211"/>
      <c r="M111" s="42"/>
      <c r="S111" s="214"/>
      <c r="T111" s="214"/>
      <c r="U111" s="214"/>
      <c r="V111" s="214"/>
      <c r="W111" s="214"/>
      <c r="X111" s="214"/>
      <c r="Y111" s="214"/>
      <c r="Z111" s="214"/>
    </row>
    <row r="112" spans="1:26" s="2" customFormat="1" ht="6.95" customHeight="1" x14ac:dyDescent="0.2">
      <c r="A112" s="214"/>
      <c r="B112" s="29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42"/>
      <c r="S112" s="214"/>
      <c r="T112" s="214"/>
      <c r="U112" s="214"/>
      <c r="V112" s="214"/>
      <c r="W112" s="214"/>
      <c r="X112" s="214"/>
      <c r="Y112" s="214"/>
      <c r="Z112" s="214"/>
    </row>
    <row r="113" spans="1:60" s="2" customFormat="1" ht="12" customHeight="1" x14ac:dyDescent="0.2">
      <c r="A113" s="214"/>
      <c r="B113" s="29"/>
      <c r="C113" s="212" t="s">
        <v>9</v>
      </c>
      <c r="D113" s="211"/>
      <c r="E113" s="211"/>
      <c r="F113" s="211"/>
      <c r="G113" s="211"/>
      <c r="H113" s="211"/>
      <c r="I113" s="211"/>
      <c r="J113" s="211"/>
      <c r="K113" s="211"/>
      <c r="L113" s="211"/>
      <c r="M113" s="42"/>
      <c r="S113" s="214"/>
      <c r="T113" s="214"/>
      <c r="U113" s="214"/>
      <c r="V113" s="214"/>
      <c r="W113" s="214"/>
      <c r="X113" s="214"/>
      <c r="Y113" s="214"/>
      <c r="Z113" s="214"/>
    </row>
    <row r="114" spans="1:60" s="2" customFormat="1" ht="16.5" customHeight="1" x14ac:dyDescent="0.2">
      <c r="A114" s="214"/>
      <c r="B114" s="29"/>
      <c r="C114" s="211"/>
      <c r="D114" s="211"/>
      <c r="E114" s="279" t="str">
        <f>E7</f>
        <v>Zimný štadión Banská Bystrica</v>
      </c>
      <c r="F114" s="280"/>
      <c r="G114" s="280"/>
      <c r="H114" s="280"/>
      <c r="I114" s="211"/>
      <c r="J114" s="211"/>
      <c r="K114" s="211"/>
      <c r="L114" s="211"/>
      <c r="M114" s="42"/>
      <c r="S114" s="214"/>
      <c r="T114" s="214"/>
      <c r="U114" s="214"/>
      <c r="V114" s="214"/>
      <c r="W114" s="214"/>
      <c r="X114" s="214"/>
      <c r="Y114" s="214"/>
      <c r="Z114" s="214"/>
    </row>
    <row r="115" spans="1:60" s="2" customFormat="1" ht="12" customHeight="1" x14ac:dyDescent="0.2">
      <c r="A115" s="214"/>
      <c r="B115" s="29"/>
      <c r="C115" s="212" t="s">
        <v>69</v>
      </c>
      <c r="D115" s="211"/>
      <c r="E115" s="211"/>
      <c r="F115" s="211"/>
      <c r="G115" s="211"/>
      <c r="H115" s="211"/>
      <c r="I115" s="211"/>
      <c r="J115" s="211"/>
      <c r="K115" s="211"/>
      <c r="L115" s="211"/>
      <c r="M115" s="42"/>
      <c r="S115" s="214"/>
      <c r="T115" s="214"/>
      <c r="U115" s="214"/>
      <c r="V115" s="214"/>
      <c r="W115" s="214"/>
      <c r="X115" s="214"/>
      <c r="Y115" s="214"/>
      <c r="Z115" s="214"/>
    </row>
    <row r="116" spans="1:60" s="2" customFormat="1" ht="16.5" customHeight="1" x14ac:dyDescent="0.2">
      <c r="A116" s="214"/>
      <c r="B116" s="29"/>
      <c r="C116" s="211"/>
      <c r="D116" s="211"/>
      <c r="E116" s="252" t="str">
        <f>E9</f>
        <v>Elektroinštalácia medzistrop - Hala B</v>
      </c>
      <c r="F116" s="278"/>
      <c r="G116" s="278"/>
      <c r="H116" s="278"/>
      <c r="I116" s="211"/>
      <c r="J116" s="211"/>
      <c r="K116" s="211"/>
      <c r="L116" s="211"/>
      <c r="M116" s="42"/>
      <c r="S116" s="214"/>
      <c r="T116" s="214"/>
      <c r="U116" s="214"/>
      <c r="V116" s="214"/>
      <c r="W116" s="214"/>
      <c r="X116" s="214"/>
      <c r="Y116" s="214"/>
      <c r="Z116" s="214"/>
    </row>
    <row r="117" spans="1:60" s="2" customFormat="1" ht="6.95" customHeight="1" x14ac:dyDescent="0.2">
      <c r="A117" s="214"/>
      <c r="B117" s="29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42"/>
      <c r="S117" s="214"/>
      <c r="T117" s="214"/>
      <c r="U117" s="214"/>
      <c r="V117" s="214"/>
      <c r="W117" s="214"/>
      <c r="X117" s="214"/>
      <c r="Y117" s="214"/>
      <c r="Z117" s="214"/>
    </row>
    <row r="118" spans="1:60" s="2" customFormat="1" ht="12" customHeight="1" x14ac:dyDescent="0.2">
      <c r="A118" s="214"/>
      <c r="B118" s="29"/>
      <c r="C118" s="212" t="s">
        <v>12</v>
      </c>
      <c r="D118" s="211"/>
      <c r="E118" s="211"/>
      <c r="F118" s="203" t="str">
        <f>F12</f>
        <v xml:space="preserve"> </v>
      </c>
      <c r="G118" s="211"/>
      <c r="H118" s="211"/>
      <c r="I118" s="212" t="s">
        <v>14</v>
      </c>
      <c r="J118" s="210">
        <v>44011</v>
      </c>
      <c r="K118" s="211"/>
      <c r="L118" s="211"/>
      <c r="M118" s="42"/>
      <c r="S118" s="214"/>
      <c r="T118" s="214"/>
      <c r="U118" s="214"/>
      <c r="V118" s="214"/>
      <c r="W118" s="214"/>
      <c r="X118" s="214"/>
      <c r="Y118" s="214"/>
      <c r="Z118" s="214"/>
    </row>
    <row r="119" spans="1:60" s="2" customFormat="1" ht="6.95" customHeight="1" x14ac:dyDescent="0.2">
      <c r="A119" s="214"/>
      <c r="B119" s="29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42"/>
      <c r="S119" s="214"/>
      <c r="T119" s="214"/>
      <c r="U119" s="214"/>
      <c r="V119" s="214"/>
      <c r="W119" s="214"/>
      <c r="X119" s="214"/>
      <c r="Y119" s="214"/>
      <c r="Z119" s="214"/>
    </row>
    <row r="120" spans="1:60" s="2" customFormat="1" ht="15.2" customHeight="1" x14ac:dyDescent="0.2">
      <c r="A120" s="214"/>
      <c r="B120" s="29"/>
      <c r="C120" s="212" t="s">
        <v>15</v>
      </c>
      <c r="D120" s="211"/>
      <c r="E120" s="211"/>
      <c r="F120" s="228" t="s">
        <v>778</v>
      </c>
      <c r="G120" s="211"/>
      <c r="H120" s="211"/>
      <c r="I120" s="212" t="s">
        <v>19</v>
      </c>
      <c r="J120" s="225" t="s">
        <v>879</v>
      </c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</row>
    <row r="121" spans="1:60" s="2" customFormat="1" ht="15.2" customHeight="1" x14ac:dyDescent="0.2">
      <c r="A121" s="214"/>
      <c r="B121" s="29"/>
      <c r="C121" s="212" t="s">
        <v>18</v>
      </c>
      <c r="D121" s="211"/>
      <c r="E121" s="211"/>
      <c r="F121" s="203" t="str">
        <f>IF(E18="","",E18)</f>
        <v/>
      </c>
      <c r="G121" s="211"/>
      <c r="H121" s="211"/>
      <c r="I121" s="212" t="s">
        <v>20</v>
      </c>
      <c r="J121" s="225" t="s">
        <v>880</v>
      </c>
      <c r="K121" s="211"/>
      <c r="L121" s="211"/>
      <c r="M121" s="42"/>
      <c r="S121" s="214"/>
      <c r="T121" s="214"/>
      <c r="U121" s="214"/>
      <c r="V121" s="214"/>
      <c r="W121" s="214"/>
      <c r="X121" s="214"/>
      <c r="Y121" s="214"/>
      <c r="Z121" s="214"/>
    </row>
    <row r="122" spans="1:60" s="2" customFormat="1" ht="10.35" customHeight="1" x14ac:dyDescent="0.2">
      <c r="A122" s="214"/>
      <c r="B122" s="29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42"/>
      <c r="S122" s="214"/>
      <c r="T122" s="214"/>
      <c r="U122" s="214"/>
      <c r="V122" s="214"/>
      <c r="W122" s="214"/>
      <c r="X122" s="214"/>
      <c r="Y122" s="214"/>
      <c r="Z122" s="214"/>
    </row>
    <row r="123" spans="1:60" s="11" customFormat="1" ht="29.25" customHeight="1" x14ac:dyDescent="0.2">
      <c r="A123" s="142"/>
      <c r="B123" s="143"/>
      <c r="C123" s="144" t="s">
        <v>82</v>
      </c>
      <c r="D123" s="145" t="s">
        <v>46</v>
      </c>
      <c r="E123" s="145" t="s">
        <v>42</v>
      </c>
      <c r="F123" s="145" t="s">
        <v>43</v>
      </c>
      <c r="G123" s="145" t="s">
        <v>83</v>
      </c>
      <c r="H123" s="145" t="s">
        <v>84</v>
      </c>
      <c r="I123" s="145" t="s">
        <v>85</v>
      </c>
      <c r="J123" s="145" t="s">
        <v>86</v>
      </c>
      <c r="K123" s="146" t="s">
        <v>76</v>
      </c>
      <c r="L123" s="147" t="s">
        <v>87</v>
      </c>
      <c r="M123" s="148"/>
      <c r="N123" s="64" t="s">
        <v>1</v>
      </c>
      <c r="O123" s="65" t="s">
        <v>26</v>
      </c>
      <c r="P123" s="65" t="s">
        <v>88</v>
      </c>
      <c r="Q123" s="65" t="s">
        <v>89</v>
      </c>
      <c r="R123" s="65" t="s">
        <v>90</v>
      </c>
      <c r="S123" s="65" t="s">
        <v>91</v>
      </c>
      <c r="T123" s="65" t="s">
        <v>92</v>
      </c>
      <c r="U123" s="65" t="s">
        <v>93</v>
      </c>
      <c r="V123" s="65" t="s">
        <v>94</v>
      </c>
      <c r="W123" s="65" t="s">
        <v>95</v>
      </c>
      <c r="X123" s="65" t="s">
        <v>96</v>
      </c>
      <c r="Y123" s="66" t="s">
        <v>97</v>
      </c>
      <c r="Z123" s="142"/>
    </row>
    <row r="124" spans="1:60" s="2" customFormat="1" ht="22.7" customHeight="1" x14ac:dyDescent="0.25">
      <c r="A124" s="214"/>
      <c r="B124" s="29"/>
      <c r="C124" s="71" t="s">
        <v>77</v>
      </c>
      <c r="D124" s="211"/>
      <c r="E124" s="211"/>
      <c r="F124" s="211"/>
      <c r="G124" s="211"/>
      <c r="H124" s="211"/>
      <c r="I124" s="211"/>
      <c r="J124" s="211"/>
      <c r="K124" s="149">
        <f>K125</f>
        <v>0</v>
      </c>
      <c r="L124" s="211"/>
      <c r="M124" s="196"/>
      <c r="N124" s="67"/>
      <c r="O124" s="150"/>
      <c r="P124" s="68"/>
      <c r="Q124" s="151" t="e">
        <f>#REF!+Q125+Q195</f>
        <v>#REF!</v>
      </c>
      <c r="R124" s="151" t="e">
        <f>#REF!+R125+R195</f>
        <v>#REF!</v>
      </c>
      <c r="S124" s="68"/>
      <c r="T124" s="152" t="e">
        <f>#REF!+#REF!+#REF!+#REF!+#REF!+#REF!+#REF!+T125+T185</f>
        <v>#REF!</v>
      </c>
      <c r="U124" s="68"/>
      <c r="V124" s="152" t="e">
        <f>#REF!+#REF!+#REF!+#REF!+#REF!+#REF!+#REF!+V125+V185</f>
        <v>#REF!</v>
      </c>
      <c r="W124" s="68"/>
      <c r="X124" s="152" t="e">
        <f>#REF!+#REF!+#REF!+#REF!+#REF!+#REF!+#REF!+X125+X185</f>
        <v>#REF!</v>
      </c>
      <c r="Y124" s="69"/>
      <c r="Z124" s="214"/>
      <c r="AO124" s="14" t="s">
        <v>62</v>
      </c>
      <c r="AP124" s="14" t="s">
        <v>78</v>
      </c>
      <c r="BF124" s="153" t="e">
        <f>#REF!+#REF!+#REF!+#REF!+#REF!+#REF!+#REF!+BF125+BF185</f>
        <v>#REF!</v>
      </c>
    </row>
    <row r="125" spans="1:60" s="12" customFormat="1" ht="26.1" customHeight="1" x14ac:dyDescent="0.2">
      <c r="B125" s="154"/>
      <c r="C125" s="155"/>
      <c r="D125" s="156" t="s">
        <v>62</v>
      </c>
      <c r="E125" s="157" t="s">
        <v>116</v>
      </c>
      <c r="F125" s="157" t="s">
        <v>123</v>
      </c>
      <c r="G125" s="155"/>
      <c r="H125" s="155"/>
      <c r="I125" s="155"/>
      <c r="J125" s="155"/>
      <c r="K125" s="158">
        <f>K126+K132+K145+K168+K185+K195</f>
        <v>0</v>
      </c>
      <c r="L125" s="155"/>
      <c r="M125" s="159"/>
      <c r="N125" s="160"/>
      <c r="O125" s="161"/>
      <c r="P125" s="161"/>
      <c r="Q125" s="162" t="e">
        <f>#REF!+Q126+#REF!+Q132+Q145+Q168</f>
        <v>#REF!</v>
      </c>
      <c r="R125" s="162" t="e">
        <f>#REF!+R126+#REF!+R132+R145+R168</f>
        <v>#REF!</v>
      </c>
      <c r="S125" s="161"/>
      <c r="T125" s="163" t="e">
        <f>#REF!+#REF!+T126+#REF!+#REF!+#REF!+T132+#REF!+T145+#REF!+#REF!+T168+#REF!</f>
        <v>#REF!</v>
      </c>
      <c r="U125" s="161"/>
      <c r="V125" s="163" t="e">
        <f>#REF!+#REF!+V126+#REF!+#REF!+#REF!+V132+#REF!+V145+#REF!+#REF!+V168+#REF!</f>
        <v>#REF!</v>
      </c>
      <c r="W125" s="161"/>
      <c r="X125" s="163" t="e">
        <f>#REF!+#REF!+X126+#REF!+#REF!+#REF!+X132+#REF!+X145+#REF!+#REF!+X168+#REF!</f>
        <v>#REF!</v>
      </c>
      <c r="Y125" s="164"/>
      <c r="AM125" s="165" t="s">
        <v>101</v>
      </c>
      <c r="AO125" s="166" t="s">
        <v>62</v>
      </c>
      <c r="AP125" s="166" t="s">
        <v>63</v>
      </c>
      <c r="AT125" s="165" t="s">
        <v>100</v>
      </c>
      <c r="BF125" s="167" t="e">
        <f>#REF!+#REF!+BF126+#REF!+#REF!+#REF!+BF132+#REF!+BF145+#REF!+#REF!+BF168+#REF!</f>
        <v>#REF!</v>
      </c>
    </row>
    <row r="126" spans="1:60" s="12" customFormat="1" ht="22.7" customHeight="1" x14ac:dyDescent="0.2">
      <c r="B126" s="154"/>
      <c r="C126" s="155"/>
      <c r="D126" s="156" t="s">
        <v>62</v>
      </c>
      <c r="E126" s="168" t="s">
        <v>313</v>
      </c>
      <c r="F126" s="168" t="s">
        <v>314</v>
      </c>
      <c r="G126" s="155"/>
      <c r="H126" s="155"/>
      <c r="I126" s="155"/>
      <c r="J126" s="155"/>
      <c r="K126" s="169">
        <f>SUM(K127:K130)</f>
        <v>0</v>
      </c>
      <c r="L126" s="155"/>
      <c r="M126" s="32"/>
      <c r="N126" s="160"/>
      <c r="O126" s="161"/>
      <c r="P126" s="161"/>
      <c r="Q126" s="162">
        <f>SUM(Q127:Q130)</f>
        <v>0</v>
      </c>
      <c r="R126" s="162">
        <f>SUM(R127:R130)</f>
        <v>0</v>
      </c>
      <c r="S126" s="161"/>
      <c r="T126" s="163">
        <f>SUM(T127:T130)</f>
        <v>0</v>
      </c>
      <c r="U126" s="161"/>
      <c r="V126" s="163">
        <f>SUM(V127:V130)</f>
        <v>0</v>
      </c>
      <c r="W126" s="161"/>
      <c r="X126" s="163">
        <f>SUM(X127:X130)</f>
        <v>0</v>
      </c>
      <c r="Y126" s="164"/>
      <c r="AM126" s="165" t="s">
        <v>66</v>
      </c>
      <c r="AO126" s="166" t="s">
        <v>62</v>
      </c>
      <c r="AP126" s="166" t="s">
        <v>66</v>
      </c>
      <c r="AT126" s="165" t="s">
        <v>100</v>
      </c>
      <c r="BF126" s="167">
        <f>SUM(BF127:BF131)</f>
        <v>0</v>
      </c>
    </row>
    <row r="127" spans="1:60" s="2" customFormat="1" ht="24" customHeight="1" x14ac:dyDescent="0.2">
      <c r="A127" s="214"/>
      <c r="B127" s="29"/>
      <c r="C127" s="170" t="s">
        <v>315</v>
      </c>
      <c r="D127" s="170" t="s">
        <v>102</v>
      </c>
      <c r="E127" s="171" t="s">
        <v>316</v>
      </c>
      <c r="F127" s="172" t="s">
        <v>783</v>
      </c>
      <c r="G127" s="173" t="s">
        <v>115</v>
      </c>
      <c r="H127" s="174">
        <v>300</v>
      </c>
      <c r="I127" s="174"/>
      <c r="J127" s="174"/>
      <c r="K127" s="174">
        <f>H127*J127</f>
        <v>0</v>
      </c>
      <c r="L127" s="175"/>
      <c r="M127" s="32"/>
      <c r="N127" s="176"/>
      <c r="O127" s="177" t="s">
        <v>28</v>
      </c>
      <c r="P127" s="178">
        <f>I127+J127</f>
        <v>0</v>
      </c>
      <c r="Q127" s="178">
        <f>ROUND(I127*H127,3)</f>
        <v>0</v>
      </c>
      <c r="R127" s="178">
        <f>ROUND(J127*H127,3)</f>
        <v>0</v>
      </c>
      <c r="S127" s="179">
        <v>0</v>
      </c>
      <c r="T127" s="179">
        <f>S127*H127</f>
        <v>0</v>
      </c>
      <c r="U127" s="179">
        <v>0</v>
      </c>
      <c r="V127" s="179">
        <f>U127*H127</f>
        <v>0</v>
      </c>
      <c r="W127" s="179">
        <v>0</v>
      </c>
      <c r="X127" s="179">
        <f>W127*H127</f>
        <v>0</v>
      </c>
      <c r="Y127" s="180"/>
      <c r="Z127" s="214"/>
      <c r="AM127" s="181" t="s">
        <v>104</v>
      </c>
      <c r="AO127" s="181" t="s">
        <v>102</v>
      </c>
      <c r="AP127" s="181" t="s">
        <v>105</v>
      </c>
      <c r="AT127" s="14" t="s">
        <v>100</v>
      </c>
      <c r="AZ127" s="182">
        <f>IF(O127="základná",K127,0)</f>
        <v>0</v>
      </c>
      <c r="BA127" s="182">
        <f>IF(O127="znížená",K127,0)</f>
        <v>0</v>
      </c>
      <c r="BB127" s="182">
        <f>IF(O127="zákl. prenesená",K127,0)</f>
        <v>0</v>
      </c>
      <c r="BC127" s="182">
        <f>IF(O127="zníž. prenesená",K127,0)</f>
        <v>0</v>
      </c>
      <c r="BD127" s="182">
        <f>IF(O127="nulová",K127,0)</f>
        <v>0</v>
      </c>
      <c r="BE127" s="14" t="s">
        <v>105</v>
      </c>
      <c r="BF127" s="183">
        <f>ROUND(P127*H127,3)</f>
        <v>0</v>
      </c>
      <c r="BG127" s="14" t="s">
        <v>104</v>
      </c>
      <c r="BH127" s="181" t="s">
        <v>318</v>
      </c>
    </row>
    <row r="128" spans="1:60" s="2" customFormat="1" x14ac:dyDescent="0.2">
      <c r="A128" s="214"/>
      <c r="B128" s="29"/>
      <c r="C128" s="211"/>
      <c r="D128" s="184" t="s">
        <v>106</v>
      </c>
      <c r="E128" s="211"/>
      <c r="F128" s="185" t="s">
        <v>317</v>
      </c>
      <c r="G128" s="211"/>
      <c r="H128" s="211"/>
      <c r="I128" s="211"/>
      <c r="J128" s="211"/>
      <c r="K128" s="211"/>
      <c r="L128" s="211"/>
      <c r="M128" s="32"/>
      <c r="N128" s="186"/>
      <c r="O128" s="187"/>
      <c r="P128" s="60"/>
      <c r="Q128" s="60"/>
      <c r="R128" s="60"/>
      <c r="S128" s="60"/>
      <c r="T128" s="60"/>
      <c r="U128" s="60"/>
      <c r="V128" s="60"/>
      <c r="W128" s="60"/>
      <c r="X128" s="60"/>
      <c r="Y128" s="61"/>
      <c r="Z128" s="214"/>
      <c r="AO128" s="14" t="s">
        <v>106</v>
      </c>
      <c r="AP128" s="14" t="s">
        <v>105</v>
      </c>
    </row>
    <row r="129" spans="1:60" s="2" customFormat="1" ht="16.5" customHeight="1" x14ac:dyDescent="0.2">
      <c r="A129" s="214"/>
      <c r="B129" s="29"/>
      <c r="C129" s="188" t="s">
        <v>319</v>
      </c>
      <c r="D129" s="188" t="s">
        <v>116</v>
      </c>
      <c r="E129" s="189" t="s">
        <v>320</v>
      </c>
      <c r="F129" s="190" t="s">
        <v>321</v>
      </c>
      <c r="G129" s="191" t="s">
        <v>115</v>
      </c>
      <c r="H129" s="192">
        <v>300</v>
      </c>
      <c r="I129" s="192"/>
      <c r="J129" s="193"/>
      <c r="K129" s="192">
        <f>H129*I129</f>
        <v>0</v>
      </c>
      <c r="L129" s="193"/>
      <c r="M129" s="194"/>
      <c r="N129" s="195"/>
      <c r="O129" s="177" t="s">
        <v>28</v>
      </c>
      <c r="P129" s="178">
        <f>I129+J129</f>
        <v>0</v>
      </c>
      <c r="Q129" s="178">
        <f>ROUND(I129*H129,3)</f>
        <v>0</v>
      </c>
      <c r="R129" s="178">
        <f>ROUND(J129*H129,3)</f>
        <v>0</v>
      </c>
      <c r="S129" s="179">
        <v>0</v>
      </c>
      <c r="T129" s="179">
        <f>S129*H129</f>
        <v>0</v>
      </c>
      <c r="U129" s="179">
        <v>0</v>
      </c>
      <c r="V129" s="179">
        <f>U129*H129</f>
        <v>0</v>
      </c>
      <c r="W129" s="179">
        <v>0</v>
      </c>
      <c r="X129" s="179">
        <f>W129*H129</f>
        <v>0</v>
      </c>
      <c r="Y129" s="180"/>
      <c r="Z129" s="214"/>
      <c r="AM129" s="181" t="s">
        <v>108</v>
      </c>
      <c r="AO129" s="181" t="s">
        <v>116</v>
      </c>
      <c r="AP129" s="181" t="s">
        <v>105</v>
      </c>
      <c r="AT129" s="14" t="s">
        <v>100</v>
      </c>
      <c r="AZ129" s="182">
        <f>IF(O129="základná",K129,0)</f>
        <v>0</v>
      </c>
      <c r="BA129" s="182">
        <f>IF(O129="znížená",K129,0)</f>
        <v>0</v>
      </c>
      <c r="BB129" s="182">
        <f>IF(O129="zákl. prenesená",K129,0)</f>
        <v>0</v>
      </c>
      <c r="BC129" s="182">
        <f>IF(O129="zníž. prenesená",K129,0)</f>
        <v>0</v>
      </c>
      <c r="BD129" s="182">
        <f>IF(O129="nulová",K129,0)</f>
        <v>0</v>
      </c>
      <c r="BE129" s="14" t="s">
        <v>105</v>
      </c>
      <c r="BF129" s="183">
        <f>ROUND(P129*H129,3)</f>
        <v>0</v>
      </c>
      <c r="BG129" s="14" t="s">
        <v>104</v>
      </c>
      <c r="BH129" s="181" t="s">
        <v>322</v>
      </c>
    </row>
    <row r="130" spans="1:60" s="2" customFormat="1" x14ac:dyDescent="0.2">
      <c r="A130" s="214"/>
      <c r="B130" s="29"/>
      <c r="C130" s="211"/>
      <c r="D130" s="184" t="s">
        <v>106</v>
      </c>
      <c r="E130" s="211"/>
      <c r="F130" s="185" t="s">
        <v>321</v>
      </c>
      <c r="G130" s="211"/>
      <c r="H130" s="211"/>
      <c r="I130" s="211"/>
      <c r="J130" s="211"/>
      <c r="K130" s="211"/>
      <c r="L130" s="211"/>
      <c r="M130" s="32"/>
      <c r="N130" s="186"/>
      <c r="O130" s="187"/>
      <c r="P130" s="60"/>
      <c r="Q130" s="60"/>
      <c r="R130" s="60"/>
      <c r="S130" s="60"/>
      <c r="T130" s="60"/>
      <c r="U130" s="60"/>
      <c r="V130" s="60"/>
      <c r="W130" s="60"/>
      <c r="X130" s="60"/>
      <c r="Y130" s="61"/>
      <c r="Z130" s="214"/>
      <c r="AO130" s="14" t="s">
        <v>106</v>
      </c>
      <c r="AP130" s="14" t="s">
        <v>105</v>
      </c>
    </row>
    <row r="131" spans="1:60" s="2" customFormat="1" x14ac:dyDescent="0.2">
      <c r="A131" s="214"/>
      <c r="B131" s="29"/>
      <c r="C131" s="211"/>
      <c r="D131" s="184"/>
      <c r="E131" s="211"/>
      <c r="F131" s="185"/>
      <c r="G131" s="211"/>
      <c r="H131" s="211"/>
      <c r="I131" s="211"/>
      <c r="J131" s="211"/>
      <c r="K131" s="211"/>
      <c r="L131" s="211"/>
      <c r="M131" s="32"/>
      <c r="N131" s="186"/>
      <c r="O131" s="187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Z131" s="214"/>
      <c r="AO131" s="14"/>
      <c r="AP131" s="14"/>
    </row>
    <row r="132" spans="1:60" s="12" customFormat="1" ht="22.7" customHeight="1" x14ac:dyDescent="0.2">
      <c r="B132" s="154"/>
      <c r="C132" s="155"/>
      <c r="D132" s="156" t="s">
        <v>62</v>
      </c>
      <c r="E132" s="168" t="s">
        <v>452</v>
      </c>
      <c r="F132" s="168" t="s">
        <v>881</v>
      </c>
      <c r="G132" s="155"/>
      <c r="H132" s="155"/>
      <c r="I132" s="155"/>
      <c r="J132" s="155"/>
      <c r="K132" s="169">
        <f>SUM(K133:L143)</f>
        <v>0</v>
      </c>
      <c r="L132" s="155"/>
      <c r="M132" s="32"/>
      <c r="N132" s="32"/>
      <c r="O132" s="161"/>
      <c r="P132" s="161"/>
      <c r="Q132" s="162">
        <f>SUM(Q133:Q135)</f>
        <v>0</v>
      </c>
      <c r="R132" s="162">
        <f>SUM(R133:R135)</f>
        <v>0</v>
      </c>
      <c r="S132" s="161"/>
      <c r="T132" s="163">
        <f>SUM(T133:T150)</f>
        <v>0</v>
      </c>
      <c r="U132" s="161"/>
      <c r="V132" s="163">
        <f>SUM(V133:V150)</f>
        <v>0</v>
      </c>
      <c r="W132" s="161"/>
      <c r="X132" s="163">
        <f>SUM(X133:X150)</f>
        <v>0</v>
      </c>
      <c r="Y132" s="32"/>
      <c r="Z132" s="214"/>
      <c r="AM132" s="165" t="s">
        <v>66</v>
      </c>
      <c r="AO132" s="166" t="s">
        <v>62</v>
      </c>
      <c r="AP132" s="166" t="s">
        <v>66</v>
      </c>
      <c r="AT132" s="165" t="s">
        <v>100</v>
      </c>
      <c r="BF132" s="167">
        <f>SUM(BF133:BF136)</f>
        <v>0</v>
      </c>
    </row>
    <row r="133" spans="1:60" s="2" customFormat="1" ht="16.5" customHeight="1" x14ac:dyDescent="0.2">
      <c r="A133" s="214"/>
      <c r="B133" s="29"/>
      <c r="C133" s="170" t="s">
        <v>489</v>
      </c>
      <c r="D133" s="170" t="s">
        <v>102</v>
      </c>
      <c r="E133" s="171" t="s">
        <v>411</v>
      </c>
      <c r="F133" s="172" t="s">
        <v>412</v>
      </c>
      <c r="G133" s="173" t="s">
        <v>115</v>
      </c>
      <c r="H133" s="174">
        <v>140</v>
      </c>
      <c r="I133" s="174"/>
      <c r="J133" s="174"/>
      <c r="K133" s="174">
        <f>H133*J133</f>
        <v>0</v>
      </c>
      <c r="L133" s="175"/>
      <c r="M133" s="32"/>
      <c r="N133" s="32"/>
      <c r="O133" s="177" t="s">
        <v>28</v>
      </c>
      <c r="P133" s="178">
        <f>I133+J133</f>
        <v>0</v>
      </c>
      <c r="Q133" s="178">
        <f>ROUND(I133*H133,3)</f>
        <v>0</v>
      </c>
      <c r="R133" s="178">
        <f>ROUND(J133*H133,3)</f>
        <v>0</v>
      </c>
      <c r="S133" s="179">
        <v>0</v>
      </c>
      <c r="T133" s="179">
        <f>S133*H133</f>
        <v>0</v>
      </c>
      <c r="U133" s="179">
        <v>0</v>
      </c>
      <c r="V133" s="179">
        <f>U133*H133</f>
        <v>0</v>
      </c>
      <c r="W133" s="179">
        <v>0</v>
      </c>
      <c r="X133" s="179">
        <f>W133*H133</f>
        <v>0</v>
      </c>
      <c r="Y133" s="32"/>
      <c r="Z133" s="214"/>
      <c r="AM133" s="181" t="s">
        <v>104</v>
      </c>
      <c r="AO133" s="181" t="s">
        <v>102</v>
      </c>
      <c r="AP133" s="181" t="s">
        <v>105</v>
      </c>
      <c r="AT133" s="14" t="s">
        <v>100</v>
      </c>
      <c r="AZ133" s="182">
        <f>IF(O133="základná",K133,0)</f>
        <v>0</v>
      </c>
      <c r="BA133" s="182">
        <f>IF(O133="znížená",K133,0)</f>
        <v>0</v>
      </c>
      <c r="BB133" s="182">
        <f>IF(O133="zákl. prenesená",K133,0)</f>
        <v>0</v>
      </c>
      <c r="BC133" s="182">
        <f>IF(O133="zníž. prenesená",K133,0)</f>
        <v>0</v>
      </c>
      <c r="BD133" s="182">
        <f>IF(O133="nulová",K133,0)</f>
        <v>0</v>
      </c>
      <c r="BE133" s="14" t="s">
        <v>105</v>
      </c>
      <c r="BF133" s="183">
        <f>ROUND(P133*H133,3)</f>
        <v>0</v>
      </c>
      <c r="BG133" s="14" t="s">
        <v>104</v>
      </c>
      <c r="BH133" s="181" t="s">
        <v>492</v>
      </c>
    </row>
    <row r="134" spans="1:60" s="2" customFormat="1" x14ac:dyDescent="0.2">
      <c r="A134" s="214"/>
      <c r="B134" s="29"/>
      <c r="C134" s="211"/>
      <c r="D134" s="184" t="s">
        <v>106</v>
      </c>
      <c r="E134" s="234"/>
      <c r="F134" s="185" t="s">
        <v>412</v>
      </c>
      <c r="G134" s="234"/>
      <c r="H134" s="211"/>
      <c r="I134" s="211"/>
      <c r="J134" s="211"/>
      <c r="K134" s="211"/>
      <c r="L134" s="211"/>
      <c r="M134" s="32"/>
      <c r="N134" s="32"/>
      <c r="O134" s="187"/>
      <c r="P134" s="60"/>
      <c r="Q134" s="60"/>
      <c r="R134" s="60"/>
      <c r="S134" s="60"/>
      <c r="T134" s="60"/>
      <c r="U134" s="60"/>
      <c r="V134" s="60"/>
      <c r="W134" s="60"/>
      <c r="X134" s="60"/>
      <c r="Y134" s="32"/>
      <c r="Z134" s="214"/>
      <c r="AO134" s="14" t="s">
        <v>106</v>
      </c>
      <c r="AP134" s="14" t="s">
        <v>105</v>
      </c>
    </row>
    <row r="135" spans="1:60" s="2" customFormat="1" ht="16.5" customHeight="1" x14ac:dyDescent="0.2">
      <c r="A135" s="214"/>
      <c r="B135" s="29"/>
      <c r="C135" s="188" t="s">
        <v>493</v>
      </c>
      <c r="D135" s="188" t="s">
        <v>116</v>
      </c>
      <c r="E135" s="189" t="s">
        <v>415</v>
      </c>
      <c r="F135" s="190" t="s">
        <v>416</v>
      </c>
      <c r="G135" s="191" t="s">
        <v>115</v>
      </c>
      <c r="H135" s="192">
        <v>140</v>
      </c>
      <c r="I135" s="192"/>
      <c r="J135" s="193"/>
      <c r="K135" s="192">
        <f>H135*I135</f>
        <v>0</v>
      </c>
      <c r="L135" s="193"/>
      <c r="M135" s="32"/>
      <c r="N135" s="32"/>
      <c r="O135" s="177" t="s">
        <v>28</v>
      </c>
      <c r="P135" s="178">
        <f>I135+J135</f>
        <v>0</v>
      </c>
      <c r="Q135" s="178">
        <f>ROUND(I135*H135,3)</f>
        <v>0</v>
      </c>
      <c r="R135" s="178">
        <f>ROUND(J135*H135,3)</f>
        <v>0</v>
      </c>
      <c r="S135" s="179">
        <v>0</v>
      </c>
      <c r="T135" s="179">
        <f>S135*H135</f>
        <v>0</v>
      </c>
      <c r="U135" s="179">
        <v>0</v>
      </c>
      <c r="V135" s="179">
        <f>U135*H135</f>
        <v>0</v>
      </c>
      <c r="W135" s="179">
        <v>0</v>
      </c>
      <c r="X135" s="179">
        <f>W135*H135</f>
        <v>0</v>
      </c>
      <c r="Y135" s="32"/>
      <c r="Z135" s="214"/>
      <c r="AM135" s="181" t="s">
        <v>108</v>
      </c>
      <c r="AO135" s="181" t="s">
        <v>116</v>
      </c>
      <c r="AP135" s="181" t="s">
        <v>105</v>
      </c>
      <c r="AT135" s="14" t="s">
        <v>100</v>
      </c>
      <c r="AZ135" s="182">
        <f>IF(O135="základná",K135,0)</f>
        <v>0</v>
      </c>
      <c r="BA135" s="182">
        <f>IF(O135="znížená",K135,0)</f>
        <v>0</v>
      </c>
      <c r="BB135" s="182">
        <f>IF(O135="zákl. prenesená",K135,0)</f>
        <v>0</v>
      </c>
      <c r="BC135" s="182">
        <f>IF(O135="zníž. prenesená",K135,0)</f>
        <v>0</v>
      </c>
      <c r="BD135" s="182">
        <f>IF(O135="nulová",K135,0)</f>
        <v>0</v>
      </c>
      <c r="BE135" s="14" t="s">
        <v>105</v>
      </c>
      <c r="BF135" s="183">
        <f>ROUND(P135*H135,3)</f>
        <v>0</v>
      </c>
      <c r="BG135" s="14" t="s">
        <v>104</v>
      </c>
      <c r="BH135" s="181" t="s">
        <v>496</v>
      </c>
    </row>
    <row r="136" spans="1:60" s="2" customFormat="1" x14ac:dyDescent="0.2">
      <c r="A136" s="214"/>
      <c r="B136" s="29"/>
      <c r="C136" s="211"/>
      <c r="D136" s="184" t="s">
        <v>106</v>
      </c>
      <c r="E136" s="234"/>
      <c r="F136" s="185" t="s">
        <v>416</v>
      </c>
      <c r="G136" s="211"/>
      <c r="H136" s="211"/>
      <c r="I136" s="211"/>
      <c r="J136" s="211"/>
      <c r="K136" s="211"/>
      <c r="L136" s="211"/>
      <c r="M136" s="32"/>
      <c r="N136" s="32"/>
      <c r="O136" s="187"/>
      <c r="P136" s="60"/>
      <c r="Q136" s="60"/>
      <c r="R136" s="60"/>
      <c r="S136" s="60"/>
      <c r="T136" s="60"/>
      <c r="U136" s="60"/>
      <c r="V136" s="60"/>
      <c r="W136" s="60"/>
      <c r="X136" s="60"/>
      <c r="Y136" s="32"/>
      <c r="Z136" s="214"/>
      <c r="AO136" s="14" t="s">
        <v>106</v>
      </c>
      <c r="AP136" s="14" t="s">
        <v>105</v>
      </c>
    </row>
    <row r="137" spans="1:60" s="2" customFormat="1" ht="16.5" customHeight="1" x14ac:dyDescent="0.2">
      <c r="A137" s="214"/>
      <c r="B137" s="29"/>
      <c r="C137" s="170" t="s">
        <v>489</v>
      </c>
      <c r="D137" s="170" t="s">
        <v>102</v>
      </c>
      <c r="E137" s="171" t="s">
        <v>431</v>
      </c>
      <c r="F137" s="172" t="s">
        <v>432</v>
      </c>
      <c r="G137" s="173" t="s">
        <v>115</v>
      </c>
      <c r="H137" s="174">
        <v>445</v>
      </c>
      <c r="I137" s="174"/>
      <c r="J137" s="174"/>
      <c r="K137" s="174">
        <f>H137*J137</f>
        <v>0</v>
      </c>
      <c r="L137" s="175"/>
      <c r="M137" s="32"/>
      <c r="N137" s="32"/>
      <c r="O137" s="177" t="s">
        <v>28</v>
      </c>
      <c r="P137" s="178">
        <f>I137+J137</f>
        <v>0</v>
      </c>
      <c r="Q137" s="178">
        <f>ROUND(I137*H137,3)</f>
        <v>0</v>
      </c>
      <c r="R137" s="178">
        <f>ROUND(J137*H137,3)</f>
        <v>0</v>
      </c>
      <c r="S137" s="179">
        <v>0</v>
      </c>
      <c r="T137" s="179">
        <f>S137*H137</f>
        <v>0</v>
      </c>
      <c r="U137" s="179">
        <v>0</v>
      </c>
      <c r="V137" s="179">
        <f>U137*H137</f>
        <v>0</v>
      </c>
      <c r="W137" s="179">
        <v>0</v>
      </c>
      <c r="X137" s="179">
        <f>W137*H137</f>
        <v>0</v>
      </c>
      <c r="Y137" s="32"/>
      <c r="Z137" s="214"/>
      <c r="AM137" s="181" t="s">
        <v>104</v>
      </c>
      <c r="AO137" s="181" t="s">
        <v>102</v>
      </c>
      <c r="AP137" s="181" t="s">
        <v>105</v>
      </c>
      <c r="AT137" s="14" t="s">
        <v>100</v>
      </c>
      <c r="AZ137" s="182">
        <f>IF(O137="základná",K137,0)</f>
        <v>0</v>
      </c>
      <c r="BA137" s="182">
        <f>IF(O137="znížená",K137,0)</f>
        <v>0</v>
      </c>
      <c r="BB137" s="182">
        <f>IF(O137="zákl. prenesená",K137,0)</f>
        <v>0</v>
      </c>
      <c r="BC137" s="182">
        <f>IF(O137="zníž. prenesená",K137,0)</f>
        <v>0</v>
      </c>
      <c r="BD137" s="182">
        <f>IF(O137="nulová",K137,0)</f>
        <v>0</v>
      </c>
      <c r="BE137" s="14" t="s">
        <v>105</v>
      </c>
      <c r="BF137" s="183">
        <f>ROUND(P137*H137,3)</f>
        <v>0</v>
      </c>
      <c r="BG137" s="14" t="s">
        <v>104</v>
      </c>
      <c r="BH137" s="181" t="s">
        <v>492</v>
      </c>
    </row>
    <row r="138" spans="1:60" s="2" customFormat="1" x14ac:dyDescent="0.2">
      <c r="A138" s="214"/>
      <c r="B138" s="29"/>
      <c r="C138" s="211"/>
      <c r="D138" s="184" t="s">
        <v>106</v>
      </c>
      <c r="E138" s="234"/>
      <c r="F138" s="185" t="s">
        <v>432</v>
      </c>
      <c r="G138" s="234"/>
      <c r="H138" s="211"/>
      <c r="I138" s="211"/>
      <c r="J138" s="211"/>
      <c r="K138" s="211"/>
      <c r="L138" s="211"/>
      <c r="M138" s="32"/>
      <c r="N138" s="32"/>
      <c r="O138" s="187"/>
      <c r="P138" s="60"/>
      <c r="Q138" s="60"/>
      <c r="R138" s="60"/>
      <c r="S138" s="60"/>
      <c r="T138" s="60"/>
      <c r="U138" s="60"/>
      <c r="V138" s="60"/>
      <c r="W138" s="60"/>
      <c r="X138" s="60"/>
      <c r="Y138" s="32"/>
      <c r="Z138" s="214"/>
      <c r="AO138" s="14" t="s">
        <v>106</v>
      </c>
      <c r="AP138" s="14" t="s">
        <v>105</v>
      </c>
    </row>
    <row r="139" spans="1:60" s="2" customFormat="1" ht="16.5" customHeight="1" x14ac:dyDescent="0.2">
      <c r="A139" s="214"/>
      <c r="B139" s="29"/>
      <c r="C139" s="188" t="s">
        <v>493</v>
      </c>
      <c r="D139" s="188" t="s">
        <v>116</v>
      </c>
      <c r="E139" s="189" t="s">
        <v>435</v>
      </c>
      <c r="F139" s="190" t="s">
        <v>436</v>
      </c>
      <c r="G139" s="191" t="s">
        <v>115</v>
      </c>
      <c r="H139" s="192">
        <v>445</v>
      </c>
      <c r="I139" s="192"/>
      <c r="J139" s="193"/>
      <c r="K139" s="192">
        <f>H139*I139</f>
        <v>0</v>
      </c>
      <c r="L139" s="193"/>
      <c r="M139" s="32"/>
      <c r="N139" s="32"/>
      <c r="O139" s="177" t="s">
        <v>28</v>
      </c>
      <c r="P139" s="178">
        <f>I139+J139</f>
        <v>0</v>
      </c>
      <c r="Q139" s="178">
        <f>ROUND(I139*H139,3)</f>
        <v>0</v>
      </c>
      <c r="R139" s="178">
        <f>ROUND(J139*H139,3)</f>
        <v>0</v>
      </c>
      <c r="S139" s="179">
        <v>0</v>
      </c>
      <c r="T139" s="179">
        <f>S139*H139</f>
        <v>0</v>
      </c>
      <c r="U139" s="179">
        <v>0</v>
      </c>
      <c r="V139" s="179">
        <f>U139*H139</f>
        <v>0</v>
      </c>
      <c r="W139" s="179">
        <v>0</v>
      </c>
      <c r="X139" s="179">
        <f>W139*H139</f>
        <v>0</v>
      </c>
      <c r="Y139" s="32"/>
      <c r="Z139" s="214"/>
      <c r="AM139" s="181" t="s">
        <v>108</v>
      </c>
      <c r="AO139" s="181" t="s">
        <v>116</v>
      </c>
      <c r="AP139" s="181" t="s">
        <v>105</v>
      </c>
      <c r="AT139" s="14" t="s">
        <v>100</v>
      </c>
      <c r="AZ139" s="182">
        <f>IF(O139="základná",K139,0)</f>
        <v>0</v>
      </c>
      <c r="BA139" s="182">
        <f>IF(O139="znížená",K139,0)</f>
        <v>0</v>
      </c>
      <c r="BB139" s="182">
        <f>IF(O139="zákl. prenesená",K139,0)</f>
        <v>0</v>
      </c>
      <c r="BC139" s="182">
        <f>IF(O139="zníž. prenesená",K139,0)</f>
        <v>0</v>
      </c>
      <c r="BD139" s="182">
        <f>IF(O139="nulová",K139,0)</f>
        <v>0</v>
      </c>
      <c r="BE139" s="14" t="s">
        <v>105</v>
      </c>
      <c r="BF139" s="183">
        <f>ROUND(P139*H139,3)</f>
        <v>0</v>
      </c>
      <c r="BG139" s="14" t="s">
        <v>104</v>
      </c>
      <c r="BH139" s="181" t="s">
        <v>496</v>
      </c>
    </row>
    <row r="140" spans="1:60" s="2" customFormat="1" x14ac:dyDescent="0.2">
      <c r="A140" s="214"/>
      <c r="B140" s="29"/>
      <c r="C140" s="211"/>
      <c r="D140" s="184" t="s">
        <v>106</v>
      </c>
      <c r="E140" s="234"/>
      <c r="F140" s="185" t="s">
        <v>436</v>
      </c>
      <c r="G140" s="234"/>
      <c r="H140" s="211"/>
      <c r="I140" s="211"/>
      <c r="J140" s="211"/>
      <c r="K140" s="211"/>
      <c r="L140" s="211"/>
      <c r="M140" s="32"/>
      <c r="N140" s="32"/>
      <c r="O140" s="187"/>
      <c r="P140" s="60"/>
      <c r="Q140" s="60"/>
      <c r="R140" s="60"/>
      <c r="S140" s="60"/>
      <c r="T140" s="60"/>
      <c r="U140" s="60"/>
      <c r="V140" s="60"/>
      <c r="W140" s="60"/>
      <c r="X140" s="60"/>
      <c r="Y140" s="32"/>
      <c r="Z140" s="214"/>
      <c r="AO140" s="14" t="s">
        <v>106</v>
      </c>
      <c r="AP140" s="14" t="s">
        <v>105</v>
      </c>
    </row>
    <row r="141" spans="1:60" s="2" customFormat="1" ht="16.5" customHeight="1" x14ac:dyDescent="0.2">
      <c r="A141" s="214"/>
      <c r="B141" s="29"/>
      <c r="C141" s="170" t="s">
        <v>489</v>
      </c>
      <c r="D141" s="170" t="s">
        <v>102</v>
      </c>
      <c r="E141" s="171" t="s">
        <v>439</v>
      </c>
      <c r="F141" s="172" t="s">
        <v>440</v>
      </c>
      <c r="G141" s="173" t="s">
        <v>115</v>
      </c>
      <c r="H141" s="174">
        <v>155</v>
      </c>
      <c r="I141" s="174"/>
      <c r="J141" s="174"/>
      <c r="K141" s="174">
        <f>H141*J141</f>
        <v>0</v>
      </c>
      <c r="L141" s="175"/>
      <c r="M141" s="32"/>
      <c r="N141" s="32"/>
      <c r="O141" s="177" t="s">
        <v>28</v>
      </c>
      <c r="P141" s="178">
        <f>I141+J141</f>
        <v>0</v>
      </c>
      <c r="Q141" s="178">
        <f>ROUND(I141*H141,3)</f>
        <v>0</v>
      </c>
      <c r="R141" s="178">
        <f>ROUND(J141*H141,3)</f>
        <v>0</v>
      </c>
      <c r="S141" s="179">
        <v>0</v>
      </c>
      <c r="T141" s="179">
        <f>S141*H141</f>
        <v>0</v>
      </c>
      <c r="U141" s="179">
        <v>0</v>
      </c>
      <c r="V141" s="179">
        <f>U141*H141</f>
        <v>0</v>
      </c>
      <c r="W141" s="179">
        <v>0</v>
      </c>
      <c r="X141" s="179">
        <f>W141*H141</f>
        <v>0</v>
      </c>
      <c r="Y141" s="32"/>
      <c r="Z141" s="214"/>
      <c r="AM141" s="181" t="s">
        <v>104</v>
      </c>
      <c r="AO141" s="181" t="s">
        <v>102</v>
      </c>
      <c r="AP141" s="181" t="s">
        <v>105</v>
      </c>
      <c r="AT141" s="14" t="s">
        <v>100</v>
      </c>
      <c r="AZ141" s="182">
        <f>IF(O141="základná",K141,0)</f>
        <v>0</v>
      </c>
      <c r="BA141" s="182">
        <f>IF(O141="znížená",K141,0)</f>
        <v>0</v>
      </c>
      <c r="BB141" s="182">
        <f>IF(O141="zákl. prenesená",K141,0)</f>
        <v>0</v>
      </c>
      <c r="BC141" s="182">
        <f>IF(O141="zníž. prenesená",K141,0)</f>
        <v>0</v>
      </c>
      <c r="BD141" s="182">
        <f>IF(O141="nulová",K141,0)</f>
        <v>0</v>
      </c>
      <c r="BE141" s="14" t="s">
        <v>105</v>
      </c>
      <c r="BF141" s="183">
        <f>ROUND(P141*H141,3)</f>
        <v>0</v>
      </c>
      <c r="BG141" s="14" t="s">
        <v>104</v>
      </c>
      <c r="BH141" s="181" t="s">
        <v>492</v>
      </c>
    </row>
    <row r="142" spans="1:60" s="2" customFormat="1" x14ac:dyDescent="0.2">
      <c r="A142" s="214"/>
      <c r="B142" s="29"/>
      <c r="C142" s="211"/>
      <c r="D142" s="184" t="s">
        <v>106</v>
      </c>
      <c r="E142" s="234"/>
      <c r="F142" s="185" t="s">
        <v>440</v>
      </c>
      <c r="G142" s="234"/>
      <c r="H142" s="211"/>
      <c r="I142" s="211"/>
      <c r="J142" s="211"/>
      <c r="K142" s="211"/>
      <c r="L142" s="211"/>
      <c r="M142" s="32"/>
      <c r="N142" s="32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32"/>
      <c r="Z142" s="214"/>
      <c r="AO142" s="14" t="s">
        <v>106</v>
      </c>
      <c r="AP142" s="14" t="s">
        <v>105</v>
      </c>
    </row>
    <row r="143" spans="1:60" s="2" customFormat="1" ht="16.5" customHeight="1" x14ac:dyDescent="0.2">
      <c r="A143" s="214"/>
      <c r="B143" s="29"/>
      <c r="C143" s="188" t="s">
        <v>493</v>
      </c>
      <c r="D143" s="188" t="s">
        <v>116</v>
      </c>
      <c r="E143" s="189" t="s">
        <v>443</v>
      </c>
      <c r="F143" s="190" t="s">
        <v>444</v>
      </c>
      <c r="G143" s="191" t="s">
        <v>115</v>
      </c>
      <c r="H143" s="192">
        <v>155</v>
      </c>
      <c r="I143" s="192"/>
      <c r="J143" s="193"/>
      <c r="K143" s="192">
        <f>H143*I143</f>
        <v>0</v>
      </c>
      <c r="L143" s="193"/>
      <c r="M143" s="32"/>
      <c r="N143" s="32"/>
      <c r="O143" s="177" t="s">
        <v>28</v>
      </c>
      <c r="P143" s="178">
        <f>I143+J143</f>
        <v>0</v>
      </c>
      <c r="Q143" s="178">
        <f>ROUND(I143*H143,3)</f>
        <v>0</v>
      </c>
      <c r="R143" s="178">
        <f>ROUND(J143*H143,3)</f>
        <v>0</v>
      </c>
      <c r="S143" s="179">
        <v>0</v>
      </c>
      <c r="T143" s="179">
        <f>S143*H143</f>
        <v>0</v>
      </c>
      <c r="U143" s="179">
        <v>0</v>
      </c>
      <c r="V143" s="179">
        <f>U143*H143</f>
        <v>0</v>
      </c>
      <c r="W143" s="179">
        <v>0</v>
      </c>
      <c r="X143" s="179">
        <f>W143*H143</f>
        <v>0</v>
      </c>
      <c r="Y143" s="32"/>
      <c r="Z143" s="214"/>
      <c r="AM143" s="181" t="s">
        <v>108</v>
      </c>
      <c r="AO143" s="181" t="s">
        <v>116</v>
      </c>
      <c r="AP143" s="181" t="s">
        <v>105</v>
      </c>
      <c r="AT143" s="14" t="s">
        <v>100</v>
      </c>
      <c r="AZ143" s="182">
        <f>IF(O143="základná",K143,0)</f>
        <v>0</v>
      </c>
      <c r="BA143" s="182">
        <f>IF(O143="znížená",K143,0)</f>
        <v>0</v>
      </c>
      <c r="BB143" s="182">
        <f>IF(O143="zákl. prenesená",K143,0)</f>
        <v>0</v>
      </c>
      <c r="BC143" s="182">
        <f>IF(O143="zníž. prenesená",K143,0)</f>
        <v>0</v>
      </c>
      <c r="BD143" s="182">
        <f>IF(O143="nulová",K143,0)</f>
        <v>0</v>
      </c>
      <c r="BE143" s="14" t="s">
        <v>105</v>
      </c>
      <c r="BF143" s="183">
        <f>ROUND(P143*H143,3)</f>
        <v>0</v>
      </c>
      <c r="BG143" s="14" t="s">
        <v>104</v>
      </c>
      <c r="BH143" s="181" t="s">
        <v>496</v>
      </c>
    </row>
    <row r="144" spans="1:60" s="2" customFormat="1" x14ac:dyDescent="0.2">
      <c r="A144" s="214"/>
      <c r="B144" s="29"/>
      <c r="C144" s="211"/>
      <c r="D144" s="184" t="s">
        <v>106</v>
      </c>
      <c r="E144" s="234"/>
      <c r="F144" s="185" t="s">
        <v>444</v>
      </c>
      <c r="G144" s="234"/>
      <c r="H144" s="211"/>
      <c r="I144" s="211"/>
      <c r="J144" s="211"/>
      <c r="K144" s="211"/>
      <c r="L144" s="211"/>
      <c r="M144" s="32"/>
      <c r="N144" s="32"/>
      <c r="O144" s="187"/>
      <c r="P144" s="60"/>
      <c r="Q144" s="60"/>
      <c r="R144" s="60"/>
      <c r="S144" s="60"/>
      <c r="T144" s="60"/>
      <c r="U144" s="60"/>
      <c r="V144" s="60"/>
      <c r="W144" s="60"/>
      <c r="X144" s="60"/>
      <c r="Y144" s="32"/>
      <c r="Z144" s="214"/>
      <c r="AO144" s="14" t="s">
        <v>106</v>
      </c>
      <c r="AP144" s="14" t="s">
        <v>105</v>
      </c>
    </row>
    <row r="145" spans="1:60" s="12" customFormat="1" ht="22.7" customHeight="1" x14ac:dyDescent="0.2">
      <c r="B145" s="154"/>
      <c r="C145" s="155"/>
      <c r="D145" s="156" t="s">
        <v>62</v>
      </c>
      <c r="E145" s="168" t="s">
        <v>505</v>
      </c>
      <c r="F145" s="168" t="s">
        <v>506</v>
      </c>
      <c r="G145" s="155"/>
      <c r="H145" s="155"/>
      <c r="I145" s="155"/>
      <c r="J145" s="155"/>
      <c r="K145" s="169">
        <f>SUM(K146:K167)</f>
        <v>0</v>
      </c>
      <c r="L145" s="155"/>
      <c r="M145" s="32"/>
      <c r="N145" s="32"/>
      <c r="O145" s="161"/>
      <c r="P145" s="161"/>
      <c r="Q145" s="162">
        <f>SUM(Q146:Q167)</f>
        <v>0</v>
      </c>
      <c r="R145" s="162">
        <f>SUM(R146:R167)</f>
        <v>0</v>
      </c>
      <c r="S145" s="161"/>
      <c r="T145" s="163">
        <f>SUM(T146:T155)</f>
        <v>0</v>
      </c>
      <c r="U145" s="161"/>
      <c r="V145" s="163">
        <f>SUM(V146:V155)</f>
        <v>0</v>
      </c>
      <c r="W145" s="161"/>
      <c r="X145" s="163">
        <f>SUM(X146:X155)</f>
        <v>0</v>
      </c>
      <c r="Y145" s="32"/>
      <c r="Z145" s="214"/>
      <c r="AM145" s="165" t="s">
        <v>66</v>
      </c>
      <c r="AO145" s="166" t="s">
        <v>62</v>
      </c>
      <c r="AP145" s="166" t="s">
        <v>66</v>
      </c>
      <c r="AT145" s="165" t="s">
        <v>100</v>
      </c>
      <c r="BF145" s="167">
        <f>SUM(BF146:BF167)</f>
        <v>0</v>
      </c>
    </row>
    <row r="146" spans="1:60" s="2" customFormat="1" ht="24" customHeight="1" x14ac:dyDescent="0.2">
      <c r="A146" s="214"/>
      <c r="B146" s="29"/>
      <c r="C146" s="170" t="s">
        <v>507</v>
      </c>
      <c r="D146" s="170" t="s">
        <v>102</v>
      </c>
      <c r="E146" s="171" t="s">
        <v>508</v>
      </c>
      <c r="F146" s="172" t="s">
        <v>509</v>
      </c>
      <c r="G146" s="173" t="s">
        <v>103</v>
      </c>
      <c r="H146" s="174">
        <v>6</v>
      </c>
      <c r="I146" s="174"/>
      <c r="J146" s="174"/>
      <c r="K146" s="174">
        <f>H146*J146</f>
        <v>0</v>
      </c>
      <c r="L146" s="175"/>
      <c r="M146" s="32"/>
      <c r="N146" s="32"/>
      <c r="O146" s="177" t="s">
        <v>28</v>
      </c>
      <c r="P146" s="178">
        <f>I146+J146</f>
        <v>0</v>
      </c>
      <c r="Q146" s="178">
        <f>ROUND(I146*H146,3)</f>
        <v>0</v>
      </c>
      <c r="R146" s="178">
        <f>ROUND(J146*H146,3)</f>
        <v>0</v>
      </c>
      <c r="S146" s="179">
        <v>0</v>
      </c>
      <c r="T146" s="179">
        <f>S146*H146</f>
        <v>0</v>
      </c>
      <c r="U146" s="179">
        <v>0</v>
      </c>
      <c r="V146" s="179">
        <f>U146*H146</f>
        <v>0</v>
      </c>
      <c r="W146" s="179">
        <v>0</v>
      </c>
      <c r="X146" s="179">
        <f>W146*H146</f>
        <v>0</v>
      </c>
      <c r="Y146" s="32"/>
      <c r="Z146" s="214"/>
      <c r="AM146" s="181" t="s">
        <v>104</v>
      </c>
      <c r="AO146" s="181" t="s">
        <v>102</v>
      </c>
      <c r="AP146" s="181" t="s">
        <v>105</v>
      </c>
      <c r="AT146" s="14" t="s">
        <v>100</v>
      </c>
      <c r="AZ146" s="182">
        <f>IF(O146="základná",K146,0)</f>
        <v>0</v>
      </c>
      <c r="BA146" s="182">
        <f>IF(O146="znížená",K146,0)</f>
        <v>0</v>
      </c>
      <c r="BB146" s="182">
        <f>IF(O146="zákl. prenesená",K146,0)</f>
        <v>0</v>
      </c>
      <c r="BC146" s="182">
        <f>IF(O146="zníž. prenesená",K146,0)</f>
        <v>0</v>
      </c>
      <c r="BD146" s="182">
        <f>IF(O146="nulová",K146,0)</f>
        <v>0</v>
      </c>
      <c r="BE146" s="14" t="s">
        <v>105</v>
      </c>
      <c r="BF146" s="183">
        <f>ROUND(P146*H146,3)</f>
        <v>0</v>
      </c>
      <c r="BG146" s="14" t="s">
        <v>104</v>
      </c>
      <c r="BH146" s="181" t="s">
        <v>510</v>
      </c>
    </row>
    <row r="147" spans="1:60" s="2" customFormat="1" ht="19.5" x14ac:dyDescent="0.2">
      <c r="A147" s="214"/>
      <c r="B147" s="29"/>
      <c r="C147" s="211"/>
      <c r="D147" s="184" t="s">
        <v>106</v>
      </c>
      <c r="E147" s="211"/>
      <c r="F147" s="185" t="s">
        <v>509</v>
      </c>
      <c r="G147" s="211"/>
      <c r="H147" s="211"/>
      <c r="I147" s="211"/>
      <c r="J147" s="211"/>
      <c r="K147" s="211"/>
      <c r="L147" s="211"/>
      <c r="M147" s="32"/>
      <c r="N147" s="32"/>
      <c r="O147" s="187"/>
      <c r="P147" s="60"/>
      <c r="Q147" s="60"/>
      <c r="R147" s="60"/>
      <c r="S147" s="60"/>
      <c r="T147" s="60"/>
      <c r="U147" s="60"/>
      <c r="V147" s="60"/>
      <c r="W147" s="60"/>
      <c r="X147" s="60"/>
      <c r="Y147" s="32"/>
      <c r="Z147" s="214"/>
      <c r="AO147" s="14" t="s">
        <v>106</v>
      </c>
      <c r="AP147" s="14" t="s">
        <v>105</v>
      </c>
    </row>
    <row r="148" spans="1:60" s="2" customFormat="1" ht="29.1" customHeight="1" x14ac:dyDescent="0.2">
      <c r="A148" s="214"/>
      <c r="B148" s="29"/>
      <c r="C148" s="188" t="s">
        <v>511</v>
      </c>
      <c r="D148" s="188" t="s">
        <v>116</v>
      </c>
      <c r="E148" s="189" t="s">
        <v>512</v>
      </c>
      <c r="F148" s="190" t="s">
        <v>513</v>
      </c>
      <c r="G148" s="191" t="s">
        <v>112</v>
      </c>
      <c r="H148" s="192">
        <v>4</v>
      </c>
      <c r="I148" s="192"/>
      <c r="J148" s="193"/>
      <c r="K148" s="192">
        <f>H148*I148</f>
        <v>0</v>
      </c>
      <c r="L148" s="193"/>
      <c r="M148" s="32"/>
      <c r="N148" s="32"/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32"/>
      <c r="Z148" s="214"/>
      <c r="AM148" s="181" t="s">
        <v>108</v>
      </c>
      <c r="AO148" s="181" t="s">
        <v>116</v>
      </c>
      <c r="AP148" s="181" t="s">
        <v>105</v>
      </c>
      <c r="AT148" s="14" t="s">
        <v>100</v>
      </c>
      <c r="AZ148" s="182">
        <f>IF(O148="základná",K148,0)</f>
        <v>0</v>
      </c>
      <c r="BA148" s="182">
        <f>IF(O148="znížená",K148,0)</f>
        <v>0</v>
      </c>
      <c r="BB148" s="182">
        <f>IF(O148="zákl. prenesená",K148,0)</f>
        <v>0</v>
      </c>
      <c r="BC148" s="182">
        <f>IF(O148="zníž. prenesená",K148,0)</f>
        <v>0</v>
      </c>
      <c r="BD148" s="182">
        <f>IF(O148="nulová",K148,0)</f>
        <v>0</v>
      </c>
      <c r="BE148" s="14" t="s">
        <v>105</v>
      </c>
      <c r="BF148" s="183">
        <f>ROUND(P148*H148,3)</f>
        <v>0</v>
      </c>
      <c r="BG148" s="14" t="s">
        <v>104</v>
      </c>
      <c r="BH148" s="181" t="s">
        <v>514</v>
      </c>
    </row>
    <row r="149" spans="1:60" s="2" customFormat="1" x14ac:dyDescent="0.2">
      <c r="A149" s="214"/>
      <c r="B149" s="29"/>
      <c r="C149" s="211"/>
      <c r="D149" s="184" t="s">
        <v>106</v>
      </c>
      <c r="E149" s="211"/>
      <c r="F149" s="185" t="s">
        <v>513</v>
      </c>
      <c r="G149" s="211"/>
      <c r="H149" s="211"/>
      <c r="I149" s="211"/>
      <c r="J149" s="211"/>
      <c r="K149" s="211"/>
      <c r="L149" s="211"/>
      <c r="M149" s="32"/>
      <c r="N149" s="32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32"/>
      <c r="Z149" s="214"/>
      <c r="AO149" s="14" t="s">
        <v>106</v>
      </c>
      <c r="AP149" s="14" t="s">
        <v>105</v>
      </c>
    </row>
    <row r="150" spans="1:60" s="2" customFormat="1" ht="27.95" customHeight="1" x14ac:dyDescent="0.2">
      <c r="A150" s="214"/>
      <c r="B150" s="29"/>
      <c r="C150" s="188" t="s">
        <v>515</v>
      </c>
      <c r="D150" s="188" t="s">
        <v>116</v>
      </c>
      <c r="E150" s="189" t="s">
        <v>516</v>
      </c>
      <c r="F150" s="190" t="s">
        <v>517</v>
      </c>
      <c r="G150" s="191" t="s">
        <v>112</v>
      </c>
      <c r="H150" s="192">
        <v>2</v>
      </c>
      <c r="I150" s="192"/>
      <c r="J150" s="193"/>
      <c r="K150" s="192">
        <f>H150*I150</f>
        <v>0</v>
      </c>
      <c r="L150" s="193"/>
      <c r="M150" s="32"/>
      <c r="N150" s="32"/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32"/>
      <c r="Z150" s="214"/>
      <c r="AM150" s="181" t="s">
        <v>108</v>
      </c>
      <c r="AO150" s="181" t="s">
        <v>116</v>
      </c>
      <c r="AP150" s="181" t="s">
        <v>105</v>
      </c>
      <c r="AT150" s="14" t="s">
        <v>100</v>
      </c>
      <c r="AZ150" s="182">
        <f>IF(O150="základná",K150,0)</f>
        <v>0</v>
      </c>
      <c r="BA150" s="182">
        <f>IF(O150="znížená",K150,0)</f>
        <v>0</v>
      </c>
      <c r="BB150" s="182">
        <f>IF(O150="zákl. prenesená",K150,0)</f>
        <v>0</v>
      </c>
      <c r="BC150" s="182">
        <f>IF(O150="zníž. prenesená",K150,0)</f>
        <v>0</v>
      </c>
      <c r="BD150" s="182">
        <f>IF(O150="nulová",K150,0)</f>
        <v>0</v>
      </c>
      <c r="BE150" s="14" t="s">
        <v>105</v>
      </c>
      <c r="BF150" s="183">
        <f>ROUND(P150*H150,3)</f>
        <v>0</v>
      </c>
      <c r="BG150" s="14" t="s">
        <v>104</v>
      </c>
      <c r="BH150" s="181" t="s">
        <v>518</v>
      </c>
    </row>
    <row r="151" spans="1:60" s="2" customFormat="1" x14ac:dyDescent="0.2">
      <c r="A151" s="214"/>
      <c r="B151" s="29"/>
      <c r="C151" s="211"/>
      <c r="D151" s="184" t="s">
        <v>106</v>
      </c>
      <c r="E151" s="211"/>
      <c r="F151" s="185" t="s">
        <v>517</v>
      </c>
      <c r="G151" s="211"/>
      <c r="H151" s="211"/>
      <c r="I151" s="211"/>
      <c r="J151" s="211"/>
      <c r="K151" s="211"/>
      <c r="L151" s="211"/>
      <c r="M151" s="32"/>
      <c r="N151" s="32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32"/>
      <c r="Z151" s="214"/>
      <c r="AO151" s="14" t="s">
        <v>106</v>
      </c>
      <c r="AP151" s="14" t="s">
        <v>105</v>
      </c>
    </row>
    <row r="152" spans="1:60" s="2" customFormat="1" ht="18" customHeight="1" x14ac:dyDescent="0.2">
      <c r="A152" s="214"/>
      <c r="B152" s="29"/>
      <c r="C152" s="170" t="s">
        <v>519</v>
      </c>
      <c r="D152" s="170" t="s">
        <v>102</v>
      </c>
      <c r="E152" s="171"/>
      <c r="F152" s="172" t="s">
        <v>836</v>
      </c>
      <c r="G152" s="173" t="s">
        <v>115</v>
      </c>
      <c r="H152" s="174">
        <v>750</v>
      </c>
      <c r="I152" s="174"/>
      <c r="J152" s="174"/>
      <c r="K152" s="174">
        <f>H152*J152</f>
        <v>0</v>
      </c>
      <c r="L152" s="175"/>
      <c r="M152" s="32"/>
      <c r="N152" s="32"/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32"/>
      <c r="Z152" s="214"/>
      <c r="AM152" s="181" t="s">
        <v>104</v>
      </c>
      <c r="AO152" s="181" t="s">
        <v>102</v>
      </c>
      <c r="AP152" s="181" t="s">
        <v>105</v>
      </c>
      <c r="AT152" s="14" t="s">
        <v>100</v>
      </c>
      <c r="AZ152" s="182">
        <f>IF(O152="základná",K152,0)</f>
        <v>0</v>
      </c>
      <c r="BA152" s="182">
        <f>IF(O152="znížená",K152,0)</f>
        <v>0</v>
      </c>
      <c r="BB152" s="182">
        <f>IF(O152="zákl. prenesená",K152,0)</f>
        <v>0</v>
      </c>
      <c r="BC152" s="182">
        <f>IF(O152="zníž. prenesená",K152,0)</f>
        <v>0</v>
      </c>
      <c r="BD152" s="182">
        <f>IF(O152="nulová",K152,0)</f>
        <v>0</v>
      </c>
      <c r="BE152" s="14" t="s">
        <v>105</v>
      </c>
      <c r="BF152" s="183">
        <f>ROUND(P152*H152,3)</f>
        <v>0</v>
      </c>
      <c r="BG152" s="14" t="s">
        <v>104</v>
      </c>
      <c r="BH152" s="181" t="s">
        <v>522</v>
      </c>
    </row>
    <row r="153" spans="1:60" s="2" customFormat="1" x14ac:dyDescent="0.2">
      <c r="A153" s="214"/>
      <c r="B153" s="29"/>
      <c r="C153" s="211"/>
      <c r="D153" s="184" t="s">
        <v>106</v>
      </c>
      <c r="E153" s="211"/>
      <c r="F153" s="185" t="s">
        <v>836</v>
      </c>
      <c r="G153" s="211"/>
      <c r="H153" s="211"/>
      <c r="I153" s="211"/>
      <c r="J153" s="211"/>
      <c r="K153" s="211"/>
      <c r="L153" s="211"/>
      <c r="M153" s="32"/>
      <c r="N153" s="32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32"/>
      <c r="Z153" s="214"/>
      <c r="AO153" s="14" t="s">
        <v>106</v>
      </c>
      <c r="AP153" s="14" t="s">
        <v>105</v>
      </c>
    </row>
    <row r="154" spans="1:60" s="2" customFormat="1" ht="16.5" customHeight="1" x14ac:dyDescent="0.2">
      <c r="A154" s="214"/>
      <c r="B154" s="29"/>
      <c r="C154" s="188" t="s">
        <v>523</v>
      </c>
      <c r="D154" s="188" t="s">
        <v>116</v>
      </c>
      <c r="E154" s="189"/>
      <c r="F154" s="190" t="s">
        <v>838</v>
      </c>
      <c r="G154" s="191" t="s">
        <v>115</v>
      </c>
      <c r="H154" s="192">
        <v>750</v>
      </c>
      <c r="I154" s="192"/>
      <c r="J154" s="193"/>
      <c r="K154" s="192">
        <f>H154*I154</f>
        <v>0</v>
      </c>
      <c r="L154" s="193"/>
      <c r="M154" s="32"/>
      <c r="N154" s="32"/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32"/>
      <c r="Z154" s="214"/>
      <c r="AM154" s="181" t="s">
        <v>108</v>
      </c>
      <c r="AO154" s="181" t="s">
        <v>116</v>
      </c>
      <c r="AP154" s="181" t="s">
        <v>105</v>
      </c>
      <c r="AT154" s="14" t="s">
        <v>100</v>
      </c>
      <c r="AZ154" s="182">
        <f>IF(O154="základná",K154,0)</f>
        <v>0</v>
      </c>
      <c r="BA154" s="182">
        <f>IF(O154="znížená",K154,0)</f>
        <v>0</v>
      </c>
      <c r="BB154" s="182">
        <f>IF(O154="zákl. prenesená",K154,0)</f>
        <v>0</v>
      </c>
      <c r="BC154" s="182">
        <f>IF(O154="zníž. prenesená",K154,0)</f>
        <v>0</v>
      </c>
      <c r="BD154" s="182">
        <f>IF(O154="nulová",K154,0)</f>
        <v>0</v>
      </c>
      <c r="BE154" s="14" t="s">
        <v>105</v>
      </c>
      <c r="BF154" s="183">
        <f>ROUND(P154*H154,3)</f>
        <v>0</v>
      </c>
      <c r="BG154" s="14" t="s">
        <v>104</v>
      </c>
      <c r="BH154" s="181" t="s">
        <v>526</v>
      </c>
    </row>
    <row r="155" spans="1:60" s="2" customFormat="1" x14ac:dyDescent="0.2">
      <c r="A155" s="214"/>
      <c r="B155" s="29"/>
      <c r="C155" s="211"/>
      <c r="D155" s="184" t="s">
        <v>106</v>
      </c>
      <c r="E155" s="211"/>
      <c r="F155" s="185" t="s">
        <v>837</v>
      </c>
      <c r="G155" s="211"/>
      <c r="H155" s="211"/>
      <c r="I155" s="211"/>
      <c r="J155" s="211"/>
      <c r="K155" s="211"/>
      <c r="L155" s="211"/>
      <c r="M155" s="32"/>
      <c r="N155" s="32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32"/>
      <c r="Z155" s="214"/>
      <c r="AO155" s="14" t="s">
        <v>106</v>
      </c>
      <c r="AP155" s="14" t="s">
        <v>105</v>
      </c>
    </row>
    <row r="156" spans="1:60" s="2" customFormat="1" ht="16.5" customHeight="1" x14ac:dyDescent="0.2">
      <c r="A156" s="214"/>
      <c r="B156" s="29"/>
      <c r="C156" s="170" t="s">
        <v>547</v>
      </c>
      <c r="D156" s="170" t="s">
        <v>102</v>
      </c>
      <c r="E156" s="171"/>
      <c r="F156" s="172" t="s">
        <v>839</v>
      </c>
      <c r="G156" s="173" t="s">
        <v>103</v>
      </c>
      <c r="H156" s="174">
        <v>20</v>
      </c>
      <c r="I156" s="174"/>
      <c r="J156" s="174"/>
      <c r="K156" s="174">
        <f>H156*J156</f>
        <v>0</v>
      </c>
      <c r="L156" s="175"/>
      <c r="M156" s="32"/>
      <c r="N156" s="32"/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32"/>
      <c r="Z156" s="214"/>
      <c r="AM156" s="181" t="s">
        <v>104</v>
      </c>
      <c r="AO156" s="181" t="s">
        <v>102</v>
      </c>
      <c r="AP156" s="181" t="s">
        <v>105</v>
      </c>
      <c r="AT156" s="14" t="s">
        <v>100</v>
      </c>
      <c r="AZ156" s="182">
        <f>IF(O156="základná",K156,0)</f>
        <v>0</v>
      </c>
      <c r="BA156" s="182">
        <f>IF(O156="znížená",K156,0)</f>
        <v>0</v>
      </c>
      <c r="BB156" s="182">
        <f>IF(O156="zákl. prenesená",K156,0)</f>
        <v>0</v>
      </c>
      <c r="BC156" s="182">
        <f>IF(O156="zníž. prenesená",K156,0)</f>
        <v>0</v>
      </c>
      <c r="BD156" s="182">
        <f>IF(O156="nulová",K156,0)</f>
        <v>0</v>
      </c>
      <c r="BE156" s="14" t="s">
        <v>105</v>
      </c>
      <c r="BF156" s="183">
        <f>ROUND(P156*H156,3)</f>
        <v>0</v>
      </c>
      <c r="BG156" s="14" t="s">
        <v>104</v>
      </c>
      <c r="BH156" s="181" t="s">
        <v>550</v>
      </c>
    </row>
    <row r="157" spans="1:60" s="2" customFormat="1" x14ac:dyDescent="0.2">
      <c r="A157" s="214"/>
      <c r="B157" s="29"/>
      <c r="C157" s="211"/>
      <c r="D157" s="184" t="s">
        <v>106</v>
      </c>
      <c r="E157" s="211"/>
      <c r="F157" s="185" t="s">
        <v>839</v>
      </c>
      <c r="G157" s="211"/>
      <c r="H157" s="211"/>
      <c r="I157" s="211"/>
      <c r="J157" s="211"/>
      <c r="K157" s="211"/>
      <c r="L157" s="211"/>
      <c r="M157" s="32"/>
      <c r="N157" s="32"/>
      <c r="O157" s="187"/>
      <c r="P157" s="60"/>
      <c r="Q157" s="60"/>
      <c r="R157" s="60"/>
      <c r="S157" s="60"/>
      <c r="T157" s="60"/>
      <c r="U157" s="60"/>
      <c r="V157" s="60"/>
      <c r="W157" s="60"/>
      <c r="X157" s="60"/>
      <c r="Y157" s="32"/>
      <c r="Z157" s="214"/>
      <c r="AO157" s="14" t="s">
        <v>106</v>
      </c>
      <c r="AP157" s="14" t="s">
        <v>105</v>
      </c>
    </row>
    <row r="158" spans="1:60" s="2" customFormat="1" ht="16.5" customHeight="1" x14ac:dyDescent="0.2">
      <c r="A158" s="214"/>
      <c r="B158" s="29"/>
      <c r="C158" s="188" t="s">
        <v>551</v>
      </c>
      <c r="D158" s="188" t="s">
        <v>116</v>
      </c>
      <c r="E158" s="189"/>
      <c r="F158" s="190" t="s">
        <v>839</v>
      </c>
      <c r="G158" s="191" t="s">
        <v>103</v>
      </c>
      <c r="H158" s="192">
        <v>20</v>
      </c>
      <c r="I158" s="192"/>
      <c r="J158" s="193"/>
      <c r="K158" s="192">
        <f>H158*I158</f>
        <v>0</v>
      </c>
      <c r="L158" s="193"/>
      <c r="M158" s="32"/>
      <c r="N158" s="32"/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32"/>
      <c r="Z158" s="214"/>
      <c r="AM158" s="181" t="s">
        <v>108</v>
      </c>
      <c r="AO158" s="181" t="s">
        <v>116</v>
      </c>
      <c r="AP158" s="181" t="s">
        <v>105</v>
      </c>
      <c r="AT158" s="14" t="s">
        <v>100</v>
      </c>
      <c r="AZ158" s="182">
        <f>IF(O158="základná",K158,0)</f>
        <v>0</v>
      </c>
      <c r="BA158" s="182">
        <f>IF(O158="znížená",K158,0)</f>
        <v>0</v>
      </c>
      <c r="BB158" s="182">
        <f>IF(O158="zákl. prenesená",K158,0)</f>
        <v>0</v>
      </c>
      <c r="BC158" s="182">
        <f>IF(O158="zníž. prenesená",K158,0)</f>
        <v>0</v>
      </c>
      <c r="BD158" s="182">
        <f>IF(O158="nulová",K158,0)</f>
        <v>0</v>
      </c>
      <c r="BE158" s="14" t="s">
        <v>105</v>
      </c>
      <c r="BF158" s="183">
        <f>ROUND(P158*H158,3)</f>
        <v>0</v>
      </c>
      <c r="BG158" s="14" t="s">
        <v>104</v>
      </c>
      <c r="BH158" s="181" t="s">
        <v>554</v>
      </c>
    </row>
    <row r="159" spans="1:60" s="2" customFormat="1" x14ac:dyDescent="0.2">
      <c r="A159" s="214"/>
      <c r="B159" s="29"/>
      <c r="C159" s="211"/>
      <c r="D159" s="184" t="s">
        <v>106</v>
      </c>
      <c r="E159" s="211"/>
      <c r="F159" s="185" t="s">
        <v>839</v>
      </c>
      <c r="G159" s="211"/>
      <c r="H159" s="211"/>
      <c r="I159" s="211"/>
      <c r="J159" s="211"/>
      <c r="K159" s="211"/>
      <c r="L159" s="211"/>
      <c r="M159" s="32"/>
      <c r="N159" s="32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32"/>
      <c r="Z159" s="214"/>
      <c r="AO159" s="14" t="s">
        <v>106</v>
      </c>
      <c r="AP159" s="14" t="s">
        <v>105</v>
      </c>
    </row>
    <row r="160" spans="1:60" s="2" customFormat="1" ht="24.95" customHeight="1" x14ac:dyDescent="0.2">
      <c r="A160" s="214"/>
      <c r="B160" s="29"/>
      <c r="C160" s="170" t="s">
        <v>555</v>
      </c>
      <c r="D160" s="170" t="s">
        <v>102</v>
      </c>
      <c r="E160" s="171"/>
      <c r="F160" s="172" t="str">
        <f>F161</f>
        <v>Svorka lanková dvojitá XY2CZ513 pre lanka 3-5mm</v>
      </c>
      <c r="G160" s="173" t="s">
        <v>103</v>
      </c>
      <c r="H160" s="174">
        <v>40</v>
      </c>
      <c r="I160" s="174"/>
      <c r="J160" s="174"/>
      <c r="K160" s="174">
        <f>H160*J160</f>
        <v>0</v>
      </c>
      <c r="L160" s="175"/>
      <c r="M160" s="32"/>
      <c r="N160" s="32"/>
      <c r="O160" s="177" t="s">
        <v>28</v>
      </c>
      <c r="P160" s="178">
        <f>I160+J160</f>
        <v>0</v>
      </c>
      <c r="Q160" s="178">
        <f>ROUND(I160*H160,3)</f>
        <v>0</v>
      </c>
      <c r="R160" s="178">
        <f>ROUND(J160*H160,3)</f>
        <v>0</v>
      </c>
      <c r="S160" s="179">
        <v>0</v>
      </c>
      <c r="T160" s="179">
        <f>S160*H160</f>
        <v>0</v>
      </c>
      <c r="U160" s="179">
        <v>0</v>
      </c>
      <c r="V160" s="179">
        <f>U160*H160</f>
        <v>0</v>
      </c>
      <c r="W160" s="179">
        <v>0</v>
      </c>
      <c r="X160" s="179">
        <f>W160*H160</f>
        <v>0</v>
      </c>
      <c r="Y160" s="32"/>
      <c r="Z160" s="214"/>
      <c r="AM160" s="181" t="s">
        <v>104</v>
      </c>
      <c r="AO160" s="181" t="s">
        <v>102</v>
      </c>
      <c r="AP160" s="181" t="s">
        <v>105</v>
      </c>
      <c r="AT160" s="14" t="s">
        <v>100</v>
      </c>
      <c r="AZ160" s="182">
        <f>IF(O160="základná",K160,0)</f>
        <v>0</v>
      </c>
      <c r="BA160" s="182">
        <f>IF(O160="znížená",K160,0)</f>
        <v>0</v>
      </c>
      <c r="BB160" s="182">
        <f>IF(O160="zákl. prenesená",K160,0)</f>
        <v>0</v>
      </c>
      <c r="BC160" s="182">
        <f>IF(O160="zníž. prenesená",K160,0)</f>
        <v>0</v>
      </c>
      <c r="BD160" s="182">
        <f>IF(O160="nulová",K160,0)</f>
        <v>0</v>
      </c>
      <c r="BE160" s="14" t="s">
        <v>105</v>
      </c>
      <c r="BF160" s="183">
        <f>ROUND(P160*H160,3)</f>
        <v>0</v>
      </c>
      <c r="BG160" s="14" t="s">
        <v>104</v>
      </c>
      <c r="BH160" s="181" t="s">
        <v>558</v>
      </c>
    </row>
    <row r="161" spans="1:60" s="2" customFormat="1" ht="20.100000000000001" customHeight="1" x14ac:dyDescent="0.2">
      <c r="A161" s="214"/>
      <c r="B161" s="29"/>
      <c r="C161" s="211"/>
      <c r="D161" s="184" t="s">
        <v>106</v>
      </c>
      <c r="E161" s="211"/>
      <c r="F161" s="185" t="str">
        <f>F162</f>
        <v>Svorka lanková dvojitá XY2CZ513 pre lanka 3-5mm</v>
      </c>
      <c r="G161" s="211"/>
      <c r="H161" s="211"/>
      <c r="I161" s="211"/>
      <c r="J161" s="211"/>
      <c r="K161" s="211"/>
      <c r="L161" s="211"/>
      <c r="M161" s="32"/>
      <c r="N161" s="32"/>
      <c r="O161" s="187"/>
      <c r="P161" s="60"/>
      <c r="Q161" s="60"/>
      <c r="R161" s="60"/>
      <c r="S161" s="60"/>
      <c r="T161" s="60"/>
      <c r="U161" s="60"/>
      <c r="V161" s="60"/>
      <c r="W161" s="60"/>
      <c r="X161" s="60"/>
      <c r="Y161" s="32"/>
      <c r="Z161" s="214"/>
      <c r="AO161" s="14" t="s">
        <v>106</v>
      </c>
      <c r="AP161" s="14" t="s">
        <v>105</v>
      </c>
    </row>
    <row r="162" spans="1:60" s="2" customFormat="1" ht="26.1" customHeight="1" x14ac:dyDescent="0.2">
      <c r="A162" s="214"/>
      <c r="B162" s="29"/>
      <c r="C162" s="188" t="s">
        <v>575</v>
      </c>
      <c r="D162" s="188" t="s">
        <v>102</v>
      </c>
      <c r="E162" s="189"/>
      <c r="F162" s="190" t="s">
        <v>840</v>
      </c>
      <c r="G162" s="191" t="s">
        <v>103</v>
      </c>
      <c r="H162" s="192">
        <v>40</v>
      </c>
      <c r="I162" s="192"/>
      <c r="J162" s="193"/>
      <c r="K162" s="192">
        <f>H162*I162</f>
        <v>0</v>
      </c>
      <c r="L162" s="193"/>
      <c r="M162" s="32"/>
      <c r="N162" s="32"/>
      <c r="O162" s="177" t="s">
        <v>28</v>
      </c>
      <c r="P162" s="178">
        <f>I162+J162</f>
        <v>0</v>
      </c>
      <c r="Q162" s="178">
        <f>ROUND(I162*H162,3)</f>
        <v>0</v>
      </c>
      <c r="R162" s="178">
        <f>ROUND(J162*H162,3)</f>
        <v>0</v>
      </c>
      <c r="S162" s="179">
        <v>0</v>
      </c>
      <c r="T162" s="179">
        <f>S162*H162</f>
        <v>0</v>
      </c>
      <c r="U162" s="179">
        <v>0</v>
      </c>
      <c r="V162" s="179">
        <f>U162*H162</f>
        <v>0</v>
      </c>
      <c r="W162" s="179">
        <v>0</v>
      </c>
      <c r="X162" s="179">
        <f>W162*H162</f>
        <v>0</v>
      </c>
      <c r="Y162" s="32"/>
      <c r="Z162" s="214"/>
      <c r="AM162" s="181" t="s">
        <v>104</v>
      </c>
      <c r="AO162" s="181" t="s">
        <v>102</v>
      </c>
      <c r="AP162" s="181" t="s">
        <v>105</v>
      </c>
      <c r="AT162" s="14" t="s">
        <v>100</v>
      </c>
      <c r="AZ162" s="182">
        <f>IF(O162="základná",K162,0)</f>
        <v>0</v>
      </c>
      <c r="BA162" s="182">
        <f>IF(O162="znížená",K162,0)</f>
        <v>0</v>
      </c>
      <c r="BB162" s="182">
        <f>IF(O162="zákl. prenesená",K162,0)</f>
        <v>0</v>
      </c>
      <c r="BC162" s="182">
        <f>IF(O162="zníž. prenesená",K162,0)</f>
        <v>0</v>
      </c>
      <c r="BD162" s="182">
        <f>IF(O162="nulová",K162,0)</f>
        <v>0</v>
      </c>
      <c r="BE162" s="14" t="s">
        <v>105</v>
      </c>
      <c r="BF162" s="183">
        <f>ROUND(P162*H162,3)</f>
        <v>0</v>
      </c>
      <c r="BG162" s="14" t="s">
        <v>104</v>
      </c>
      <c r="BH162" s="181" t="s">
        <v>578</v>
      </c>
    </row>
    <row r="163" spans="1:60" s="2" customFormat="1" x14ac:dyDescent="0.2">
      <c r="A163" s="214"/>
      <c r="B163" s="29"/>
      <c r="C163" s="211"/>
      <c r="D163" s="184" t="s">
        <v>106</v>
      </c>
      <c r="E163" s="211"/>
      <c r="F163" s="185" t="str">
        <f>F162</f>
        <v>Svorka lanková dvojitá XY2CZ513 pre lanka 3-5mm</v>
      </c>
      <c r="G163" s="211"/>
      <c r="H163" s="211"/>
      <c r="I163" s="211"/>
      <c r="J163" s="211"/>
      <c r="K163" s="211"/>
      <c r="L163" s="211"/>
      <c r="M163" s="32"/>
      <c r="N163" s="32"/>
      <c r="O163" s="187"/>
      <c r="P163" s="60"/>
      <c r="Q163" s="60"/>
      <c r="R163" s="60"/>
      <c r="S163" s="60"/>
      <c r="T163" s="60"/>
      <c r="U163" s="60"/>
      <c r="V163" s="60"/>
      <c r="W163" s="60"/>
      <c r="X163" s="60"/>
      <c r="Y163" s="32"/>
      <c r="Z163" s="214"/>
      <c r="AO163" s="14" t="s">
        <v>106</v>
      </c>
      <c r="AP163" s="14" t="s">
        <v>105</v>
      </c>
    </row>
    <row r="164" spans="1:60" s="2" customFormat="1" ht="16.5" customHeight="1" x14ac:dyDescent="0.2">
      <c r="A164" s="214"/>
      <c r="B164" s="29"/>
      <c r="C164" s="170" t="s">
        <v>567</v>
      </c>
      <c r="D164" s="170" t="s">
        <v>102</v>
      </c>
      <c r="E164" s="171" t="s">
        <v>568</v>
      </c>
      <c r="F164" s="172" t="s">
        <v>569</v>
      </c>
      <c r="G164" s="173" t="s">
        <v>103</v>
      </c>
      <c r="H164" s="174">
        <v>10</v>
      </c>
      <c r="I164" s="174"/>
      <c r="J164" s="174"/>
      <c r="K164" s="174">
        <f>H164*J164</f>
        <v>0</v>
      </c>
      <c r="L164" s="175"/>
      <c r="M164" s="32"/>
      <c r="N164" s="32"/>
      <c r="O164" s="177" t="s">
        <v>28</v>
      </c>
      <c r="P164" s="178">
        <f>I164+J164</f>
        <v>0</v>
      </c>
      <c r="Q164" s="178">
        <f>ROUND(I164*H164,3)</f>
        <v>0</v>
      </c>
      <c r="R164" s="178">
        <f>ROUND(J164*H164,3)</f>
        <v>0</v>
      </c>
      <c r="S164" s="179">
        <v>0</v>
      </c>
      <c r="T164" s="179">
        <f>S164*H164</f>
        <v>0</v>
      </c>
      <c r="U164" s="179">
        <v>0</v>
      </c>
      <c r="V164" s="179">
        <f>U164*H164</f>
        <v>0</v>
      </c>
      <c r="W164" s="179">
        <v>0</v>
      </c>
      <c r="X164" s="179">
        <f>W164*H164</f>
        <v>0</v>
      </c>
      <c r="Y164" s="32"/>
      <c r="Z164" s="214"/>
      <c r="AM164" s="181" t="s">
        <v>104</v>
      </c>
      <c r="AO164" s="181" t="s">
        <v>102</v>
      </c>
      <c r="AP164" s="181" t="s">
        <v>105</v>
      </c>
      <c r="AT164" s="14" t="s">
        <v>100</v>
      </c>
      <c r="AZ164" s="182">
        <f>IF(O164="základná",K164,0)</f>
        <v>0</v>
      </c>
      <c r="BA164" s="182">
        <f>IF(O164="znížená",K164,0)</f>
        <v>0</v>
      </c>
      <c r="BB164" s="182">
        <f>IF(O164="zákl. prenesená",K164,0)</f>
        <v>0</v>
      </c>
      <c r="BC164" s="182">
        <f>IF(O164="zníž. prenesená",K164,0)</f>
        <v>0</v>
      </c>
      <c r="BD164" s="182">
        <f>IF(O164="nulová",K164,0)</f>
        <v>0</v>
      </c>
      <c r="BE164" s="14" t="s">
        <v>105</v>
      </c>
      <c r="BF164" s="183">
        <f>ROUND(P164*H164,3)</f>
        <v>0</v>
      </c>
      <c r="BG164" s="14" t="s">
        <v>104</v>
      </c>
      <c r="BH164" s="181" t="s">
        <v>570</v>
      </c>
    </row>
    <row r="165" spans="1:60" s="2" customFormat="1" x14ac:dyDescent="0.2">
      <c r="A165" s="214"/>
      <c r="B165" s="29"/>
      <c r="C165" s="211"/>
      <c r="D165" s="184" t="s">
        <v>106</v>
      </c>
      <c r="E165" s="211"/>
      <c r="F165" s="185" t="s">
        <v>569</v>
      </c>
      <c r="G165" s="211"/>
      <c r="H165" s="211"/>
      <c r="I165" s="211"/>
      <c r="J165" s="211"/>
      <c r="K165" s="211"/>
      <c r="L165" s="211"/>
      <c r="M165" s="32"/>
      <c r="N165" s="32"/>
      <c r="O165" s="187"/>
      <c r="P165" s="60"/>
      <c r="Q165" s="60"/>
      <c r="R165" s="60"/>
      <c r="S165" s="60"/>
      <c r="T165" s="60"/>
      <c r="U165" s="60"/>
      <c r="V165" s="60"/>
      <c r="W165" s="60"/>
      <c r="X165" s="60"/>
      <c r="Y165" s="32"/>
      <c r="Z165" s="214"/>
      <c r="AO165" s="14" t="s">
        <v>106</v>
      </c>
      <c r="AP165" s="14" t="s">
        <v>105</v>
      </c>
    </row>
    <row r="166" spans="1:60" s="2" customFormat="1" ht="16.5" customHeight="1" x14ac:dyDescent="0.2">
      <c r="A166" s="214"/>
      <c r="B166" s="29"/>
      <c r="C166" s="188" t="s">
        <v>571</v>
      </c>
      <c r="D166" s="188" t="s">
        <v>116</v>
      </c>
      <c r="E166" s="189" t="s">
        <v>572</v>
      </c>
      <c r="F166" s="190" t="s">
        <v>573</v>
      </c>
      <c r="G166" s="191" t="s">
        <v>103</v>
      </c>
      <c r="H166" s="192">
        <v>10</v>
      </c>
      <c r="I166" s="192"/>
      <c r="J166" s="193"/>
      <c r="K166" s="192">
        <f>H166*I166</f>
        <v>0</v>
      </c>
      <c r="L166" s="193"/>
      <c r="M166" s="32"/>
      <c r="N166" s="32"/>
      <c r="O166" s="177" t="s">
        <v>28</v>
      </c>
      <c r="P166" s="178">
        <f>I166+J166</f>
        <v>0</v>
      </c>
      <c r="Q166" s="178">
        <f>ROUND(I166*H166,3)</f>
        <v>0</v>
      </c>
      <c r="R166" s="178">
        <f>ROUND(J166*H166,3)</f>
        <v>0</v>
      </c>
      <c r="S166" s="179">
        <v>0</v>
      </c>
      <c r="T166" s="179">
        <f>S166*H166</f>
        <v>0</v>
      </c>
      <c r="U166" s="179">
        <v>0</v>
      </c>
      <c r="V166" s="179">
        <f>U166*H166</f>
        <v>0</v>
      </c>
      <c r="W166" s="179">
        <v>0</v>
      </c>
      <c r="X166" s="179">
        <f>W166*H166</f>
        <v>0</v>
      </c>
      <c r="Y166" s="32"/>
      <c r="Z166" s="214"/>
      <c r="AM166" s="181" t="s">
        <v>108</v>
      </c>
      <c r="AO166" s="181" t="s">
        <v>116</v>
      </c>
      <c r="AP166" s="181" t="s">
        <v>105</v>
      </c>
      <c r="AT166" s="14" t="s">
        <v>100</v>
      </c>
      <c r="AZ166" s="182">
        <f>IF(O166="základná",K166,0)</f>
        <v>0</v>
      </c>
      <c r="BA166" s="182">
        <f>IF(O166="znížená",K166,0)</f>
        <v>0</v>
      </c>
      <c r="BB166" s="182">
        <f>IF(O166="zákl. prenesená",K166,0)</f>
        <v>0</v>
      </c>
      <c r="BC166" s="182">
        <f>IF(O166="zníž. prenesená",K166,0)</f>
        <v>0</v>
      </c>
      <c r="BD166" s="182">
        <f>IF(O166="nulová",K166,0)</f>
        <v>0</v>
      </c>
      <c r="BE166" s="14" t="s">
        <v>105</v>
      </c>
      <c r="BF166" s="183">
        <f>ROUND(P166*H166,3)</f>
        <v>0</v>
      </c>
      <c r="BG166" s="14" t="s">
        <v>104</v>
      </c>
      <c r="BH166" s="181" t="s">
        <v>574</v>
      </c>
    </row>
    <row r="167" spans="1:60" s="2" customFormat="1" x14ac:dyDescent="0.2">
      <c r="A167" s="214"/>
      <c r="B167" s="29"/>
      <c r="C167" s="211"/>
      <c r="D167" s="184" t="s">
        <v>106</v>
      </c>
      <c r="E167" s="211"/>
      <c r="F167" s="185" t="s">
        <v>573</v>
      </c>
      <c r="G167" s="211"/>
      <c r="H167" s="211"/>
      <c r="I167" s="211"/>
      <c r="J167" s="211"/>
      <c r="K167" s="211"/>
      <c r="L167" s="211"/>
      <c r="M167" s="32"/>
      <c r="N167" s="32"/>
      <c r="O167" s="187"/>
      <c r="P167" s="60"/>
      <c r="Q167" s="60"/>
      <c r="R167" s="60"/>
      <c r="S167" s="60"/>
      <c r="T167" s="60"/>
      <c r="U167" s="60"/>
      <c r="V167" s="60"/>
      <c r="W167" s="60"/>
      <c r="X167" s="60"/>
      <c r="Y167" s="32"/>
      <c r="Z167" s="214"/>
      <c r="AO167" s="14" t="s">
        <v>106</v>
      </c>
      <c r="AP167" s="14" t="s">
        <v>105</v>
      </c>
    </row>
    <row r="168" spans="1:60" s="12" customFormat="1" ht="22.7" customHeight="1" x14ac:dyDescent="0.2">
      <c r="B168" s="154"/>
      <c r="C168" s="155"/>
      <c r="D168" s="156" t="s">
        <v>62</v>
      </c>
      <c r="E168" s="168" t="s">
        <v>620</v>
      </c>
      <c r="F168" s="168" t="s">
        <v>621</v>
      </c>
      <c r="G168" s="155"/>
      <c r="H168" s="155"/>
      <c r="I168" s="155"/>
      <c r="J168" s="155"/>
      <c r="K168" s="169">
        <f>SUM(K169:K184)</f>
        <v>0</v>
      </c>
      <c r="L168" s="155"/>
      <c r="M168" s="32"/>
      <c r="N168" s="32"/>
      <c r="O168" s="161"/>
      <c r="P168" s="161"/>
      <c r="Q168" s="162">
        <f>SUM(Q169:Q184)</f>
        <v>0</v>
      </c>
      <c r="R168" s="162">
        <f>SUM(R169:R184)</f>
        <v>0</v>
      </c>
      <c r="S168" s="161"/>
      <c r="T168" s="163">
        <f>SUM(T169:T174)</f>
        <v>0</v>
      </c>
      <c r="U168" s="161"/>
      <c r="V168" s="163">
        <f>SUM(V169:V174)</f>
        <v>0</v>
      </c>
      <c r="W168" s="161"/>
      <c r="X168" s="163">
        <f>SUM(X169:X174)</f>
        <v>0</v>
      </c>
      <c r="Y168" s="32"/>
      <c r="Z168" s="214"/>
      <c r="AM168" s="165" t="s">
        <v>101</v>
      </c>
      <c r="AO168" s="166" t="s">
        <v>62</v>
      </c>
      <c r="AP168" s="166" t="s">
        <v>66</v>
      </c>
      <c r="AT168" s="165" t="s">
        <v>100</v>
      </c>
      <c r="BF168" s="167">
        <f>SUM(BF169:BF184)</f>
        <v>0</v>
      </c>
    </row>
    <row r="169" spans="1:60" s="2" customFormat="1" ht="24" customHeight="1" x14ac:dyDescent="0.2">
      <c r="A169" s="214"/>
      <c r="B169" s="29"/>
      <c r="C169" s="170" t="s">
        <v>622</v>
      </c>
      <c r="D169" s="170" t="s">
        <v>102</v>
      </c>
      <c r="E169" s="171" t="s">
        <v>668</v>
      </c>
      <c r="F169" s="172" t="s">
        <v>669</v>
      </c>
      <c r="G169" s="173" t="s">
        <v>103</v>
      </c>
      <c r="H169" s="174">
        <v>4</v>
      </c>
      <c r="I169" s="174"/>
      <c r="J169" s="174"/>
      <c r="K169" s="174">
        <f>H169*J169</f>
        <v>0</v>
      </c>
      <c r="L169" s="175"/>
      <c r="M169" s="32"/>
      <c r="N169" s="32"/>
      <c r="O169" s="177" t="s">
        <v>28</v>
      </c>
      <c r="P169" s="178">
        <f>I169+J169</f>
        <v>0</v>
      </c>
      <c r="Q169" s="178">
        <f>ROUND(I169*H169,3)</f>
        <v>0</v>
      </c>
      <c r="R169" s="178">
        <f>ROUND(J169*H169,3)</f>
        <v>0</v>
      </c>
      <c r="S169" s="179">
        <v>0</v>
      </c>
      <c r="T169" s="179">
        <f>S169*H169</f>
        <v>0</v>
      </c>
      <c r="U169" s="179">
        <v>0</v>
      </c>
      <c r="V169" s="179">
        <f>U169*H169</f>
        <v>0</v>
      </c>
      <c r="W169" s="179">
        <v>0</v>
      </c>
      <c r="X169" s="179">
        <f>W169*H169</f>
        <v>0</v>
      </c>
      <c r="Y169" s="32"/>
      <c r="Z169" s="214"/>
      <c r="AM169" s="181" t="s">
        <v>121</v>
      </c>
      <c r="AO169" s="181" t="s">
        <v>102</v>
      </c>
      <c r="AP169" s="181" t="s">
        <v>105</v>
      </c>
      <c r="AT169" s="14" t="s">
        <v>100</v>
      </c>
      <c r="AZ169" s="182">
        <f>IF(O169="základná",K169,0)</f>
        <v>0</v>
      </c>
      <c r="BA169" s="182">
        <f>IF(O169="znížená",K169,0)</f>
        <v>0</v>
      </c>
      <c r="BB169" s="182">
        <f>IF(O169="zákl. prenesená",K169,0)</f>
        <v>0</v>
      </c>
      <c r="BC169" s="182">
        <f>IF(O169="zníž. prenesená",K169,0)</f>
        <v>0</v>
      </c>
      <c r="BD169" s="182">
        <f>IF(O169="nulová",K169,0)</f>
        <v>0</v>
      </c>
      <c r="BE169" s="14" t="s">
        <v>105</v>
      </c>
      <c r="BF169" s="183">
        <f>ROUND(P169*H169,3)</f>
        <v>0</v>
      </c>
      <c r="BG169" s="14" t="s">
        <v>121</v>
      </c>
      <c r="BH169" s="181" t="s">
        <v>625</v>
      </c>
    </row>
    <row r="170" spans="1:60" s="2" customFormat="1" ht="12" x14ac:dyDescent="0.2">
      <c r="A170" s="214"/>
      <c r="B170" s="29"/>
      <c r="C170" s="211"/>
      <c r="D170" s="184" t="s">
        <v>106</v>
      </c>
      <c r="E170" s="211"/>
      <c r="F170" s="185" t="s">
        <v>669</v>
      </c>
      <c r="G170" s="211"/>
      <c r="H170" s="211"/>
      <c r="I170" s="211"/>
      <c r="J170" s="211"/>
      <c r="K170" s="192"/>
      <c r="L170" s="211"/>
      <c r="M170" s="32"/>
      <c r="N170" s="32"/>
      <c r="O170" s="187"/>
      <c r="P170" s="60"/>
      <c r="Q170" s="60"/>
      <c r="R170" s="60"/>
      <c r="S170" s="60"/>
      <c r="T170" s="60"/>
      <c r="U170" s="60"/>
      <c r="V170" s="60"/>
      <c r="W170" s="60"/>
      <c r="X170" s="60"/>
      <c r="Y170" s="32"/>
      <c r="Z170" s="214"/>
      <c r="AO170" s="14" t="s">
        <v>106</v>
      </c>
      <c r="AP170" s="14" t="s">
        <v>105</v>
      </c>
    </row>
    <row r="171" spans="1:60" s="2" customFormat="1" ht="16.5" customHeight="1" x14ac:dyDescent="0.2">
      <c r="A171" s="214"/>
      <c r="B171" s="29"/>
      <c r="C171" s="188" t="s">
        <v>626</v>
      </c>
      <c r="D171" s="188" t="s">
        <v>116</v>
      </c>
      <c r="E171" s="189" t="s">
        <v>627</v>
      </c>
      <c r="F171" s="190" t="s">
        <v>914</v>
      </c>
      <c r="G171" s="191" t="s">
        <v>103</v>
      </c>
      <c r="H171" s="192">
        <v>4</v>
      </c>
      <c r="I171" s="192"/>
      <c r="J171" s="193"/>
      <c r="K171" s="192">
        <f>H171*I171</f>
        <v>0</v>
      </c>
      <c r="L171" s="193"/>
      <c r="M171" s="32"/>
      <c r="N171" s="32"/>
      <c r="O171" s="177" t="s">
        <v>28</v>
      </c>
      <c r="P171" s="178">
        <f>I171+J171</f>
        <v>0</v>
      </c>
      <c r="Q171" s="178">
        <f>ROUND(I171*H171,3)</f>
        <v>0</v>
      </c>
      <c r="R171" s="178">
        <f>ROUND(J171*H171,3)</f>
        <v>0</v>
      </c>
      <c r="S171" s="179">
        <v>0</v>
      </c>
      <c r="T171" s="179">
        <f>S171*H171</f>
        <v>0</v>
      </c>
      <c r="U171" s="179">
        <v>0</v>
      </c>
      <c r="V171" s="179">
        <f>U171*H171</f>
        <v>0</v>
      </c>
      <c r="W171" s="179">
        <v>0</v>
      </c>
      <c r="X171" s="179">
        <f>W171*H171</f>
        <v>0</v>
      </c>
      <c r="Y171" s="32"/>
      <c r="Z171" s="214"/>
      <c r="AM171" s="181" t="s">
        <v>124</v>
      </c>
      <c r="AO171" s="181" t="s">
        <v>116</v>
      </c>
      <c r="AP171" s="181" t="s">
        <v>105</v>
      </c>
      <c r="AT171" s="14" t="s">
        <v>100</v>
      </c>
      <c r="AZ171" s="182">
        <f>IF(O171="základná",K171,0)</f>
        <v>0</v>
      </c>
      <c r="BA171" s="182">
        <f>IF(O171="znížená",K171,0)</f>
        <v>0</v>
      </c>
      <c r="BB171" s="182">
        <f>IF(O171="zákl. prenesená",K171,0)</f>
        <v>0</v>
      </c>
      <c r="BC171" s="182">
        <f>IF(O171="zníž. prenesená",K171,0)</f>
        <v>0</v>
      </c>
      <c r="BD171" s="182">
        <f>IF(O171="nulová",K171,0)</f>
        <v>0</v>
      </c>
      <c r="BE171" s="14" t="s">
        <v>105</v>
      </c>
      <c r="BF171" s="183">
        <f>ROUND(P171*H171,3)</f>
        <v>0</v>
      </c>
      <c r="BG171" s="14" t="s">
        <v>121</v>
      </c>
      <c r="BH171" s="181" t="s">
        <v>629</v>
      </c>
    </row>
    <row r="172" spans="1:60" s="2" customFormat="1" x14ac:dyDescent="0.2">
      <c r="A172" s="214"/>
      <c r="B172" s="29"/>
      <c r="C172" s="211"/>
      <c r="D172" s="184" t="s">
        <v>106</v>
      </c>
      <c r="E172" s="211"/>
      <c r="F172" s="185" t="s">
        <v>628</v>
      </c>
      <c r="G172" s="211"/>
      <c r="H172" s="211"/>
      <c r="I172" s="211"/>
      <c r="J172" s="211"/>
      <c r="K172" s="211"/>
      <c r="L172" s="211"/>
      <c r="M172" s="32"/>
      <c r="N172" s="32"/>
      <c r="O172" s="187"/>
      <c r="P172" s="60"/>
      <c r="Q172" s="60"/>
      <c r="R172" s="60"/>
      <c r="S172" s="60"/>
      <c r="T172" s="60"/>
      <c r="U172" s="60"/>
      <c r="V172" s="60"/>
      <c r="W172" s="60"/>
      <c r="X172" s="60"/>
      <c r="Y172" s="32"/>
      <c r="Z172" s="214"/>
      <c r="AO172" s="14" t="s">
        <v>106</v>
      </c>
      <c r="AP172" s="14" t="s">
        <v>105</v>
      </c>
    </row>
    <row r="173" spans="1:60" s="2" customFormat="1" ht="24" customHeight="1" x14ac:dyDescent="0.2">
      <c r="A173" s="214"/>
      <c r="B173" s="29"/>
      <c r="C173" s="170" t="s">
        <v>636</v>
      </c>
      <c r="D173" s="170" t="s">
        <v>102</v>
      </c>
      <c r="E173" s="171" t="s">
        <v>663</v>
      </c>
      <c r="F173" s="172" t="s">
        <v>664</v>
      </c>
      <c r="G173" s="173" t="s">
        <v>103</v>
      </c>
      <c r="H173" s="174">
        <v>2</v>
      </c>
      <c r="I173" s="174"/>
      <c r="J173" s="174"/>
      <c r="K173" s="174">
        <f>H173*J173</f>
        <v>0</v>
      </c>
      <c r="L173" s="175"/>
      <c r="M173" s="32"/>
      <c r="N173" s="32"/>
      <c r="O173" s="177" t="s">
        <v>28</v>
      </c>
      <c r="P173" s="178">
        <f>I173+J173</f>
        <v>0</v>
      </c>
      <c r="Q173" s="178">
        <f>ROUND(I173*H173,3)</f>
        <v>0</v>
      </c>
      <c r="R173" s="178">
        <f>ROUND(J173*H173,3)</f>
        <v>0</v>
      </c>
      <c r="S173" s="179">
        <v>0</v>
      </c>
      <c r="T173" s="179">
        <f>S173*H173</f>
        <v>0</v>
      </c>
      <c r="U173" s="179">
        <v>0</v>
      </c>
      <c r="V173" s="179">
        <f>U173*H173</f>
        <v>0</v>
      </c>
      <c r="W173" s="179">
        <v>0</v>
      </c>
      <c r="X173" s="179">
        <f>W173*H173</f>
        <v>0</v>
      </c>
      <c r="Y173" s="32"/>
      <c r="Z173" s="214"/>
      <c r="AM173" s="181" t="s">
        <v>121</v>
      </c>
      <c r="AO173" s="181" t="s">
        <v>102</v>
      </c>
      <c r="AP173" s="181" t="s">
        <v>105</v>
      </c>
      <c r="AT173" s="14" t="s">
        <v>100</v>
      </c>
      <c r="AZ173" s="182">
        <f>IF(O173="základná",K173,0)</f>
        <v>0</v>
      </c>
      <c r="BA173" s="182">
        <f>IF(O173="znížená",K173,0)</f>
        <v>0</v>
      </c>
      <c r="BB173" s="182">
        <f>IF(O173="zákl. prenesená",K173,0)</f>
        <v>0</v>
      </c>
      <c r="BC173" s="182">
        <f>IF(O173="zníž. prenesená",K173,0)</f>
        <v>0</v>
      </c>
      <c r="BD173" s="182">
        <f>IF(O173="nulová",K173,0)</f>
        <v>0</v>
      </c>
      <c r="BE173" s="14" t="s">
        <v>105</v>
      </c>
      <c r="BF173" s="183">
        <f>ROUND(P173*H173,3)</f>
        <v>0</v>
      </c>
      <c r="BG173" s="14" t="s">
        <v>121</v>
      </c>
      <c r="BH173" s="181" t="s">
        <v>639</v>
      </c>
    </row>
    <row r="174" spans="1:60" s="2" customFormat="1" x14ac:dyDescent="0.2">
      <c r="A174" s="214"/>
      <c r="B174" s="29"/>
      <c r="C174" s="211"/>
      <c r="D174" s="184" t="s">
        <v>106</v>
      </c>
      <c r="E174" s="211"/>
      <c r="F174" s="185" t="s">
        <v>664</v>
      </c>
      <c r="G174" s="211"/>
      <c r="H174" s="211"/>
      <c r="I174" s="211"/>
      <c r="J174" s="211"/>
      <c r="K174" s="211"/>
      <c r="L174" s="211"/>
      <c r="M174" s="32"/>
      <c r="N174" s="32"/>
      <c r="O174" s="187"/>
      <c r="P174" s="60"/>
      <c r="Q174" s="60"/>
      <c r="R174" s="60"/>
      <c r="S174" s="60"/>
      <c r="T174" s="60"/>
      <c r="U174" s="60"/>
      <c r="V174" s="60"/>
      <c r="W174" s="60"/>
      <c r="X174" s="60"/>
      <c r="Y174" s="32"/>
      <c r="Z174" s="214"/>
      <c r="AO174" s="14" t="s">
        <v>106</v>
      </c>
      <c r="AP174" s="14" t="s">
        <v>105</v>
      </c>
    </row>
    <row r="175" spans="1:60" s="2" customFormat="1" ht="24" customHeight="1" x14ac:dyDescent="0.2">
      <c r="A175" s="214"/>
      <c r="B175" s="29"/>
      <c r="C175" s="188" t="s">
        <v>640</v>
      </c>
      <c r="D175" s="188" t="s">
        <v>116</v>
      </c>
      <c r="E175" s="189" t="s">
        <v>665</v>
      </c>
      <c r="F175" s="190" t="s">
        <v>915</v>
      </c>
      <c r="G175" s="191" t="s">
        <v>103</v>
      </c>
      <c r="H175" s="192">
        <v>2</v>
      </c>
      <c r="I175" s="192"/>
      <c r="J175" s="193"/>
      <c r="K175" s="192">
        <f>H175*I175</f>
        <v>0</v>
      </c>
      <c r="L175" s="193"/>
      <c r="M175" s="32"/>
      <c r="N175" s="32"/>
      <c r="O175" s="177" t="s">
        <v>28</v>
      </c>
      <c r="P175" s="178">
        <f>I175+J175</f>
        <v>0</v>
      </c>
      <c r="Q175" s="178">
        <f>ROUND(I175*H175,3)</f>
        <v>0</v>
      </c>
      <c r="R175" s="178">
        <f>ROUND(J175*H175,3)</f>
        <v>0</v>
      </c>
      <c r="S175" s="179">
        <v>0</v>
      </c>
      <c r="T175" s="179">
        <f>S175*H175</f>
        <v>0</v>
      </c>
      <c r="U175" s="179">
        <v>0</v>
      </c>
      <c r="V175" s="179">
        <f>U175*H175</f>
        <v>0</v>
      </c>
      <c r="W175" s="179">
        <v>0</v>
      </c>
      <c r="X175" s="179">
        <f>W175*H175</f>
        <v>0</v>
      </c>
      <c r="Y175" s="32"/>
      <c r="Z175" s="214"/>
      <c r="AM175" s="181" t="s">
        <v>124</v>
      </c>
      <c r="AO175" s="181" t="s">
        <v>116</v>
      </c>
      <c r="AP175" s="181" t="s">
        <v>105</v>
      </c>
      <c r="AT175" s="14" t="s">
        <v>100</v>
      </c>
      <c r="AZ175" s="182">
        <f>IF(O175="základná",K175,0)</f>
        <v>0</v>
      </c>
      <c r="BA175" s="182">
        <f>IF(O175="znížená",K175,0)</f>
        <v>0</v>
      </c>
      <c r="BB175" s="182">
        <f>IF(O175="zákl. prenesená",K175,0)</f>
        <v>0</v>
      </c>
      <c r="BC175" s="182">
        <f>IF(O175="zníž. prenesená",K175,0)</f>
        <v>0</v>
      </c>
      <c r="BD175" s="182">
        <f>IF(O175="nulová",K175,0)</f>
        <v>0</v>
      </c>
      <c r="BE175" s="14" t="s">
        <v>105</v>
      </c>
      <c r="BF175" s="183">
        <f>ROUND(P175*H175,3)</f>
        <v>0</v>
      </c>
      <c r="BG175" s="14" t="s">
        <v>121</v>
      </c>
      <c r="BH175" s="181" t="s">
        <v>642</v>
      </c>
    </row>
    <row r="176" spans="1:60" s="2" customFormat="1" x14ac:dyDescent="0.2">
      <c r="A176" s="214"/>
      <c r="B176" s="29"/>
      <c r="C176" s="211"/>
      <c r="D176" s="184" t="s">
        <v>106</v>
      </c>
      <c r="E176" s="211"/>
      <c r="F176" s="185" t="s">
        <v>666</v>
      </c>
      <c r="G176" s="211"/>
      <c r="H176" s="211"/>
      <c r="I176" s="211"/>
      <c r="J176" s="211"/>
      <c r="K176" s="211"/>
      <c r="L176" s="211"/>
      <c r="M176" s="32"/>
      <c r="N176" s="32"/>
      <c r="O176" s="187"/>
      <c r="P176" s="60"/>
      <c r="Q176" s="60"/>
      <c r="R176" s="60"/>
      <c r="S176" s="60"/>
      <c r="T176" s="60"/>
      <c r="U176" s="60"/>
      <c r="V176" s="60"/>
      <c r="W176" s="60"/>
      <c r="X176" s="60"/>
      <c r="Y176" s="32"/>
      <c r="Z176" s="214"/>
      <c r="AO176" s="14" t="s">
        <v>106</v>
      </c>
      <c r="AP176" s="14" t="s">
        <v>105</v>
      </c>
    </row>
    <row r="177" spans="1:60" s="2" customFormat="1" ht="53.1" customHeight="1" x14ac:dyDescent="0.2">
      <c r="A177" s="214"/>
      <c r="B177" s="29"/>
      <c r="C177" s="170" t="s">
        <v>697</v>
      </c>
      <c r="D177" s="170" t="s">
        <v>102</v>
      </c>
      <c r="E177" s="171" t="s">
        <v>369</v>
      </c>
      <c r="F177" s="172" t="s">
        <v>370</v>
      </c>
      <c r="G177" s="173" t="s">
        <v>103</v>
      </c>
      <c r="H177" s="174">
        <v>10</v>
      </c>
      <c r="I177" s="174"/>
      <c r="J177" s="174"/>
      <c r="K177" s="174">
        <f>H177*J177</f>
        <v>0</v>
      </c>
      <c r="L177" s="175"/>
      <c r="M177" s="32"/>
      <c r="N177" s="32"/>
      <c r="O177" s="177" t="s">
        <v>28</v>
      </c>
      <c r="P177" s="178">
        <f>I177+J177</f>
        <v>0</v>
      </c>
      <c r="Q177" s="178">
        <f>ROUND(I177*H177,3)</f>
        <v>0</v>
      </c>
      <c r="R177" s="178">
        <f>ROUND(J177*H177,3)</f>
        <v>0</v>
      </c>
      <c r="S177" s="179">
        <v>0</v>
      </c>
      <c r="T177" s="179">
        <f>S177*H177</f>
        <v>0</v>
      </c>
      <c r="U177" s="179">
        <v>0</v>
      </c>
      <c r="V177" s="179">
        <f>U177*H177</f>
        <v>0</v>
      </c>
      <c r="W177" s="179">
        <v>0</v>
      </c>
      <c r="X177" s="179">
        <f>W177*H177</f>
        <v>0</v>
      </c>
      <c r="Y177" s="32"/>
      <c r="Z177" s="214"/>
      <c r="AM177" s="181" t="s">
        <v>121</v>
      </c>
      <c r="AO177" s="181" t="s">
        <v>102</v>
      </c>
      <c r="AP177" s="181" t="s">
        <v>105</v>
      </c>
      <c r="AT177" s="14" t="s">
        <v>100</v>
      </c>
      <c r="AZ177" s="182">
        <f>IF(O177="základná",K177,0)</f>
        <v>0</v>
      </c>
      <c r="BA177" s="182">
        <f>IF(O177="znížená",K177,0)</f>
        <v>0</v>
      </c>
      <c r="BB177" s="182">
        <f>IF(O177="zákl. prenesená",K177,0)</f>
        <v>0</v>
      </c>
      <c r="BC177" s="182">
        <f>IF(O177="zníž. prenesená",K177,0)</f>
        <v>0</v>
      </c>
      <c r="BD177" s="182">
        <f>IF(O177="nulová",K177,0)</f>
        <v>0</v>
      </c>
      <c r="BE177" s="14" t="s">
        <v>105</v>
      </c>
      <c r="BF177" s="183">
        <f>ROUND(P177*H177,3)</f>
        <v>0</v>
      </c>
      <c r="BG177" s="14" t="s">
        <v>121</v>
      </c>
      <c r="BH177" s="181" t="s">
        <v>700</v>
      </c>
    </row>
    <row r="178" spans="1:60" s="2" customFormat="1" ht="21.95" customHeight="1" x14ac:dyDescent="0.2">
      <c r="A178" s="214"/>
      <c r="B178" s="29"/>
      <c r="C178" s="211"/>
      <c r="D178" s="184" t="s">
        <v>106</v>
      </c>
      <c r="E178" s="211"/>
      <c r="F178" s="185" t="s">
        <v>370</v>
      </c>
      <c r="G178" s="211"/>
      <c r="H178" s="211"/>
      <c r="I178" s="211"/>
      <c r="J178" s="211"/>
      <c r="K178" s="211"/>
      <c r="L178" s="211"/>
      <c r="M178" s="32"/>
      <c r="N178" s="32"/>
      <c r="O178" s="187"/>
      <c r="P178" s="60"/>
      <c r="Q178" s="60"/>
      <c r="R178" s="60"/>
      <c r="S178" s="60"/>
      <c r="T178" s="60"/>
      <c r="U178" s="60"/>
      <c r="V178" s="60"/>
      <c r="W178" s="60"/>
      <c r="X178" s="60"/>
      <c r="Y178" s="32"/>
      <c r="Z178" s="214"/>
      <c r="AO178" s="14" t="s">
        <v>106</v>
      </c>
      <c r="AP178" s="14" t="s">
        <v>105</v>
      </c>
    </row>
    <row r="179" spans="1:60" s="2" customFormat="1" ht="32.1" customHeight="1" x14ac:dyDescent="0.2">
      <c r="A179" s="214"/>
      <c r="B179" s="29"/>
      <c r="C179" s="188" t="s">
        <v>701</v>
      </c>
      <c r="D179" s="188" t="s">
        <v>116</v>
      </c>
      <c r="E179" s="189" t="s">
        <v>372</v>
      </c>
      <c r="F179" s="190" t="s">
        <v>373</v>
      </c>
      <c r="G179" s="191" t="s">
        <v>374</v>
      </c>
      <c r="H179" s="192">
        <v>10</v>
      </c>
      <c r="I179" s="192"/>
      <c r="J179" s="193"/>
      <c r="K179" s="192">
        <f>H179*I179</f>
        <v>0</v>
      </c>
      <c r="L179" s="193"/>
      <c r="M179" s="32"/>
      <c r="N179" s="32"/>
      <c r="O179" s="177" t="s">
        <v>28</v>
      </c>
      <c r="P179" s="178">
        <f>I179+J179</f>
        <v>0</v>
      </c>
      <c r="Q179" s="178">
        <f>ROUND(I179*H179,3)</f>
        <v>0</v>
      </c>
      <c r="R179" s="178">
        <f>ROUND(J179*H179,3)</f>
        <v>0</v>
      </c>
      <c r="S179" s="179">
        <v>0</v>
      </c>
      <c r="T179" s="179">
        <f>S179*H179</f>
        <v>0</v>
      </c>
      <c r="U179" s="179">
        <v>0</v>
      </c>
      <c r="V179" s="179">
        <f>U179*H179</f>
        <v>0</v>
      </c>
      <c r="W179" s="179">
        <v>0</v>
      </c>
      <c r="X179" s="179">
        <f>W179*H179</f>
        <v>0</v>
      </c>
      <c r="Y179" s="32"/>
      <c r="Z179" s="214"/>
      <c r="AM179" s="181" t="s">
        <v>124</v>
      </c>
      <c r="AO179" s="181" t="s">
        <v>116</v>
      </c>
      <c r="AP179" s="181" t="s">
        <v>105</v>
      </c>
      <c r="AT179" s="14" t="s">
        <v>100</v>
      </c>
      <c r="AZ179" s="182">
        <f>IF(O179="základná",K179,0)</f>
        <v>0</v>
      </c>
      <c r="BA179" s="182">
        <f>IF(O179="znížená",K179,0)</f>
        <v>0</v>
      </c>
      <c r="BB179" s="182">
        <f>IF(O179="zákl. prenesená",K179,0)</f>
        <v>0</v>
      </c>
      <c r="BC179" s="182">
        <f>IF(O179="zníž. prenesená",K179,0)</f>
        <v>0</v>
      </c>
      <c r="BD179" s="182">
        <f>IF(O179="nulová",K179,0)</f>
        <v>0</v>
      </c>
      <c r="BE179" s="14" t="s">
        <v>105</v>
      </c>
      <c r="BF179" s="183">
        <f>ROUND(P179*H179,3)</f>
        <v>0</v>
      </c>
      <c r="BG179" s="14" t="s">
        <v>121</v>
      </c>
      <c r="BH179" s="181" t="s">
        <v>704</v>
      </c>
    </row>
    <row r="180" spans="1:60" s="2" customFormat="1" x14ac:dyDescent="0.2">
      <c r="A180" s="214"/>
      <c r="B180" s="29"/>
      <c r="C180" s="211"/>
      <c r="D180" s="184" t="s">
        <v>106</v>
      </c>
      <c r="E180" s="211"/>
      <c r="F180" s="185" t="s">
        <v>373</v>
      </c>
      <c r="G180" s="211"/>
      <c r="H180" s="211"/>
      <c r="I180" s="211"/>
      <c r="J180" s="211"/>
      <c r="K180" s="211"/>
      <c r="L180" s="211"/>
      <c r="M180" s="32"/>
      <c r="N180" s="32"/>
      <c r="O180" s="187"/>
      <c r="P180" s="60"/>
      <c r="Q180" s="60"/>
      <c r="R180" s="60"/>
      <c r="S180" s="60"/>
      <c r="T180" s="60"/>
      <c r="U180" s="60"/>
      <c r="V180" s="60"/>
      <c r="W180" s="60"/>
      <c r="X180" s="60"/>
      <c r="Y180" s="32"/>
      <c r="Z180" s="214"/>
      <c r="AO180" s="14" t="s">
        <v>106</v>
      </c>
      <c r="AP180" s="14" t="s">
        <v>105</v>
      </c>
    </row>
    <row r="181" spans="1:60" s="2" customFormat="1" ht="24" customHeight="1" x14ac:dyDescent="0.2">
      <c r="A181" s="214"/>
      <c r="B181" s="29"/>
      <c r="C181" s="170" t="s">
        <v>723</v>
      </c>
      <c r="D181" s="170" t="s">
        <v>102</v>
      </c>
      <c r="E181" s="171" t="s">
        <v>724</v>
      </c>
      <c r="F181" s="172" t="s">
        <v>784</v>
      </c>
      <c r="G181" s="173" t="s">
        <v>103</v>
      </c>
      <c r="H181" s="174">
        <v>19</v>
      </c>
      <c r="I181" s="174"/>
      <c r="J181" s="174"/>
      <c r="K181" s="174">
        <f>H181*J181</f>
        <v>0</v>
      </c>
      <c r="L181" s="175"/>
      <c r="M181" s="32"/>
      <c r="N181" s="32"/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32"/>
      <c r="Z181" s="214"/>
      <c r="AM181" s="181" t="s">
        <v>121</v>
      </c>
      <c r="AO181" s="181" t="s">
        <v>102</v>
      </c>
      <c r="AP181" s="181" t="s">
        <v>105</v>
      </c>
      <c r="AT181" s="14" t="s">
        <v>100</v>
      </c>
      <c r="AZ181" s="182">
        <f>IF(O181="základná",K181,0)</f>
        <v>0</v>
      </c>
      <c r="BA181" s="182">
        <f>IF(O181="znížená",K181,0)</f>
        <v>0</v>
      </c>
      <c r="BB181" s="182">
        <f>IF(O181="zákl. prenesená",K181,0)</f>
        <v>0</v>
      </c>
      <c r="BC181" s="182">
        <f>IF(O181="zníž. prenesená",K181,0)</f>
        <v>0</v>
      </c>
      <c r="BD181" s="182">
        <f>IF(O181="nulová",K181,0)</f>
        <v>0</v>
      </c>
      <c r="BE181" s="14" t="s">
        <v>105</v>
      </c>
      <c r="BF181" s="183">
        <f>ROUND(P181*H181,3)</f>
        <v>0</v>
      </c>
      <c r="BG181" s="14" t="s">
        <v>121</v>
      </c>
      <c r="BH181" s="181" t="s">
        <v>725</v>
      </c>
    </row>
    <row r="182" spans="1:60" s="2" customFormat="1" x14ac:dyDescent="0.2">
      <c r="A182" s="214"/>
      <c r="B182" s="29"/>
      <c r="C182" s="211"/>
      <c r="D182" s="184" t="s">
        <v>106</v>
      </c>
      <c r="E182" s="211"/>
      <c r="F182" s="185" t="s">
        <v>784</v>
      </c>
      <c r="G182" s="211"/>
      <c r="H182" s="211"/>
      <c r="I182" s="211"/>
      <c r="J182" s="211"/>
      <c r="K182" s="211"/>
      <c r="L182" s="211"/>
      <c r="M182" s="32"/>
      <c r="N182" s="32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32"/>
      <c r="Z182" s="214"/>
      <c r="AO182" s="14" t="s">
        <v>106</v>
      </c>
      <c r="AP182" s="14" t="s">
        <v>105</v>
      </c>
    </row>
    <row r="183" spans="1:60" s="2" customFormat="1" ht="24" customHeight="1" x14ac:dyDescent="0.2">
      <c r="A183" s="214"/>
      <c r="B183" s="29"/>
      <c r="C183" s="188" t="s">
        <v>726</v>
      </c>
      <c r="D183" s="188" t="s">
        <v>116</v>
      </c>
      <c r="E183" s="189" t="s">
        <v>727</v>
      </c>
      <c r="F183" s="190" t="s">
        <v>834</v>
      </c>
      <c r="G183" s="191" t="s">
        <v>103</v>
      </c>
      <c r="H183" s="192">
        <v>19</v>
      </c>
      <c r="I183" s="192"/>
      <c r="J183" s="193"/>
      <c r="K183" s="192">
        <f>H183*I183</f>
        <v>0</v>
      </c>
      <c r="L183" s="193"/>
      <c r="M183" s="32"/>
      <c r="N183" s="32"/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32"/>
      <c r="Z183" s="214"/>
      <c r="AM183" s="181" t="s">
        <v>124</v>
      </c>
      <c r="AO183" s="181" t="s">
        <v>116</v>
      </c>
      <c r="AP183" s="181" t="s">
        <v>105</v>
      </c>
      <c r="AT183" s="14" t="s">
        <v>100</v>
      </c>
      <c r="AZ183" s="182">
        <f>IF(O183="základná",K183,0)</f>
        <v>0</v>
      </c>
      <c r="BA183" s="182">
        <f>IF(O183="znížená",K183,0)</f>
        <v>0</v>
      </c>
      <c r="BB183" s="182">
        <f>IF(O183="zákl. prenesená",K183,0)</f>
        <v>0</v>
      </c>
      <c r="BC183" s="182">
        <f>IF(O183="zníž. prenesená",K183,0)</f>
        <v>0</v>
      </c>
      <c r="BD183" s="182">
        <f>IF(O183="nulová",K183,0)</f>
        <v>0</v>
      </c>
      <c r="BE183" s="14" t="s">
        <v>105</v>
      </c>
      <c r="BF183" s="183">
        <f>ROUND(P183*H183,3)</f>
        <v>0</v>
      </c>
      <c r="BG183" s="14" t="s">
        <v>121</v>
      </c>
      <c r="BH183" s="181" t="s">
        <v>728</v>
      </c>
    </row>
    <row r="184" spans="1:60" s="2" customFormat="1" x14ac:dyDescent="0.2">
      <c r="A184" s="214"/>
      <c r="B184" s="29"/>
      <c r="C184" s="211"/>
      <c r="D184" s="184" t="s">
        <v>106</v>
      </c>
      <c r="E184" s="211"/>
      <c r="F184" s="185" t="s">
        <v>835</v>
      </c>
      <c r="G184" s="211"/>
      <c r="H184" s="211"/>
      <c r="I184" s="211"/>
      <c r="J184" s="211"/>
      <c r="K184" s="211"/>
      <c r="L184" s="211"/>
      <c r="M184" s="32"/>
      <c r="N184" s="32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32"/>
      <c r="Z184" s="214"/>
      <c r="AO184" s="14" t="s">
        <v>106</v>
      </c>
      <c r="AP184" s="14" t="s">
        <v>105</v>
      </c>
    </row>
    <row r="185" spans="1:60" s="12" customFormat="1" ht="26.1" customHeight="1" x14ac:dyDescent="0.2">
      <c r="B185" s="154"/>
      <c r="C185" s="155"/>
      <c r="D185" s="156" t="s">
        <v>62</v>
      </c>
      <c r="E185" s="157" t="s">
        <v>740</v>
      </c>
      <c r="F185" s="157" t="s">
        <v>741</v>
      </c>
      <c r="G185" s="155"/>
      <c r="H185" s="155"/>
      <c r="I185" s="155"/>
      <c r="J185" s="155"/>
      <c r="K185" s="158">
        <f>SUM(K186:K192)</f>
        <v>0</v>
      </c>
      <c r="L185" s="155"/>
      <c r="M185" s="32"/>
      <c r="N185" s="32"/>
      <c r="O185" s="161"/>
      <c r="P185" s="161"/>
      <c r="Q185" s="162">
        <f>SUM(Q186:Q193)</f>
        <v>0</v>
      </c>
      <c r="R185" s="162">
        <f>SUM(R186:R193)</f>
        <v>0</v>
      </c>
      <c r="S185" s="161"/>
      <c r="T185" s="163">
        <f>SUM(T186:T187)</f>
        <v>0</v>
      </c>
      <c r="U185" s="161"/>
      <c r="V185" s="163">
        <f>SUM(V186:V187)</f>
        <v>0</v>
      </c>
      <c r="W185" s="161"/>
      <c r="X185" s="163">
        <f>SUM(X186:X187)</f>
        <v>0</v>
      </c>
      <c r="Y185" s="32"/>
      <c r="Z185" s="214"/>
      <c r="AM185" s="165" t="s">
        <v>104</v>
      </c>
      <c r="AO185" s="166" t="s">
        <v>62</v>
      </c>
      <c r="AP185" s="166" t="s">
        <v>63</v>
      </c>
      <c r="AT185" s="165" t="s">
        <v>100</v>
      </c>
      <c r="BF185" s="167" t="e">
        <f>#REF!+SUM(BF186:BF193)</f>
        <v>#REF!</v>
      </c>
    </row>
    <row r="186" spans="1:60" s="2" customFormat="1" ht="16.5" customHeight="1" x14ac:dyDescent="0.2">
      <c r="A186" s="214"/>
      <c r="B186" s="29"/>
      <c r="C186" s="170" t="s">
        <v>747</v>
      </c>
      <c r="D186" s="170" t="s">
        <v>102</v>
      </c>
      <c r="E186" s="171" t="s">
        <v>748</v>
      </c>
      <c r="F186" s="172" t="s">
        <v>749</v>
      </c>
      <c r="G186" s="173" t="s">
        <v>253</v>
      </c>
      <c r="H186" s="174">
        <v>3</v>
      </c>
      <c r="I186" s="174"/>
      <c r="J186" s="174"/>
      <c r="K186" s="174">
        <f>H186*J186</f>
        <v>0</v>
      </c>
      <c r="L186" s="175"/>
      <c r="M186" s="32"/>
      <c r="N186" s="32"/>
      <c r="O186" s="177" t="s">
        <v>28</v>
      </c>
      <c r="P186" s="178">
        <f>I186+J186</f>
        <v>0</v>
      </c>
      <c r="Q186" s="178">
        <f>ROUND(I186*H186,3)</f>
        <v>0</v>
      </c>
      <c r="R186" s="178">
        <f>ROUND(J186*H186,3)</f>
        <v>0</v>
      </c>
      <c r="S186" s="179">
        <v>0</v>
      </c>
      <c r="T186" s="179">
        <f>S186*H186</f>
        <v>0</v>
      </c>
      <c r="U186" s="179">
        <v>0</v>
      </c>
      <c r="V186" s="179">
        <f>U186*H186</f>
        <v>0</v>
      </c>
      <c r="W186" s="179">
        <v>0</v>
      </c>
      <c r="X186" s="179">
        <f>W186*H186</f>
        <v>0</v>
      </c>
      <c r="Y186" s="32"/>
      <c r="Z186" s="214"/>
      <c r="AM186" s="181" t="s">
        <v>745</v>
      </c>
      <c r="AO186" s="181" t="s">
        <v>102</v>
      </c>
      <c r="AP186" s="181" t="s">
        <v>66</v>
      </c>
      <c r="AT186" s="14" t="s">
        <v>100</v>
      </c>
      <c r="AZ186" s="182">
        <f>IF(O186="základná",K186,0)</f>
        <v>0</v>
      </c>
      <c r="BA186" s="182">
        <f>IF(O186="znížená",K186,0)</f>
        <v>0</v>
      </c>
      <c r="BB186" s="182">
        <f>IF(O186="zákl. prenesená",K186,0)</f>
        <v>0</v>
      </c>
      <c r="BC186" s="182">
        <f>IF(O186="zníž. prenesená",K186,0)</f>
        <v>0</v>
      </c>
      <c r="BD186" s="182">
        <f>IF(O186="nulová",K186,0)</f>
        <v>0</v>
      </c>
      <c r="BE186" s="14" t="s">
        <v>105</v>
      </c>
      <c r="BF186" s="183">
        <f>ROUND(P186*H186,3)</f>
        <v>0</v>
      </c>
      <c r="BG186" s="14" t="s">
        <v>745</v>
      </c>
      <c r="BH186" s="181" t="s">
        <v>750</v>
      </c>
    </row>
    <row r="187" spans="1:60" s="2" customFormat="1" x14ac:dyDescent="0.2">
      <c r="A187" s="214"/>
      <c r="B187" s="29"/>
      <c r="C187" s="211"/>
      <c r="D187" s="184" t="s">
        <v>106</v>
      </c>
      <c r="E187" s="211"/>
      <c r="F187" s="185" t="s">
        <v>749</v>
      </c>
      <c r="G187" s="211"/>
      <c r="H187" s="211"/>
      <c r="I187" s="211"/>
      <c r="J187" s="211"/>
      <c r="K187" s="211"/>
      <c r="L187" s="211"/>
      <c r="M187" s="32"/>
      <c r="N187" s="32"/>
      <c r="O187" s="187"/>
      <c r="P187" s="60"/>
      <c r="Q187" s="60"/>
      <c r="R187" s="60"/>
      <c r="S187" s="60"/>
      <c r="T187" s="60"/>
      <c r="U187" s="60"/>
      <c r="V187" s="60"/>
      <c r="W187" s="60"/>
      <c r="X187" s="60"/>
      <c r="Y187" s="32"/>
      <c r="Z187" s="214"/>
      <c r="AO187" s="14" t="s">
        <v>106</v>
      </c>
      <c r="AP187" s="14" t="s">
        <v>66</v>
      </c>
    </row>
    <row r="188" spans="1:60" s="2" customFormat="1" ht="16.5" customHeight="1" x14ac:dyDescent="0.2">
      <c r="A188" s="214"/>
      <c r="B188" s="29"/>
      <c r="C188" s="170" t="s">
        <v>759</v>
      </c>
      <c r="D188" s="170" t="s">
        <v>102</v>
      </c>
      <c r="E188" s="171" t="s">
        <v>760</v>
      </c>
      <c r="F188" s="172" t="s">
        <v>761</v>
      </c>
      <c r="G188" s="173" t="s">
        <v>253</v>
      </c>
      <c r="H188" s="174">
        <v>6</v>
      </c>
      <c r="I188" s="174"/>
      <c r="J188" s="174"/>
      <c r="K188" s="174">
        <f>H188*J188</f>
        <v>0</v>
      </c>
      <c r="L188" s="175"/>
      <c r="M188" s="32"/>
      <c r="N188" s="32"/>
      <c r="O188" s="177" t="s">
        <v>28</v>
      </c>
      <c r="P188" s="178">
        <f>I188+J188</f>
        <v>0</v>
      </c>
      <c r="Q188" s="178">
        <f>ROUND(I188*H188,3)</f>
        <v>0</v>
      </c>
      <c r="R188" s="178">
        <f>ROUND(J188*H188,3)</f>
        <v>0</v>
      </c>
      <c r="S188" s="179">
        <v>0</v>
      </c>
      <c r="T188" s="179">
        <f>S188*H188</f>
        <v>0</v>
      </c>
      <c r="U188" s="179">
        <v>0</v>
      </c>
      <c r="V188" s="179">
        <f>U188*H188</f>
        <v>0</v>
      </c>
      <c r="W188" s="179">
        <v>0</v>
      </c>
      <c r="X188" s="179">
        <f>W188*H188</f>
        <v>0</v>
      </c>
      <c r="Y188" s="32"/>
      <c r="Z188" s="214"/>
      <c r="AM188" s="181" t="s">
        <v>745</v>
      </c>
      <c r="AO188" s="181" t="s">
        <v>102</v>
      </c>
      <c r="AP188" s="181" t="s">
        <v>66</v>
      </c>
      <c r="AT188" s="14" t="s">
        <v>100</v>
      </c>
      <c r="AZ188" s="182">
        <f>IF(O188="základná",K188,0)</f>
        <v>0</v>
      </c>
      <c r="BA188" s="182">
        <f>IF(O188="znížená",K188,0)</f>
        <v>0</v>
      </c>
      <c r="BB188" s="182">
        <f>IF(O188="zákl. prenesená",K188,0)</f>
        <v>0</v>
      </c>
      <c r="BC188" s="182">
        <f>IF(O188="zníž. prenesená",K188,0)</f>
        <v>0</v>
      </c>
      <c r="BD188" s="182">
        <f>IF(O188="nulová",K188,0)</f>
        <v>0</v>
      </c>
      <c r="BE188" s="14" t="s">
        <v>105</v>
      </c>
      <c r="BF188" s="183">
        <f>ROUND(P188*H188,3)</f>
        <v>0</v>
      </c>
      <c r="BG188" s="14" t="s">
        <v>745</v>
      </c>
      <c r="BH188" s="181" t="s">
        <v>762</v>
      </c>
    </row>
    <row r="189" spans="1:60" s="2" customFormat="1" x14ac:dyDescent="0.2">
      <c r="A189" s="214"/>
      <c r="B189" s="29"/>
      <c r="C189" s="211"/>
      <c r="D189" s="184" t="s">
        <v>106</v>
      </c>
      <c r="E189" s="211"/>
      <c r="F189" s="185" t="s">
        <v>761</v>
      </c>
      <c r="G189" s="211"/>
      <c r="H189" s="211"/>
      <c r="I189" s="211"/>
      <c r="J189" s="211"/>
      <c r="K189" s="211"/>
      <c r="L189" s="211"/>
      <c r="M189" s="32"/>
      <c r="N189" s="32"/>
      <c r="O189" s="187"/>
      <c r="P189" s="60"/>
      <c r="Q189" s="60"/>
      <c r="R189" s="60"/>
      <c r="S189" s="60"/>
      <c r="T189" s="60"/>
      <c r="U189" s="60"/>
      <c r="V189" s="60"/>
      <c r="W189" s="60"/>
      <c r="X189" s="60"/>
      <c r="Y189" s="32"/>
      <c r="Z189" s="214"/>
      <c r="AO189" s="14" t="s">
        <v>106</v>
      </c>
      <c r="AP189" s="14" t="s">
        <v>66</v>
      </c>
    </row>
    <row r="190" spans="1:60" s="2" customFormat="1" ht="16.5" customHeight="1" x14ac:dyDescent="0.2">
      <c r="A190" s="214"/>
      <c r="B190" s="29"/>
      <c r="C190" s="170" t="s">
        <v>763</v>
      </c>
      <c r="D190" s="170" t="s">
        <v>102</v>
      </c>
      <c r="E190" s="171" t="s">
        <v>764</v>
      </c>
      <c r="F190" s="172" t="s">
        <v>765</v>
      </c>
      <c r="G190" s="173" t="s">
        <v>253</v>
      </c>
      <c r="H190" s="174">
        <v>3</v>
      </c>
      <c r="I190" s="174"/>
      <c r="J190" s="174"/>
      <c r="K190" s="174">
        <f>H190*J190</f>
        <v>0</v>
      </c>
      <c r="L190" s="175"/>
      <c r="M190" s="32"/>
      <c r="N190" s="32"/>
      <c r="O190" s="177" t="s">
        <v>28</v>
      </c>
      <c r="P190" s="178">
        <f>I190+J190</f>
        <v>0</v>
      </c>
      <c r="Q190" s="178">
        <f>ROUND(I190*H190,3)</f>
        <v>0</v>
      </c>
      <c r="R190" s="178">
        <f>ROUND(J190*H190,3)</f>
        <v>0</v>
      </c>
      <c r="S190" s="179">
        <v>0</v>
      </c>
      <c r="T190" s="179">
        <f>S190*H190</f>
        <v>0</v>
      </c>
      <c r="U190" s="179">
        <v>0</v>
      </c>
      <c r="V190" s="179">
        <f>U190*H190</f>
        <v>0</v>
      </c>
      <c r="W190" s="179">
        <v>0</v>
      </c>
      <c r="X190" s="179">
        <f>W190*H190</f>
        <v>0</v>
      </c>
      <c r="Y190" s="32"/>
      <c r="Z190" s="214"/>
      <c r="AM190" s="181" t="s">
        <v>745</v>
      </c>
      <c r="AO190" s="181" t="s">
        <v>102</v>
      </c>
      <c r="AP190" s="181" t="s">
        <v>66</v>
      </c>
      <c r="AT190" s="14" t="s">
        <v>100</v>
      </c>
      <c r="AZ190" s="182">
        <f>IF(O190="základná",K190,0)</f>
        <v>0</v>
      </c>
      <c r="BA190" s="182">
        <f>IF(O190="znížená",K190,0)</f>
        <v>0</v>
      </c>
      <c r="BB190" s="182">
        <f>IF(O190="zákl. prenesená",K190,0)</f>
        <v>0</v>
      </c>
      <c r="BC190" s="182">
        <f>IF(O190="zníž. prenesená",K190,0)</f>
        <v>0</v>
      </c>
      <c r="BD190" s="182">
        <f>IF(O190="nulová",K190,0)</f>
        <v>0</v>
      </c>
      <c r="BE190" s="14" t="s">
        <v>105</v>
      </c>
      <c r="BF190" s="183">
        <f>ROUND(P190*H190,3)</f>
        <v>0</v>
      </c>
      <c r="BG190" s="14" t="s">
        <v>745</v>
      </c>
      <c r="BH190" s="181" t="s">
        <v>766</v>
      </c>
    </row>
    <row r="191" spans="1:60" s="2" customFormat="1" x14ac:dyDescent="0.2">
      <c r="A191" s="214"/>
      <c r="B191" s="29"/>
      <c r="C191" s="211"/>
      <c r="D191" s="184" t="s">
        <v>106</v>
      </c>
      <c r="E191" s="211"/>
      <c r="F191" s="185" t="s">
        <v>765</v>
      </c>
      <c r="G191" s="211"/>
      <c r="H191" s="211"/>
      <c r="I191" s="211"/>
      <c r="J191" s="211"/>
      <c r="K191" s="211"/>
      <c r="L191" s="211"/>
      <c r="M191" s="32"/>
      <c r="N191" s="32"/>
      <c r="O191" s="187"/>
      <c r="P191" s="60"/>
      <c r="Q191" s="60"/>
      <c r="R191" s="60"/>
      <c r="S191" s="60"/>
      <c r="T191" s="60"/>
      <c r="U191" s="60"/>
      <c r="V191" s="60"/>
      <c r="W191" s="60"/>
      <c r="X191" s="60"/>
      <c r="Y191" s="32"/>
      <c r="Z191" s="214"/>
      <c r="AO191" s="14" t="s">
        <v>106</v>
      </c>
      <c r="AP191" s="14" t="s">
        <v>66</v>
      </c>
    </row>
    <row r="192" spans="1:60" s="2" customFormat="1" ht="16.5" customHeight="1" x14ac:dyDescent="0.2">
      <c r="A192" s="214"/>
      <c r="B192" s="29"/>
      <c r="C192" s="170" t="s">
        <v>767</v>
      </c>
      <c r="D192" s="170" t="s">
        <v>102</v>
      </c>
      <c r="E192" s="171" t="s">
        <v>768</v>
      </c>
      <c r="F192" s="172" t="s">
        <v>769</v>
      </c>
      <c r="G192" s="173" t="s">
        <v>253</v>
      </c>
      <c r="H192" s="174">
        <v>4</v>
      </c>
      <c r="I192" s="174"/>
      <c r="J192" s="174"/>
      <c r="K192" s="174">
        <f>H192*J192</f>
        <v>0</v>
      </c>
      <c r="L192" s="175"/>
      <c r="M192" s="32"/>
      <c r="N192" s="32"/>
      <c r="O192" s="177" t="s">
        <v>28</v>
      </c>
      <c r="P192" s="178">
        <f>I192+J192</f>
        <v>0</v>
      </c>
      <c r="Q192" s="178">
        <f>ROUND(I192*H192,3)</f>
        <v>0</v>
      </c>
      <c r="R192" s="178">
        <f>ROUND(J192*H192,3)</f>
        <v>0</v>
      </c>
      <c r="S192" s="179">
        <v>0</v>
      </c>
      <c r="T192" s="179">
        <f>S192*H192</f>
        <v>0</v>
      </c>
      <c r="U192" s="179">
        <v>0</v>
      </c>
      <c r="V192" s="179">
        <f>U192*H192</f>
        <v>0</v>
      </c>
      <c r="W192" s="179">
        <v>0</v>
      </c>
      <c r="X192" s="179">
        <f>W192*H192</f>
        <v>0</v>
      </c>
      <c r="Y192" s="32"/>
      <c r="Z192" s="214"/>
      <c r="AM192" s="181" t="s">
        <v>745</v>
      </c>
      <c r="AO192" s="181" t="s">
        <v>102</v>
      </c>
      <c r="AP192" s="181" t="s">
        <v>66</v>
      </c>
      <c r="AT192" s="14" t="s">
        <v>100</v>
      </c>
      <c r="AZ192" s="182">
        <f>IF(O192="základná",K192,0)</f>
        <v>0</v>
      </c>
      <c r="BA192" s="182">
        <f>IF(O192="znížená",K192,0)</f>
        <v>0</v>
      </c>
      <c r="BB192" s="182">
        <f>IF(O192="zákl. prenesená",K192,0)</f>
        <v>0</v>
      </c>
      <c r="BC192" s="182">
        <f>IF(O192="zníž. prenesená",K192,0)</f>
        <v>0</v>
      </c>
      <c r="BD192" s="182">
        <f>IF(O192="nulová",K192,0)</f>
        <v>0</v>
      </c>
      <c r="BE192" s="14" t="s">
        <v>105</v>
      </c>
      <c r="BF192" s="183">
        <f>ROUND(P192*H192,3)</f>
        <v>0</v>
      </c>
      <c r="BG192" s="14" t="s">
        <v>745</v>
      </c>
      <c r="BH192" s="181" t="s">
        <v>770</v>
      </c>
    </row>
    <row r="193" spans="1:60" s="2" customFormat="1" x14ac:dyDescent="0.2">
      <c r="A193" s="214"/>
      <c r="B193" s="29"/>
      <c r="C193" s="211"/>
      <c r="D193" s="184" t="s">
        <v>106</v>
      </c>
      <c r="E193" s="211"/>
      <c r="F193" s="185" t="s">
        <v>769</v>
      </c>
      <c r="G193" s="211"/>
      <c r="H193" s="211"/>
      <c r="I193" s="211"/>
      <c r="J193" s="211"/>
      <c r="K193" s="211"/>
      <c r="L193" s="211"/>
      <c r="M193" s="32"/>
      <c r="N193" s="32"/>
      <c r="O193" s="187"/>
      <c r="P193" s="60"/>
      <c r="Q193" s="60"/>
      <c r="R193" s="60"/>
      <c r="S193" s="60"/>
      <c r="T193" s="60"/>
      <c r="U193" s="60"/>
      <c r="V193" s="60"/>
      <c r="W193" s="60"/>
      <c r="X193" s="60"/>
      <c r="Y193" s="32"/>
      <c r="Z193" s="214"/>
      <c r="AO193" s="14" t="s">
        <v>106</v>
      </c>
      <c r="AP193" s="14" t="s">
        <v>66</v>
      </c>
    </row>
    <row r="194" spans="1:60" s="2" customFormat="1" x14ac:dyDescent="0.2">
      <c r="A194" s="214"/>
      <c r="B194" s="29"/>
      <c r="C194" s="211"/>
      <c r="D194" s="184"/>
      <c r="E194" s="211"/>
      <c r="F194" s="185"/>
      <c r="G194" s="211"/>
      <c r="H194" s="211"/>
      <c r="I194" s="211"/>
      <c r="J194" s="211"/>
      <c r="K194" s="211"/>
      <c r="L194" s="211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214"/>
      <c r="AO194" s="14"/>
      <c r="AP194" s="14"/>
    </row>
    <row r="195" spans="1:60" s="12" customFormat="1" ht="22.7" customHeight="1" x14ac:dyDescent="0.2">
      <c r="B195" s="154"/>
      <c r="C195" s="155"/>
      <c r="D195" s="156" t="s">
        <v>62</v>
      </c>
      <c r="E195" s="168" t="s">
        <v>392</v>
      </c>
      <c r="F195" s="168" t="s">
        <v>162</v>
      </c>
      <c r="G195" s="155"/>
      <c r="H195" s="155"/>
      <c r="I195" s="155"/>
      <c r="J195" s="155"/>
      <c r="K195" s="169">
        <f>SUM(K196:K204)</f>
        <v>0</v>
      </c>
      <c r="L195" s="155"/>
      <c r="M195" s="159"/>
      <c r="N195" s="160"/>
      <c r="O195" s="161"/>
      <c r="P195" s="161"/>
      <c r="Q195" s="162">
        <f>SUM(Q196:Q204)</f>
        <v>0</v>
      </c>
      <c r="R195" s="162">
        <f>SUM(R196:R204)</f>
        <v>0</v>
      </c>
      <c r="S195" s="161"/>
      <c r="T195" s="163">
        <f>SUM(T196:T205)</f>
        <v>0</v>
      </c>
      <c r="U195" s="161"/>
      <c r="V195" s="163">
        <f>SUM(V196:V205)</f>
        <v>0</v>
      </c>
      <c r="W195" s="161"/>
      <c r="X195" s="163">
        <f>SUM(X196:X205)</f>
        <v>0</v>
      </c>
      <c r="Y195" s="164"/>
      <c r="AM195" s="165" t="s">
        <v>66</v>
      </c>
      <c r="AO195" s="166" t="s">
        <v>62</v>
      </c>
      <c r="AP195" s="166" t="s">
        <v>66</v>
      </c>
      <c r="AT195" s="165" t="s">
        <v>100</v>
      </c>
      <c r="BF195" s="167">
        <f>SUM(BF196:BF205)</f>
        <v>0</v>
      </c>
    </row>
    <row r="196" spans="1:60" s="2" customFormat="1" ht="16.5" customHeight="1" x14ac:dyDescent="0.2">
      <c r="A196" s="214"/>
      <c r="B196" s="29"/>
      <c r="C196" s="170" t="s">
        <v>393</v>
      </c>
      <c r="D196" s="170" t="s">
        <v>102</v>
      </c>
      <c r="E196" s="171" t="s">
        <v>394</v>
      </c>
      <c r="F196" s="172" t="s">
        <v>163</v>
      </c>
      <c r="G196" s="173" t="s">
        <v>117</v>
      </c>
      <c r="H196" s="174">
        <v>1.8</v>
      </c>
      <c r="I196" s="174"/>
      <c r="J196" s="174"/>
      <c r="K196" s="174">
        <f>H196*J196</f>
        <v>0</v>
      </c>
      <c r="L196" s="175"/>
      <c r="M196" s="32"/>
      <c r="N196" s="176" t="s">
        <v>1</v>
      </c>
      <c r="O196" s="177" t="s">
        <v>28</v>
      </c>
      <c r="P196" s="178">
        <f>I196+J196</f>
        <v>0</v>
      </c>
      <c r="Q196" s="178">
        <f>ROUND(I196*H196,3)</f>
        <v>0</v>
      </c>
      <c r="R196" s="178">
        <f>ROUND(J196*H196,3)</f>
        <v>0</v>
      </c>
      <c r="S196" s="179">
        <v>0</v>
      </c>
      <c r="T196" s="179">
        <f>S196*H196</f>
        <v>0</v>
      </c>
      <c r="U196" s="179">
        <v>0</v>
      </c>
      <c r="V196" s="179">
        <f>U196*H196</f>
        <v>0</v>
      </c>
      <c r="W196" s="179">
        <v>0</v>
      </c>
      <c r="X196" s="179">
        <f>W196*H196</f>
        <v>0</v>
      </c>
      <c r="Y196" s="180" t="s">
        <v>1</v>
      </c>
      <c r="Z196" s="214"/>
      <c r="AM196" s="181" t="s">
        <v>104</v>
      </c>
      <c r="AO196" s="181" t="s">
        <v>102</v>
      </c>
      <c r="AP196" s="181" t="s">
        <v>105</v>
      </c>
      <c r="AT196" s="14" t="s">
        <v>100</v>
      </c>
      <c r="AZ196" s="182">
        <f>IF(O196="základná",K196,0)</f>
        <v>0</v>
      </c>
      <c r="BA196" s="182">
        <f>IF(O196="znížená",K196,0)</f>
        <v>0</v>
      </c>
      <c r="BB196" s="182">
        <f>IF(O196="zákl. prenesená",K196,0)</f>
        <v>0</v>
      </c>
      <c r="BC196" s="182">
        <f>IF(O196="zníž. prenesená",K196,0)</f>
        <v>0</v>
      </c>
      <c r="BD196" s="182">
        <f>IF(O196="nulová",K196,0)</f>
        <v>0</v>
      </c>
      <c r="BE196" s="14" t="s">
        <v>105</v>
      </c>
      <c r="BF196" s="183">
        <f>ROUND(P196*H196,3)</f>
        <v>0</v>
      </c>
      <c r="BG196" s="14" t="s">
        <v>104</v>
      </c>
      <c r="BH196" s="181" t="s">
        <v>395</v>
      </c>
    </row>
    <row r="197" spans="1:60" s="2" customFormat="1" x14ac:dyDescent="0.2">
      <c r="A197" s="214"/>
      <c r="B197" s="29"/>
      <c r="C197" s="211"/>
      <c r="D197" s="184" t="s">
        <v>106</v>
      </c>
      <c r="E197" s="211"/>
      <c r="F197" s="185" t="s">
        <v>163</v>
      </c>
      <c r="G197" s="211"/>
      <c r="H197" s="211"/>
      <c r="I197" s="211"/>
      <c r="J197" s="211"/>
      <c r="K197" s="211"/>
      <c r="L197" s="211"/>
      <c r="M197" s="32"/>
      <c r="N197" s="186"/>
      <c r="O197" s="187"/>
      <c r="P197" s="60"/>
      <c r="Q197" s="60"/>
      <c r="R197" s="60"/>
      <c r="S197" s="60"/>
      <c r="T197" s="60"/>
      <c r="U197" s="60"/>
      <c r="V197" s="60"/>
      <c r="W197" s="60"/>
      <c r="X197" s="60"/>
      <c r="Y197" s="61"/>
      <c r="Z197" s="214"/>
      <c r="AO197" s="14" t="s">
        <v>106</v>
      </c>
      <c r="AP197" s="14" t="s">
        <v>105</v>
      </c>
    </row>
    <row r="198" spans="1:60" s="2" customFormat="1" ht="16.5" customHeight="1" x14ac:dyDescent="0.2">
      <c r="A198" s="214"/>
      <c r="B198" s="29"/>
      <c r="C198" s="170" t="s">
        <v>396</v>
      </c>
      <c r="D198" s="170" t="s">
        <v>102</v>
      </c>
      <c r="E198" s="171" t="s">
        <v>397</v>
      </c>
      <c r="F198" s="172" t="s">
        <v>164</v>
      </c>
      <c r="G198" s="173" t="s">
        <v>117</v>
      </c>
      <c r="H198" s="174">
        <v>2.5</v>
      </c>
      <c r="I198" s="174"/>
      <c r="J198" s="174"/>
      <c r="K198" s="174">
        <f>H198*J198</f>
        <v>0</v>
      </c>
      <c r="L198" s="175"/>
      <c r="M198" s="32"/>
      <c r="N198" s="176" t="s">
        <v>1</v>
      </c>
      <c r="O198" s="177" t="s">
        <v>28</v>
      </c>
      <c r="P198" s="178">
        <f>I198+J198</f>
        <v>0</v>
      </c>
      <c r="Q198" s="178">
        <f>ROUND(I198*H198,3)</f>
        <v>0</v>
      </c>
      <c r="R198" s="178">
        <f>ROUND(J198*H198,3)</f>
        <v>0</v>
      </c>
      <c r="S198" s="179">
        <v>0</v>
      </c>
      <c r="T198" s="179">
        <f>S198*H198</f>
        <v>0</v>
      </c>
      <c r="U198" s="179">
        <v>0</v>
      </c>
      <c r="V198" s="179">
        <f>U198*H198</f>
        <v>0</v>
      </c>
      <c r="W198" s="179">
        <v>0</v>
      </c>
      <c r="X198" s="179">
        <f>W198*H198</f>
        <v>0</v>
      </c>
      <c r="Y198" s="180" t="s">
        <v>1</v>
      </c>
      <c r="Z198" s="214"/>
      <c r="AM198" s="181" t="s">
        <v>104</v>
      </c>
      <c r="AO198" s="181" t="s">
        <v>102</v>
      </c>
      <c r="AP198" s="181" t="s">
        <v>105</v>
      </c>
      <c r="AT198" s="14" t="s">
        <v>100</v>
      </c>
      <c r="AZ198" s="182">
        <f>IF(O198="základná",K198,0)</f>
        <v>0</v>
      </c>
      <c r="BA198" s="182">
        <f>IF(O198="znížená",K198,0)</f>
        <v>0</v>
      </c>
      <c r="BB198" s="182">
        <f>IF(O198="zákl. prenesená",K198,0)</f>
        <v>0</v>
      </c>
      <c r="BC198" s="182">
        <f>IF(O198="zníž. prenesená",K198,0)</f>
        <v>0</v>
      </c>
      <c r="BD198" s="182">
        <f>IF(O198="nulová",K198,0)</f>
        <v>0</v>
      </c>
      <c r="BE198" s="14" t="s">
        <v>105</v>
      </c>
      <c r="BF198" s="183">
        <f>ROUND(P198*H198,3)</f>
        <v>0</v>
      </c>
      <c r="BG198" s="14" t="s">
        <v>104</v>
      </c>
      <c r="BH198" s="181" t="s">
        <v>398</v>
      </c>
    </row>
    <row r="199" spans="1:60" s="2" customFormat="1" x14ac:dyDescent="0.2">
      <c r="A199" s="214"/>
      <c r="B199" s="29"/>
      <c r="C199" s="211"/>
      <c r="D199" s="184" t="s">
        <v>106</v>
      </c>
      <c r="E199" s="211"/>
      <c r="F199" s="185" t="s">
        <v>164</v>
      </c>
      <c r="G199" s="211"/>
      <c r="H199" s="211"/>
      <c r="I199" s="211"/>
      <c r="J199" s="211"/>
      <c r="K199" s="211"/>
      <c r="L199" s="211"/>
      <c r="M199" s="32"/>
      <c r="N199" s="186"/>
      <c r="O199" s="187"/>
      <c r="P199" s="60"/>
      <c r="Q199" s="60"/>
      <c r="R199" s="60"/>
      <c r="S199" s="60"/>
      <c r="T199" s="60"/>
      <c r="U199" s="60"/>
      <c r="V199" s="60"/>
      <c r="W199" s="60"/>
      <c r="X199" s="60"/>
      <c r="Y199" s="61"/>
      <c r="Z199" s="214"/>
      <c r="AO199" s="14" t="s">
        <v>106</v>
      </c>
      <c r="AP199" s="14" t="s">
        <v>105</v>
      </c>
    </row>
    <row r="200" spans="1:60" s="2" customFormat="1" ht="16.5" customHeight="1" x14ac:dyDescent="0.2">
      <c r="A200" s="214"/>
      <c r="B200" s="29"/>
      <c r="C200" s="170" t="s">
        <v>399</v>
      </c>
      <c r="D200" s="170" t="s">
        <v>102</v>
      </c>
      <c r="E200" s="171" t="s">
        <v>400</v>
      </c>
      <c r="F200" s="172" t="s">
        <v>165</v>
      </c>
      <c r="G200" s="173" t="s">
        <v>117</v>
      </c>
      <c r="H200" s="174">
        <v>1</v>
      </c>
      <c r="I200" s="174"/>
      <c r="J200" s="174"/>
      <c r="K200" s="174">
        <f>H200*J200</f>
        <v>0</v>
      </c>
      <c r="L200" s="175"/>
      <c r="M200" s="32"/>
      <c r="N200" s="176" t="s">
        <v>1</v>
      </c>
      <c r="O200" s="177" t="s">
        <v>28</v>
      </c>
      <c r="P200" s="178">
        <f>I200+J200</f>
        <v>0</v>
      </c>
      <c r="Q200" s="178">
        <f>ROUND(I200*H200,3)</f>
        <v>0</v>
      </c>
      <c r="R200" s="178">
        <f>ROUND(J200*H200,3)</f>
        <v>0</v>
      </c>
      <c r="S200" s="179">
        <v>0</v>
      </c>
      <c r="T200" s="179">
        <f>S200*H200</f>
        <v>0</v>
      </c>
      <c r="U200" s="179">
        <v>0</v>
      </c>
      <c r="V200" s="179">
        <f>U200*H200</f>
        <v>0</v>
      </c>
      <c r="W200" s="179">
        <v>0</v>
      </c>
      <c r="X200" s="179">
        <f>W200*H200</f>
        <v>0</v>
      </c>
      <c r="Y200" s="180" t="s">
        <v>1</v>
      </c>
      <c r="Z200" s="214"/>
      <c r="AM200" s="181" t="s">
        <v>104</v>
      </c>
      <c r="AO200" s="181" t="s">
        <v>102</v>
      </c>
      <c r="AP200" s="181" t="s">
        <v>105</v>
      </c>
      <c r="AT200" s="14" t="s">
        <v>100</v>
      </c>
      <c r="AZ200" s="182">
        <f>IF(O200="základná",K200,0)</f>
        <v>0</v>
      </c>
      <c r="BA200" s="182">
        <f>IF(O200="znížená",K200,0)</f>
        <v>0</v>
      </c>
      <c r="BB200" s="182">
        <f>IF(O200="zákl. prenesená",K200,0)</f>
        <v>0</v>
      </c>
      <c r="BC200" s="182">
        <f>IF(O200="zníž. prenesená",K200,0)</f>
        <v>0</v>
      </c>
      <c r="BD200" s="182">
        <f>IF(O200="nulová",K200,0)</f>
        <v>0</v>
      </c>
      <c r="BE200" s="14" t="s">
        <v>105</v>
      </c>
      <c r="BF200" s="183">
        <f>ROUND(P200*H200,3)</f>
        <v>0</v>
      </c>
      <c r="BG200" s="14" t="s">
        <v>104</v>
      </c>
      <c r="BH200" s="181" t="s">
        <v>401</v>
      </c>
    </row>
    <row r="201" spans="1:60" s="2" customFormat="1" x14ac:dyDescent="0.2">
      <c r="A201" s="214"/>
      <c r="B201" s="29"/>
      <c r="C201" s="211"/>
      <c r="D201" s="184" t="s">
        <v>106</v>
      </c>
      <c r="E201" s="211"/>
      <c r="F201" s="185" t="s">
        <v>165</v>
      </c>
      <c r="G201" s="211"/>
      <c r="H201" s="211"/>
      <c r="I201" s="211"/>
      <c r="J201" s="211"/>
      <c r="K201" s="211"/>
      <c r="L201" s="211"/>
      <c r="M201" s="32"/>
      <c r="N201" s="186"/>
      <c r="O201" s="187"/>
      <c r="P201" s="60"/>
      <c r="Q201" s="60"/>
      <c r="R201" s="60"/>
      <c r="S201" s="60"/>
      <c r="T201" s="60"/>
      <c r="U201" s="60"/>
      <c r="V201" s="60"/>
      <c r="W201" s="60"/>
      <c r="X201" s="60"/>
      <c r="Y201" s="61"/>
      <c r="Z201" s="214"/>
      <c r="AO201" s="14" t="s">
        <v>106</v>
      </c>
      <c r="AP201" s="14" t="s">
        <v>105</v>
      </c>
    </row>
    <row r="202" spans="1:60" s="2" customFormat="1" ht="16.5" customHeight="1" x14ac:dyDescent="0.2">
      <c r="A202" s="214"/>
      <c r="B202" s="29"/>
      <c r="C202" s="170" t="s">
        <v>402</v>
      </c>
      <c r="D202" s="170" t="s">
        <v>102</v>
      </c>
      <c r="E202" s="171" t="s">
        <v>403</v>
      </c>
      <c r="F202" s="172" t="s">
        <v>166</v>
      </c>
      <c r="G202" s="173" t="s">
        <v>117</v>
      </c>
      <c r="H202" s="174">
        <v>3</v>
      </c>
      <c r="I202" s="174"/>
      <c r="J202" s="174"/>
      <c r="K202" s="174">
        <f>H202*J202</f>
        <v>0</v>
      </c>
      <c r="L202" s="175"/>
      <c r="M202" s="32"/>
      <c r="N202" s="176" t="s">
        <v>1</v>
      </c>
      <c r="O202" s="177" t="s">
        <v>28</v>
      </c>
      <c r="P202" s="178">
        <f>I202+J202</f>
        <v>0</v>
      </c>
      <c r="Q202" s="178">
        <f>ROUND(I202*H202,3)</f>
        <v>0</v>
      </c>
      <c r="R202" s="178">
        <f>ROUND(J202*H202,3)</f>
        <v>0</v>
      </c>
      <c r="S202" s="179">
        <v>0</v>
      </c>
      <c r="T202" s="179">
        <f>S202*H202</f>
        <v>0</v>
      </c>
      <c r="U202" s="179">
        <v>0</v>
      </c>
      <c r="V202" s="179">
        <f>U202*H202</f>
        <v>0</v>
      </c>
      <c r="W202" s="179">
        <v>0</v>
      </c>
      <c r="X202" s="179">
        <f>W202*H202</f>
        <v>0</v>
      </c>
      <c r="Y202" s="180" t="s">
        <v>1</v>
      </c>
      <c r="Z202" s="214"/>
      <c r="AM202" s="181" t="s">
        <v>104</v>
      </c>
      <c r="AO202" s="181" t="s">
        <v>102</v>
      </c>
      <c r="AP202" s="181" t="s">
        <v>105</v>
      </c>
      <c r="AT202" s="14" t="s">
        <v>100</v>
      </c>
      <c r="AZ202" s="182">
        <f>IF(O202="základná",K202,0)</f>
        <v>0</v>
      </c>
      <c r="BA202" s="182">
        <f>IF(O202="znížená",K202,0)</f>
        <v>0</v>
      </c>
      <c r="BB202" s="182">
        <f>IF(O202="zákl. prenesená",K202,0)</f>
        <v>0</v>
      </c>
      <c r="BC202" s="182">
        <f>IF(O202="zníž. prenesená",K202,0)</f>
        <v>0</v>
      </c>
      <c r="BD202" s="182">
        <f>IF(O202="nulová",K202,0)</f>
        <v>0</v>
      </c>
      <c r="BE202" s="14" t="s">
        <v>105</v>
      </c>
      <c r="BF202" s="183">
        <f>ROUND(P202*H202,3)</f>
        <v>0</v>
      </c>
      <c r="BG202" s="14" t="s">
        <v>104</v>
      </c>
      <c r="BH202" s="181" t="s">
        <v>404</v>
      </c>
    </row>
    <row r="203" spans="1:60" s="2" customFormat="1" x14ac:dyDescent="0.2">
      <c r="A203" s="214"/>
      <c r="B203" s="29"/>
      <c r="C203" s="211"/>
      <c r="D203" s="184" t="s">
        <v>106</v>
      </c>
      <c r="E203" s="211"/>
      <c r="F203" s="185" t="s">
        <v>166</v>
      </c>
      <c r="G203" s="211"/>
      <c r="H203" s="211"/>
      <c r="I203" s="211"/>
      <c r="J203" s="211"/>
      <c r="K203" s="211"/>
      <c r="L203" s="211"/>
      <c r="M203" s="32"/>
      <c r="N203" s="186"/>
      <c r="O203" s="187"/>
      <c r="P203" s="60"/>
      <c r="Q203" s="60"/>
      <c r="R203" s="60"/>
      <c r="S203" s="60"/>
      <c r="T203" s="60"/>
      <c r="U203" s="60"/>
      <c r="V203" s="60"/>
      <c r="W203" s="60"/>
      <c r="X203" s="60"/>
      <c r="Y203" s="61"/>
      <c r="Z203" s="214"/>
      <c r="AO203" s="14" t="s">
        <v>106</v>
      </c>
      <c r="AP203" s="14" t="s">
        <v>105</v>
      </c>
    </row>
    <row r="204" spans="1:60" s="2" customFormat="1" ht="16.5" customHeight="1" x14ac:dyDescent="0.2">
      <c r="A204" s="214"/>
      <c r="B204" s="29"/>
      <c r="C204" s="170" t="s">
        <v>405</v>
      </c>
      <c r="D204" s="170" t="s">
        <v>102</v>
      </c>
      <c r="E204" s="171" t="s">
        <v>406</v>
      </c>
      <c r="F204" s="172" t="s">
        <v>167</v>
      </c>
      <c r="G204" s="173" t="s">
        <v>117</v>
      </c>
      <c r="H204" s="174">
        <v>5</v>
      </c>
      <c r="I204" s="174"/>
      <c r="J204" s="174"/>
      <c r="K204" s="174">
        <f>H204*J204</f>
        <v>0</v>
      </c>
      <c r="L204" s="175"/>
      <c r="M204" s="32"/>
      <c r="N204" s="176" t="s">
        <v>1</v>
      </c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179">
        <f>W204*H204</f>
        <v>0</v>
      </c>
      <c r="Y204" s="180" t="s">
        <v>1</v>
      </c>
      <c r="Z204" s="214"/>
      <c r="AM204" s="181" t="s">
        <v>104</v>
      </c>
      <c r="AO204" s="181" t="s">
        <v>102</v>
      </c>
      <c r="AP204" s="181" t="s">
        <v>105</v>
      </c>
      <c r="AT204" s="14" t="s">
        <v>100</v>
      </c>
      <c r="AZ204" s="182">
        <f>IF(O204="základná",K204,0)</f>
        <v>0</v>
      </c>
      <c r="BA204" s="182">
        <f>IF(O204="znížená",K204,0)</f>
        <v>0</v>
      </c>
      <c r="BB204" s="182">
        <f>IF(O204="zákl. prenesená",K204,0)</f>
        <v>0</v>
      </c>
      <c r="BC204" s="182">
        <f>IF(O204="zníž. prenesená",K204,0)</f>
        <v>0</v>
      </c>
      <c r="BD204" s="182">
        <f>IF(O204="nulová",K204,0)</f>
        <v>0</v>
      </c>
      <c r="BE204" s="14" t="s">
        <v>105</v>
      </c>
      <c r="BF204" s="183">
        <f>ROUND(P204*H204,3)</f>
        <v>0</v>
      </c>
      <c r="BG204" s="14" t="s">
        <v>104</v>
      </c>
      <c r="BH204" s="181" t="s">
        <v>407</v>
      </c>
    </row>
    <row r="205" spans="1:60" s="2" customFormat="1" x14ac:dyDescent="0.2">
      <c r="A205" s="214"/>
      <c r="B205" s="29"/>
      <c r="C205" s="211"/>
      <c r="D205" s="184" t="s">
        <v>106</v>
      </c>
      <c r="E205" s="211"/>
      <c r="F205" s="185" t="s">
        <v>167</v>
      </c>
      <c r="G205" s="211"/>
      <c r="H205" s="211"/>
      <c r="I205" s="211"/>
      <c r="J205" s="211"/>
      <c r="K205" s="211"/>
      <c r="L205" s="211"/>
      <c r="M205" s="32"/>
      <c r="N205" s="186"/>
      <c r="O205" s="187"/>
      <c r="P205" s="60"/>
      <c r="Q205" s="60"/>
      <c r="R205" s="60"/>
      <c r="S205" s="60"/>
      <c r="T205" s="60"/>
      <c r="U205" s="60"/>
      <c r="V205" s="60"/>
      <c r="W205" s="60"/>
      <c r="X205" s="60"/>
      <c r="Y205" s="61"/>
      <c r="Z205" s="214"/>
      <c r="AO205" s="14" t="s">
        <v>106</v>
      </c>
      <c r="AP205" s="14" t="s">
        <v>105</v>
      </c>
    </row>
    <row r="206" spans="1:60" s="2" customFormat="1" ht="6.95" customHeight="1" x14ac:dyDescent="0.2">
      <c r="A206" s="214"/>
      <c r="B206" s="45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214"/>
    </row>
    <row r="207" spans="1:60" x14ac:dyDescent="0.2"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214"/>
    </row>
    <row r="208" spans="1:60" x14ac:dyDescent="0.2"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214"/>
    </row>
    <row r="209" spans="13:26" x14ac:dyDescent="0.2"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214"/>
    </row>
    <row r="210" spans="13:26" x14ac:dyDescent="0.2"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214"/>
    </row>
    <row r="211" spans="13:26" x14ac:dyDescent="0.2"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214"/>
    </row>
    <row r="212" spans="13:26" x14ac:dyDescent="0.2"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214"/>
    </row>
    <row r="213" spans="13:26" x14ac:dyDescent="0.2"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214"/>
    </row>
    <row r="214" spans="13:26" x14ac:dyDescent="0.2"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214"/>
    </row>
    <row r="215" spans="13:26" x14ac:dyDescent="0.2"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214"/>
    </row>
    <row r="216" spans="13:26" x14ac:dyDescent="0.2"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214"/>
    </row>
    <row r="217" spans="13:26" x14ac:dyDescent="0.2"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214"/>
    </row>
    <row r="218" spans="13:26" x14ac:dyDescent="0.2"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214"/>
    </row>
    <row r="219" spans="13:26" x14ac:dyDescent="0.2"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214"/>
    </row>
    <row r="220" spans="13:26" x14ac:dyDescent="0.2"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214"/>
    </row>
    <row r="221" spans="13:26" x14ac:dyDescent="0.2"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214"/>
    </row>
    <row r="222" spans="13:26" x14ac:dyDescent="0.2"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214"/>
    </row>
    <row r="223" spans="13:26" x14ac:dyDescent="0.2"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214"/>
    </row>
    <row r="224" spans="13:26" x14ac:dyDescent="0.2"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214"/>
    </row>
    <row r="225" spans="13:26" x14ac:dyDescent="0.2"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214"/>
    </row>
    <row r="226" spans="13:26" x14ac:dyDescent="0.2"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214"/>
    </row>
    <row r="227" spans="13:26" x14ac:dyDescent="0.2"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214"/>
    </row>
    <row r="228" spans="13:26" x14ac:dyDescent="0.2"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214"/>
    </row>
    <row r="229" spans="13:26" x14ac:dyDescent="0.2"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214"/>
    </row>
    <row r="230" spans="13:26" x14ac:dyDescent="0.2"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214"/>
    </row>
    <row r="231" spans="13:26" x14ac:dyDescent="0.2"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214"/>
    </row>
    <row r="232" spans="13:26" x14ac:dyDescent="0.2"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214"/>
    </row>
    <row r="233" spans="13:26" x14ac:dyDescent="0.2"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214"/>
    </row>
    <row r="234" spans="13:26" x14ac:dyDescent="0.2"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214"/>
    </row>
    <row r="235" spans="13:26" x14ac:dyDescent="0.2"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214"/>
    </row>
    <row r="236" spans="13:26" x14ac:dyDescent="0.2"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214"/>
    </row>
    <row r="237" spans="13:26" x14ac:dyDescent="0.2"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214"/>
    </row>
    <row r="238" spans="13:26" x14ac:dyDescent="0.2"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214"/>
    </row>
    <row r="239" spans="13:26" x14ac:dyDescent="0.2"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214"/>
    </row>
    <row r="240" spans="13:26" x14ac:dyDescent="0.2"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214"/>
    </row>
    <row r="241" spans="13:26" x14ac:dyDescent="0.2"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214"/>
    </row>
    <row r="242" spans="13:26" x14ac:dyDescent="0.2"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214"/>
    </row>
    <row r="243" spans="13:26" x14ac:dyDescent="0.2"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214"/>
    </row>
    <row r="244" spans="13:26" x14ac:dyDescent="0.2"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214"/>
    </row>
    <row r="245" spans="13:26" x14ac:dyDescent="0.2"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214"/>
    </row>
    <row r="246" spans="13:26" x14ac:dyDescent="0.2"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214"/>
    </row>
    <row r="247" spans="13:26" x14ac:dyDescent="0.2"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214"/>
    </row>
    <row r="248" spans="13:26" x14ac:dyDescent="0.2"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214"/>
    </row>
    <row r="249" spans="13:26" x14ac:dyDescent="0.2"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214"/>
    </row>
    <row r="250" spans="13:26" x14ac:dyDescent="0.2"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214"/>
    </row>
    <row r="251" spans="13:26" x14ac:dyDescent="0.2"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214"/>
    </row>
    <row r="252" spans="13:26" x14ac:dyDescent="0.2"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214"/>
    </row>
    <row r="253" spans="13:26" x14ac:dyDescent="0.2"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214"/>
    </row>
    <row r="254" spans="13:26" x14ac:dyDescent="0.2"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214"/>
    </row>
    <row r="255" spans="13:26" x14ac:dyDescent="0.2"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214"/>
    </row>
    <row r="256" spans="13:26" x14ac:dyDescent="0.2"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214"/>
    </row>
    <row r="257" spans="13:26" x14ac:dyDescent="0.2"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214"/>
    </row>
    <row r="258" spans="13:26" x14ac:dyDescent="0.2"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214"/>
    </row>
    <row r="259" spans="13:26" x14ac:dyDescent="0.2"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214"/>
    </row>
    <row r="260" spans="13:26" x14ac:dyDescent="0.2"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214"/>
    </row>
    <row r="261" spans="13:26" x14ac:dyDescent="0.2"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214"/>
    </row>
    <row r="262" spans="13:26" x14ac:dyDescent="0.2"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214"/>
    </row>
    <row r="263" spans="13:26" x14ac:dyDescent="0.2"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214"/>
    </row>
    <row r="264" spans="13:26" x14ac:dyDescent="0.2"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214"/>
    </row>
    <row r="265" spans="13:26" x14ac:dyDescent="0.2"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214"/>
    </row>
    <row r="266" spans="13:26" x14ac:dyDescent="0.2"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214"/>
    </row>
    <row r="267" spans="13:26" x14ac:dyDescent="0.2"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214"/>
    </row>
    <row r="268" spans="13:26" x14ac:dyDescent="0.2"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214"/>
    </row>
    <row r="269" spans="13:26" x14ac:dyDescent="0.2"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214"/>
    </row>
    <row r="270" spans="13:26" x14ac:dyDescent="0.2"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214"/>
    </row>
    <row r="271" spans="13:26" x14ac:dyDescent="0.2"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214"/>
    </row>
    <row r="272" spans="13:26" x14ac:dyDescent="0.2"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214"/>
    </row>
    <row r="273" spans="13:26" x14ac:dyDescent="0.2"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214"/>
    </row>
    <row r="274" spans="13:26" x14ac:dyDescent="0.2"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214"/>
    </row>
    <row r="275" spans="13:26" x14ac:dyDescent="0.2"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214"/>
    </row>
    <row r="276" spans="13:26" x14ac:dyDescent="0.2"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214"/>
    </row>
    <row r="277" spans="13:26" x14ac:dyDescent="0.2"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214"/>
    </row>
    <row r="278" spans="13:26" x14ac:dyDescent="0.2"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214"/>
    </row>
    <row r="279" spans="13:26" x14ac:dyDescent="0.2"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214"/>
    </row>
    <row r="280" spans="13:26" x14ac:dyDescent="0.2"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214"/>
    </row>
    <row r="281" spans="13:26" x14ac:dyDescent="0.2"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214"/>
    </row>
    <row r="282" spans="13:26" x14ac:dyDescent="0.2"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214"/>
    </row>
    <row r="283" spans="13:26" x14ac:dyDescent="0.2"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214"/>
    </row>
    <row r="284" spans="13:26" x14ac:dyDescent="0.2"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214"/>
    </row>
    <row r="285" spans="13:26" x14ac:dyDescent="0.2"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214"/>
    </row>
    <row r="286" spans="13:26" x14ac:dyDescent="0.2"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214"/>
    </row>
    <row r="287" spans="13:26" x14ac:dyDescent="0.2"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214"/>
    </row>
    <row r="288" spans="13:26" x14ac:dyDescent="0.2"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214"/>
    </row>
    <row r="289" spans="13:26" x14ac:dyDescent="0.2"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214"/>
    </row>
    <row r="290" spans="13:26" x14ac:dyDescent="0.2"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14"/>
    </row>
    <row r="291" spans="13:26" x14ac:dyDescent="0.2"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214"/>
    </row>
    <row r="292" spans="13:26" x14ac:dyDescent="0.2"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14"/>
    </row>
    <row r="293" spans="13:26" x14ac:dyDescent="0.2"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214"/>
    </row>
    <row r="294" spans="13:26" x14ac:dyDescent="0.2">
      <c r="Z294" s="214"/>
    </row>
    <row r="295" spans="13:26" x14ac:dyDescent="0.2">
      <c r="Z295" s="214"/>
    </row>
    <row r="296" spans="13:26" x14ac:dyDescent="0.2">
      <c r="Z296" s="214"/>
    </row>
    <row r="297" spans="13:26" x14ac:dyDescent="0.2">
      <c r="Z297" s="214"/>
    </row>
    <row r="298" spans="13:26" x14ac:dyDescent="0.2">
      <c r="Z298" s="214"/>
    </row>
    <row r="299" spans="13:26" x14ac:dyDescent="0.2">
      <c r="Z299" s="214"/>
    </row>
    <row r="300" spans="13:26" x14ac:dyDescent="0.2">
      <c r="Z300" s="214"/>
    </row>
    <row r="301" spans="13:26" x14ac:dyDescent="0.2">
      <c r="Z301" s="214"/>
    </row>
    <row r="302" spans="13:26" x14ac:dyDescent="0.2">
      <c r="Z302" s="214"/>
    </row>
    <row r="303" spans="13:26" x14ac:dyDescent="0.2">
      <c r="Z303" s="214"/>
    </row>
    <row r="304" spans="13:26" x14ac:dyDescent="0.2">
      <c r="Z304" s="214"/>
    </row>
    <row r="305" spans="26:26" x14ac:dyDescent="0.2">
      <c r="Z305" s="214"/>
    </row>
    <row r="306" spans="26:26" x14ac:dyDescent="0.2">
      <c r="Z306" s="214"/>
    </row>
    <row r="307" spans="26:26" x14ac:dyDescent="0.2">
      <c r="Z307" s="214"/>
    </row>
    <row r="308" spans="26:26" x14ac:dyDescent="0.2">
      <c r="Z308" s="214"/>
    </row>
    <row r="309" spans="26:26" x14ac:dyDescent="0.2">
      <c r="Z309" s="214"/>
    </row>
    <row r="310" spans="26:26" x14ac:dyDescent="0.2">
      <c r="Z310" s="214"/>
    </row>
    <row r="311" spans="26:26" x14ac:dyDescent="0.2">
      <c r="Z311" s="214"/>
    </row>
    <row r="312" spans="26:26" x14ac:dyDescent="0.2">
      <c r="Z312" s="214"/>
    </row>
  </sheetData>
  <mergeCells count="9">
    <mergeCell ref="E87:H87"/>
    <mergeCell ref="E114:H114"/>
    <mergeCell ref="E116:H116"/>
    <mergeCell ref="M2:Z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2</vt:i4>
      </vt:variant>
    </vt:vector>
  </HeadingPairs>
  <TitlesOfParts>
    <vt:vector size="9" baseType="lpstr">
      <vt:lpstr>Rekapitulácia</vt:lpstr>
      <vt:lpstr>VZT Hala A</vt:lpstr>
      <vt:lpstr>VZT Hala B</vt:lpstr>
      <vt:lpstr>Hala B</vt:lpstr>
      <vt:lpstr>Kraso</vt:lpstr>
      <vt:lpstr>Posiľovňa</vt:lpstr>
      <vt:lpstr>Medzistrop</vt:lpstr>
      <vt:lpstr>'VZT Hala A'!Názvy_tlače</vt:lpstr>
      <vt:lpstr>'VZT Hala 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Sedlák</dc:creator>
  <cp:lastModifiedBy>Ján Halgaš</cp:lastModifiedBy>
  <cp:lastPrinted>2020-08-06T17:36:41Z</cp:lastPrinted>
  <dcterms:created xsi:type="dcterms:W3CDTF">2019-08-05T08:40:51Z</dcterms:created>
  <dcterms:modified xsi:type="dcterms:W3CDTF">2020-08-06T17:39:10Z</dcterms:modified>
</cp:coreProperties>
</file>