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miros\OneDrive\Počítač\"/>
    </mc:Choice>
  </mc:AlternateContent>
  <bookViews>
    <workbookView xWindow="0" yWindow="0" windowWidth="0" windowHeight="0"/>
  </bookViews>
  <sheets>
    <sheet name="Rekapitulácia stavby" sheetId="1" r:id="rId1"/>
    <sheet name="48-1-2026 - Prestavba a p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'48-1-2026 - Prestavba a p...'!$C$129:$K$240</definedName>
    <definedName name="_xlnm.Print_Area" localSheetId="1">'48-1-2026 - Prestavba a p...'!$C$82:$J$113,'48-1-2026 - Prestavba a p...'!$C$119:$J$240</definedName>
    <definedName name="_xlnm.Print_Titles" localSheetId="1">'48-1-2026 - Prestavba a p...'!$129:$129</definedName>
  </definedNames>
  <calcPr/>
</workbook>
</file>

<file path=xl/calcChain.xml><?xml version="1.0" encoding="utf-8"?>
<calcChain xmlns="http://schemas.openxmlformats.org/spreadsheetml/2006/main">
  <c i="1" l="1" r="AY95"/>
  <c r="AX95"/>
  <c i="2" r="J35"/>
  <c r="J34"/>
  <c r="J33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2"/>
  <c r="BH232"/>
  <c r="BG232"/>
  <c r="BE232"/>
  <c r="T232"/>
  <c r="T231"/>
  <c r="R232"/>
  <c r="R231"/>
  <c r="P232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4"/>
  <c r="BH214"/>
  <c r="BG214"/>
  <c r="BE214"/>
  <c r="T214"/>
  <c r="T213"/>
  <c r="R214"/>
  <c r="R213"/>
  <c r="P214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7"/>
  <c r="BH197"/>
  <c r="BG197"/>
  <c r="BE197"/>
  <c r="T197"/>
  <c r="T196"/>
  <c r="R197"/>
  <c r="R196"/>
  <c r="P197"/>
  <c r="P196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7"/>
  <c r="J126"/>
  <c r="F126"/>
  <c r="F124"/>
  <c r="E122"/>
  <c r="J90"/>
  <c r="J89"/>
  <c r="F89"/>
  <c r="F87"/>
  <c r="E85"/>
  <c r="J16"/>
  <c r="E16"/>
  <c r="F90"/>
  <c r="J15"/>
  <c r="J10"/>
  <c r="J124"/>
  <c i="1" r="L90"/>
  <c r="AM90"/>
  <c r="AM89"/>
  <c r="L89"/>
  <c r="AM87"/>
  <c r="L87"/>
  <c r="L85"/>
  <c r="L84"/>
  <c i="2" r="J221"/>
  <c r="J218"/>
  <c r="J205"/>
  <c r="J172"/>
  <c r="J148"/>
  <c r="BK133"/>
  <c r="J227"/>
  <c r="J186"/>
  <c r="J136"/>
  <c r="BK214"/>
  <c r="J194"/>
  <c r="J234"/>
  <c r="F33"/>
  <c r="J170"/>
  <c r="J204"/>
  <c r="BK159"/>
  <c r="J135"/>
  <c r="J162"/>
  <c r="J169"/>
  <c r="BK197"/>
  <c r="J168"/>
  <c r="BK232"/>
  <c r="J229"/>
  <c r="BK220"/>
  <c r="J210"/>
  <c r="BK191"/>
  <c r="BK136"/>
  <c r="J163"/>
  <c r="J217"/>
  <c r="BK206"/>
  <c r="BK173"/>
  <c r="BK148"/>
  <c r="J238"/>
  <c r="BK171"/>
  <c r="BK134"/>
  <c r="J154"/>
  <c r="J177"/>
  <c r="J160"/>
  <c r="J230"/>
  <c r="J190"/>
  <c r="BK210"/>
  <c r="J179"/>
  <c r="BK145"/>
  <c r="J155"/>
  <c r="J178"/>
  <c r="BK200"/>
  <c r="BK175"/>
  <c r="BK226"/>
  <c r="J211"/>
  <c r="BK194"/>
  <c r="J153"/>
  <c r="J236"/>
  <c r="J226"/>
  <c r="J173"/>
  <c r="J147"/>
  <c r="J133"/>
  <c r="BK212"/>
  <c r="BK193"/>
  <c r="J176"/>
  <c r="BK146"/>
  <c r="J237"/>
  <c r="BK165"/>
  <c r="J141"/>
  <c r="J191"/>
  <c r="BK155"/>
  <c r="J201"/>
  <c r="J180"/>
  <c r="J171"/>
  <c r="BK158"/>
  <c r="J240"/>
  <c r="BK183"/>
  <c r="BK154"/>
  <c r="BK222"/>
  <c r="BK143"/>
  <c r="J175"/>
  <c r="J193"/>
  <c r="BK176"/>
  <c r="BK163"/>
  <c r="BK142"/>
  <c r="J232"/>
  <c r="J199"/>
  <c r="J157"/>
  <c r="BK240"/>
  <c r="BK186"/>
  <c r="BK166"/>
  <c r="BK147"/>
  <c r="BK227"/>
  <c r="BK188"/>
  <c r="J152"/>
  <c r="BK228"/>
  <c r="BK202"/>
  <c r="BK179"/>
  <c r="BK161"/>
  <c r="BK153"/>
  <c r="BK225"/>
  <c r="J219"/>
  <c r="J207"/>
  <c r="BK189"/>
  <c r="J167"/>
  <c r="J142"/>
  <c r="BK236"/>
  <c r="J235"/>
  <c r="BK192"/>
  <c r="BK167"/>
  <c r="J145"/>
  <c r="BK207"/>
  <c r="BK201"/>
  <c r="BK184"/>
  <c r="BK152"/>
  <c r="J143"/>
  <c r="BK223"/>
  <c r="BK156"/>
  <c r="BK140"/>
  <c r="BK151"/>
  <c r="J224"/>
  <c r="BK217"/>
  <c r="J197"/>
  <c r="J158"/>
  <c r="J139"/>
  <c r="BK234"/>
  <c r="J187"/>
  <c r="J150"/>
  <c i="1" r="AS94"/>
  <c i="2" r="BK208"/>
  <c r="BK218"/>
  <c r="BK180"/>
  <c r="J161"/>
  <c r="J137"/>
  <c r="J183"/>
  <c r="BK204"/>
  <c r="J223"/>
  <c r="J189"/>
  <c r="J146"/>
  <c r="BK172"/>
  <c r="BK178"/>
  <c r="BK169"/>
  <c r="BK137"/>
  <c r="BK238"/>
  <c r="BK160"/>
  <c r="BK205"/>
  <c r="J151"/>
  <c r="BK224"/>
  <c r="J184"/>
  <c r="J228"/>
  <c r="J181"/>
  <c r="BK239"/>
  <c r="BK221"/>
  <c r="J220"/>
  <c r="J214"/>
  <c r="J200"/>
  <c r="J166"/>
  <c r="BK144"/>
  <c r="BK235"/>
  <c r="BK199"/>
  <c r="BK181"/>
  <c r="BK187"/>
  <c r="BK162"/>
  <c r="BK135"/>
  <c r="BK229"/>
  <c r="J188"/>
  <c r="BK139"/>
  <c r="BK211"/>
  <c r="J202"/>
  <c r="BK177"/>
  <c r="J156"/>
  <c r="BK237"/>
  <c r="BK170"/>
  <c r="J144"/>
  <c r="BK141"/>
  <c r="J212"/>
  <c r="BK168"/>
  <c r="J134"/>
  <c r="J222"/>
  <c r="BK219"/>
  <c r="J208"/>
  <c r="BK190"/>
  <c r="J159"/>
  <c r="J140"/>
  <c r="J206"/>
  <c r="BK157"/>
  <c r="J225"/>
  <c r="J192"/>
  <c r="J165"/>
  <c r="BK150"/>
  <c r="J239"/>
  <c r="BK230"/>
  <c r="F31"/>
  <c r="F35"/>
  <c l="1" r="BK138"/>
  <c r="J138"/>
  <c r="J97"/>
  <c r="BK164"/>
  <c r="J164"/>
  <c r="J99"/>
  <c r="T132"/>
  <c r="P138"/>
  <c r="P164"/>
  <c r="P132"/>
  <c r="T138"/>
  <c r="R149"/>
  <c r="BK174"/>
  <c r="J174"/>
  <c r="J100"/>
  <c r="T174"/>
  <c r="BK185"/>
  <c r="J185"/>
  <c r="J102"/>
  <c r="P185"/>
  <c r="T198"/>
  <c r="T195"/>
  <c r="T203"/>
  <c r="T209"/>
  <c r="P216"/>
  <c r="P215"/>
  <c r="P233"/>
  <c r="R132"/>
  <c r="R138"/>
  <c r="T149"/>
  <c r="R164"/>
  <c r="R174"/>
  <c r="P182"/>
  <c r="T182"/>
  <c r="R185"/>
  <c r="R198"/>
  <c r="R195"/>
  <c r="P203"/>
  <c r="BK209"/>
  <c r="J209"/>
  <c r="J107"/>
  <c r="R209"/>
  <c r="T216"/>
  <c r="BK233"/>
  <c r="J233"/>
  <c r="J112"/>
  <c r="R233"/>
  <c r="BK132"/>
  <c r="J132"/>
  <c r="J96"/>
  <c r="BK149"/>
  <c r="J149"/>
  <c r="J98"/>
  <c r="P149"/>
  <c r="T164"/>
  <c r="P174"/>
  <c r="BK182"/>
  <c r="J182"/>
  <c r="J101"/>
  <c r="R182"/>
  <c r="T185"/>
  <c r="BK198"/>
  <c r="J198"/>
  <c r="J105"/>
  <c r="P198"/>
  <c r="P195"/>
  <c r="BK203"/>
  <c r="J203"/>
  <c r="J106"/>
  <c r="R203"/>
  <c r="P209"/>
  <c r="BK216"/>
  <c r="BK215"/>
  <c r="J215"/>
  <c r="J109"/>
  <c r="R216"/>
  <c r="R215"/>
  <c r="T233"/>
  <c r="BK196"/>
  <c r="BK195"/>
  <c r="J195"/>
  <c r="J103"/>
  <c r="BK231"/>
  <c r="J231"/>
  <c r="J111"/>
  <c r="BK213"/>
  <c r="J213"/>
  <c r="J108"/>
  <c r="BF232"/>
  <c r="BF240"/>
  <c i="1" r="AZ95"/>
  <c r="BD95"/>
  <c i="2" r="BF230"/>
  <c i="1" r="BB95"/>
  <c i="2" r="F127"/>
  <c r="BF133"/>
  <c r="BF134"/>
  <c r="BF136"/>
  <c r="BF159"/>
  <c r="BF163"/>
  <c r="BF166"/>
  <c r="BF168"/>
  <c r="BF173"/>
  <c r="BF175"/>
  <c r="BF178"/>
  <c r="BF186"/>
  <c r="BF192"/>
  <c r="BF194"/>
  <c r="BF202"/>
  <c r="BF204"/>
  <c r="BF221"/>
  <c r="BF223"/>
  <c r="BF224"/>
  <c r="BF227"/>
  <c r="BF152"/>
  <c r="BF161"/>
  <c r="BF162"/>
  <c r="BF167"/>
  <c r="BF169"/>
  <c r="BF179"/>
  <c r="BF187"/>
  <c r="BF190"/>
  <c r="BF191"/>
  <c r="BF197"/>
  <c r="BF199"/>
  <c r="BF239"/>
  <c r="BF135"/>
  <c r="BF139"/>
  <c r="BF145"/>
  <c r="BF146"/>
  <c r="BF148"/>
  <c r="BF157"/>
  <c r="BF158"/>
  <c r="BF160"/>
  <c r="BF176"/>
  <c r="BF184"/>
  <c r="BF189"/>
  <c r="BF226"/>
  <c r="BF229"/>
  <c r="BF142"/>
  <c r="BF143"/>
  <c r="BF144"/>
  <c r="BF147"/>
  <c r="BF151"/>
  <c r="BF153"/>
  <c r="BF154"/>
  <c r="BF156"/>
  <c r="BF171"/>
  <c r="BF172"/>
  <c r="BF181"/>
  <c r="BF183"/>
  <c r="BF188"/>
  <c r="BF200"/>
  <c r="BF201"/>
  <c r="BF205"/>
  <c r="BF206"/>
  <c r="BF207"/>
  <c r="BF208"/>
  <c r="BF210"/>
  <c r="BF212"/>
  <c r="BF214"/>
  <c r="BF228"/>
  <c r="BF237"/>
  <c r="J87"/>
  <c r="BF140"/>
  <c r="BF165"/>
  <c r="BF177"/>
  <c r="BF193"/>
  <c r="BF225"/>
  <c r="BF234"/>
  <c r="BF235"/>
  <c r="BF236"/>
  <c r="BF137"/>
  <c r="BF141"/>
  <c r="BF150"/>
  <c r="BF155"/>
  <c r="BF170"/>
  <c r="BF180"/>
  <c r="BF211"/>
  <c r="BF217"/>
  <c r="BF218"/>
  <c r="BF219"/>
  <c r="BF220"/>
  <c r="BF222"/>
  <c r="BF238"/>
  <c i="1" r="BD94"/>
  <c r="W33"/>
  <c i="2" r="F34"/>
  <c i="1" r="AZ94"/>
  <c r="AV94"/>
  <c r="AK29"/>
  <c i="2" r="J31"/>
  <c i="1" r="BB94"/>
  <c r="W31"/>
  <c i="2" l="1" r="T215"/>
  <c r="R131"/>
  <c r="R130"/>
  <c r="P131"/>
  <c r="P130"/>
  <c i="1" r="AU95"/>
  <c i="2" r="T131"/>
  <c r="T130"/>
  <c i="1" r="BC95"/>
  <c r="AV95"/>
  <c i="2" r="BK131"/>
  <c r="J131"/>
  <c r="J95"/>
  <c r="J196"/>
  <c r="J104"/>
  <c r="J216"/>
  <c r="J110"/>
  <c i="1" r="AU94"/>
  <c r="BC94"/>
  <c r="AY94"/>
  <c i="2" r="F32"/>
  <c i="1" r="BA95"/>
  <c r="BA94"/>
  <c r="W30"/>
  <c r="AX94"/>
  <c r="W29"/>
  <c i="2" r="J32"/>
  <c i="1" r="AW95"/>
  <c r="AT95"/>
  <c i="2" l="1" r="BK130"/>
  <c r="J130"/>
  <c r="J94"/>
  <c i="1" r="W32"/>
  <c r="AW94"/>
  <c r="AK30"/>
  <c i="2" l="1" r="J28"/>
  <c i="1" r="AG95"/>
  <c r="AG94"/>
  <c r="AK26"/>
  <c r="AT94"/>
  <c r="AN94"/>
  <c i="2" l="1" r="J37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<sst xmlns="http://schemas.openxmlformats.org/spreadsheetml/2006/main">
  <si>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</si>
  <si>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</si>
  <si>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</si>
  <si>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</si>
  <si>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</si>
  <si>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{acb2695b-7378-4a83-8be7-4c9e51953d05}</t>
  </si>
  <si>
    <t>0,01</t>
  </si>
  <si>
    <t>23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</si>
  <si>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</si>
  <si>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</si>
  <si>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</si>
  <si>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</si>
  <si>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</si>
  <si>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48-1-2026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</si>
  <si>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</si>
  <si>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</si>
  <si>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Prestavba a prístavba kravína</t>
  </si>
  <si>
    <t>JKSO:</t>
  </si>
  <si>
    <t>ČS:</t>
  </si>
  <si>
    <t>Miesto:</t>
  </si>
  <si>
    <t>Voznica</t>
  </si>
  <si>
    <t>Dátum:</t>
  </si>
  <si>
    <t>18. 8. 2026</t>
  </si>
  <si>
    <t>Objednávateľ:</t>
  </si>
  <si>
    <t>IČO:</t>
  </si>
  <si>
    <t>46037756</t>
  </si>
  <si>
    <t>Farma Boroš, s.r.o.</t>
  </si>
  <si>
    <t>IČ DPH:</t>
  </si>
  <si>
    <t>SK2023190521</t>
  </si>
  <si>
    <t>Zhotoviteľ:</t>
  </si>
  <si>
    <t>Vyplň údaj</t>
  </si>
  <si>
    <t>Projektant:</t>
  </si>
  <si>
    <t>55121527</t>
  </si>
  <si>
    <t>LeKas s.r.o.</t>
  </si>
  <si>
    <t>SK2121880057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</si>
  <si>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</si>
  <si>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</si>
  <si>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</si>
  <si>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</si>
  <si>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</si>
  <si>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</si>
  <si>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</si>
  <si>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</si>
  <si>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</si>
  <si>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</si>
  <si>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</si>
  <si>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</si>
  <si>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</si>
  <si>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</si>
  <si>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</si>
  <si>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</si>
  <si>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</si>
  <si>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</si>
  <si>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</si>
  <si>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</si>
  <si>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</si>
  <si>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</si>
  <si>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</si>
  <si>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</si>
  <si>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</si>
  <si>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</si>
  <si>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</si>
  <si>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</si>
  <si>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</si>
  <si>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</si>
  <si>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</si>
  <si>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</si>
  <si>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</si>
  <si>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</si>
  <si>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</si>
  <si>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</si>
  <si>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</si>
  <si>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</si>
  <si>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</si>
  <si>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</si>
  <si>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</si>
  <si>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</si>
  <si>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</si>
  <si>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</si>
  <si>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</si>
  <si>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</si>
  <si>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</si>
  <si>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</si>
  <si>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</si>
  <si>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</si>
  <si>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</si>
  <si>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</si>
  <si>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</si>
  <si>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</si>
  <si>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</si>
  <si>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</si>
  <si>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</si>
  <si>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</si>
  <si>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</si>
  <si>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</si>
  <si>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</si>
  <si>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</si>
  <si>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</si>
  <si>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</si>
  <si>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>PSV - Práce a dodávky PSV</t>
  </si>
  <si>
    <t xml:space="preserve">    721 - Zdravotechnika - vnútorná kanalizácia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</si>
  <si>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</si>
  <si>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</si>
  <si>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</si>
  <si>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</si>
  <si>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</si>
  <si>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</si>
  <si>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</si>
  <si>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</si>
  <si>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</si>
  <si>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</si>
  <si>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</si>
  <si>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</si>
  <si>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</si>
  <si>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</si>
  <si>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</si>
  <si>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</si>
  <si>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</si>
  <si>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</si>
  <si>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</si>
  <si>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</si>
  <si>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</si>
  <si>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</si>
  <si>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</si>
  <si>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</si>
  <si>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</si>
  <si>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131351102.S</t>
  </si>
  <si>
    <t>Výkop nezapaženej jamy strojne v hornine tr. 4, objem nad 100 do 1000 m3</t>
  </si>
  <si>
    <t>m3</t>
  </si>
  <si>
    <t>4</t>
  </si>
  <si>
    <t>2</t>
  </si>
  <si>
    <t>-859019376</t>
  </si>
  <si>
    <t>131351109.S</t>
  </si>
  <si>
    <t>Hĺbenie nezapažených jám a zárezov strojne. Príplatok za lepivosť horniny tr. 4</t>
  </si>
  <si>
    <t>-671034607</t>
  </si>
  <si>
    <t>3</t>
  </si>
  <si>
    <t>132251102.S</t>
  </si>
  <si>
    <t>Výkop ryhy do šírky 600 mm strojne v hornine tr. 3, objem nad 100 m3</t>
  </si>
  <si>
    <t>596591056</t>
  </si>
  <si>
    <t>132251109.S</t>
  </si>
  <si>
    <t>Príplatok k cene za lepivosť pri hĺbení rýh šírky do 600 mm zapažených i nezapažených s urovnaním dna v hornine tr. 3</t>
  </si>
  <si>
    <t>641860073</t>
  </si>
  <si>
    <t>5</t>
  </si>
  <si>
    <t>171151101.S</t>
  </si>
  <si>
    <t>Hutnenie bokov násypov z hornín súdržných a sypkých</t>
  </si>
  <si>
    <t>m2</t>
  </si>
  <si>
    <t>1093749724</t>
  </si>
  <si>
    <t>Zakladanie</t>
  </si>
  <si>
    <t>6</t>
  </si>
  <si>
    <t>271541021.S</t>
  </si>
  <si>
    <t>Násyp pod základové konštrukcie so zhutnením zo štrkodrvy fr. 0 - 32 mm</t>
  </si>
  <si>
    <t>-2032107699</t>
  </si>
  <si>
    <t>7</t>
  </si>
  <si>
    <t>273322421.S</t>
  </si>
  <si>
    <t xml:space="preserve">Betónovanie  základových dosiek, betón železový (bez výstuže) , cement síranovzdorný</t>
  </si>
  <si>
    <t>985644483</t>
  </si>
  <si>
    <t>8</t>
  </si>
  <si>
    <t>M</t>
  </si>
  <si>
    <t>589310008000.S</t>
  </si>
  <si>
    <t>Betón STN EN 206-1-C 35/45-XA3 (SK)-Cl 0,4-Dmax 22 - S3 z cementu síranovzdorného</t>
  </si>
  <si>
    <t>905494041</t>
  </si>
  <si>
    <t>9</t>
  </si>
  <si>
    <t>273362442.S</t>
  </si>
  <si>
    <t>Výstuž základových dosiek zo zvár. sietí KARI, priemer drôtu 8/8 mm, veľkosť oka 150x150 mm</t>
  </si>
  <si>
    <t>519550650</t>
  </si>
  <si>
    <t>10</t>
  </si>
  <si>
    <t>-1737506848</t>
  </si>
  <si>
    <t>11</t>
  </si>
  <si>
    <t>274271241.S</t>
  </si>
  <si>
    <t>Murivo základových pásov (m3) z betónových debniacich tvárnic s betónovou výplňou C 25/30 hrúbky 300 mm</t>
  </si>
  <si>
    <t>190723358</t>
  </si>
  <si>
    <t>12</t>
  </si>
  <si>
    <t>274321312.S</t>
  </si>
  <si>
    <t>Betón základových pásov, železový (bez výstuže), tr. C 20/25</t>
  </si>
  <si>
    <t>-1925374565</t>
  </si>
  <si>
    <t>13</t>
  </si>
  <si>
    <t>279314821.S</t>
  </si>
  <si>
    <t>Betónovanie základových múrov z betonu prostého síranovzdorného</t>
  </si>
  <si>
    <t>-693233900</t>
  </si>
  <si>
    <t>14</t>
  </si>
  <si>
    <t>-362993311</t>
  </si>
  <si>
    <t>15</t>
  </si>
  <si>
    <t>279361821.S</t>
  </si>
  <si>
    <t>Výstuž základových múrov nosných z ocele B500 (10505)</t>
  </si>
  <si>
    <t>t</t>
  </si>
  <si>
    <t>811091200</t>
  </si>
  <si>
    <t>Zvislé a kompletné konštrukcie</t>
  </si>
  <si>
    <t>16</t>
  </si>
  <si>
    <t>311272041.S</t>
  </si>
  <si>
    <t>Murivo nosné (m3) z betónových debniacich tvárnic s betónovou výplňou C 16/20 hrúbky 300 mm</t>
  </si>
  <si>
    <t>2078683409</t>
  </si>
  <si>
    <t>17</t>
  </si>
  <si>
    <t>311272043.S</t>
  </si>
  <si>
    <t>Murivo nosné (m3) z betónových debniacich tvárnic s betónovou výplňou C 25/30 hrúbky 300 mm</t>
  </si>
  <si>
    <t>1854799578</t>
  </si>
  <si>
    <t>18</t>
  </si>
  <si>
    <t>311275802</t>
  </si>
  <si>
    <t>Murivo nosné (m3) z tvárnic PORFIX hr. 300 mm P2-440 PDK, na MVC a lepidlo PORFIX (300x250x500)</t>
  </si>
  <si>
    <t>1836329694</t>
  </si>
  <si>
    <t>19</t>
  </si>
  <si>
    <t>311361825.S</t>
  </si>
  <si>
    <t>Výstuž pre murivo nosné z betónových debniacich tvárnic s betónovou výplňou z ocele B500 (10505)</t>
  </si>
  <si>
    <t>1381850161</t>
  </si>
  <si>
    <t>20</t>
  </si>
  <si>
    <t>341123012.S</t>
  </si>
  <si>
    <t>Montáž dielca vnútornej nosnej steny na kliny hmotn. do 1.5t, v budovách výšky do 24m</t>
  </si>
  <si>
    <t>ks</t>
  </si>
  <si>
    <t>-570773386</t>
  </si>
  <si>
    <t>21</t>
  </si>
  <si>
    <t>553850000200.S</t>
  </si>
  <si>
    <t>Prvky pre oceľovú nosnú konštrukciu - stĺpy, väzniky prierez do 100-300 mm</t>
  </si>
  <si>
    <t>814696309</t>
  </si>
  <si>
    <t>22</t>
  </si>
  <si>
    <t>341321820.S</t>
  </si>
  <si>
    <t>Zhotovenie stien a priečok, z betónu železového (bez výstuže)</t>
  </si>
  <si>
    <t>120192279</t>
  </si>
  <si>
    <t>589310005600.S</t>
  </si>
  <si>
    <t>Betón STN EN 206-1-C 25/30-XC3 (SK)-Cl 0,4-Dmax 16 - S2 z cementu portlandského</t>
  </si>
  <si>
    <t>161264708</t>
  </si>
  <si>
    <t>24</t>
  </si>
  <si>
    <t>341351103.S</t>
  </si>
  <si>
    <t>Debnenie stien a priečok jednostranné zhotovenie-tradičné</t>
  </si>
  <si>
    <t>-2134997404</t>
  </si>
  <si>
    <t>25</t>
  </si>
  <si>
    <t>Oceľ. väzník</t>
  </si>
  <si>
    <t xml:space="preserve">Oceľový väzník priehradový </t>
  </si>
  <si>
    <t>-1048538180</t>
  </si>
  <si>
    <t>26</t>
  </si>
  <si>
    <t>341351104.S</t>
  </si>
  <si>
    <t>Debnenie stien a priečok jednostranné odstránenie-tradičné</t>
  </si>
  <si>
    <t>-570805102</t>
  </si>
  <si>
    <t>27</t>
  </si>
  <si>
    <t>341351107.S</t>
  </si>
  <si>
    <t>Debnenie stien a priečok obojstranné zhotovenie-tradičné</t>
  </si>
  <si>
    <t>-592641687</t>
  </si>
  <si>
    <t>28</t>
  </si>
  <si>
    <t>341351108.S</t>
  </si>
  <si>
    <t>Debnenie stien a priečok obojstranné odstránenie-tradičné</t>
  </si>
  <si>
    <t>-1130533103</t>
  </si>
  <si>
    <t>29</t>
  </si>
  <si>
    <t>341362442.S</t>
  </si>
  <si>
    <t>Výstuž stien a priečok rovných alebo oblých zo zváraných sietí KARI, priemer drôtu 8/8 mm, veľkosť oka 150x150 mm</t>
  </si>
  <si>
    <t>1778183110</t>
  </si>
  <si>
    <t>Vodorovné konštrukcie</t>
  </si>
  <si>
    <t>30</t>
  </si>
  <si>
    <t>411355362.S</t>
  </si>
  <si>
    <t>Denný prenájom ručného systému svorky na debnenie stužujúceho venca uloženého na murovanej stene, pre hr. venca do 450 mm</t>
  </si>
  <si>
    <t>m</t>
  </si>
  <si>
    <t>-718498400</t>
  </si>
  <si>
    <t>31</t>
  </si>
  <si>
    <t>417321414.S</t>
  </si>
  <si>
    <t>Betón stužujúcich pásov a vencov železový tr. C 20/25</t>
  </si>
  <si>
    <t>-1824952400</t>
  </si>
  <si>
    <t>32</t>
  </si>
  <si>
    <t>417321515.S</t>
  </si>
  <si>
    <t>Betón stužujúcich pásov a vencov železový tr. C 25/30</t>
  </si>
  <si>
    <t>-2139660023</t>
  </si>
  <si>
    <t>33</t>
  </si>
  <si>
    <t>417351115.S</t>
  </si>
  <si>
    <t>Debnenie bočníc stužujúcich pásov a vencov vrátane vzpier zhotovenie</t>
  </si>
  <si>
    <t>-836873176</t>
  </si>
  <si>
    <t>34</t>
  </si>
  <si>
    <t>-728646614</t>
  </si>
  <si>
    <t>35</t>
  </si>
  <si>
    <t>417351116.S</t>
  </si>
  <si>
    <t>Debnenie bočníc stužujúcich pásov a vencov vrátane vzpier odstránenie</t>
  </si>
  <si>
    <t>836003682</t>
  </si>
  <si>
    <t>36</t>
  </si>
  <si>
    <t>81930751</t>
  </si>
  <si>
    <t>37</t>
  </si>
  <si>
    <t>417361821.S</t>
  </si>
  <si>
    <t>Výstuž stužujúcich pásov a vencov z betonárskej ocele B500 (10505)</t>
  </si>
  <si>
    <t>837691029</t>
  </si>
  <si>
    <t>38</t>
  </si>
  <si>
    <t>-1786728354</t>
  </si>
  <si>
    <t>Úpravy povrchov, podlahy, osadenie</t>
  </si>
  <si>
    <t>39</t>
  </si>
  <si>
    <t>612451071.S</t>
  </si>
  <si>
    <t>Vyspravenie povrchu neomietaných betónových stien vnútorných maltou cementovou pre omietky</t>
  </si>
  <si>
    <t>-998399362</t>
  </si>
  <si>
    <t>40</t>
  </si>
  <si>
    <t>612460121.S</t>
  </si>
  <si>
    <t>Príprava vnútorného podkladu stien penetráciou základnou</t>
  </si>
  <si>
    <t>-961952113</t>
  </si>
  <si>
    <t>41</t>
  </si>
  <si>
    <t>612460124.S</t>
  </si>
  <si>
    <t>Príprava vnútorného podkladu stien penetráciou pod omietky a nátery</t>
  </si>
  <si>
    <t>-1998256438</t>
  </si>
  <si>
    <t>42</t>
  </si>
  <si>
    <t>622481122.S</t>
  </si>
  <si>
    <t>Potiahnutie vonkajších stien sklotextilnou mriežkou s vložením bez lepidla</t>
  </si>
  <si>
    <t>350999685</t>
  </si>
  <si>
    <t>43</t>
  </si>
  <si>
    <t>585820000900</t>
  </si>
  <si>
    <t>Stavebné lepidlo cementové BAUMIT BauKleber, mrazuvzdorné, na obklady a dlažby, šedé, trieda C1T, 25 kg</t>
  </si>
  <si>
    <t>kg</t>
  </si>
  <si>
    <t>1224296703</t>
  </si>
  <si>
    <t>44</t>
  </si>
  <si>
    <t>632001011.S</t>
  </si>
  <si>
    <t>Zhotovenie separačnej fólie v podlahových vrstvách z PE</t>
  </si>
  <si>
    <t>1909538122</t>
  </si>
  <si>
    <t>45</t>
  </si>
  <si>
    <t>283230007500.S</t>
  </si>
  <si>
    <t>Oddeľovacia fólia na potery</t>
  </si>
  <si>
    <t>-1682646465</t>
  </si>
  <si>
    <t>Rúrové vedenie</t>
  </si>
  <si>
    <t>46</t>
  </si>
  <si>
    <t>895013111.S</t>
  </si>
  <si>
    <t>Zhotovenie zbernej nádrže vôd z prefabrikátov, hĺbky do 4 m, pri ploche akumulačného priestoru nad 3,50 m2</t>
  </si>
  <si>
    <t>460837703</t>
  </si>
  <si>
    <t>47</t>
  </si>
  <si>
    <t>594350008900.S</t>
  </si>
  <si>
    <t>Prefabrikovaná železobetónová nádrž 23 m3, zákrytová doska 120 mm</t>
  </si>
  <si>
    <t>274872395</t>
  </si>
  <si>
    <t>Ostatné konštrukcie a práce-búranie</t>
  </si>
  <si>
    <t>48</t>
  </si>
  <si>
    <t>941941041.S</t>
  </si>
  <si>
    <t>Montáž lešenia ľahkého pracovného radového s podlahami šírky nad 1,00 do 1,20 m, výšky do 10 m</t>
  </si>
  <si>
    <t>1961115890</t>
  </si>
  <si>
    <t>49</t>
  </si>
  <si>
    <t>941941841.S</t>
  </si>
  <si>
    <t>Demontáž lešenia ľahkého pracovného radového s podlahami šírky nad 1,00 do 1,20 m, výšky do 10 m</t>
  </si>
  <si>
    <t>618428281</t>
  </si>
  <si>
    <t>80</t>
  </si>
  <si>
    <t>962032241.S</t>
  </si>
  <si>
    <t>Búranie muriva alebo vybúranie otvorov plochy nad 4 m2 nadzákladového z tehál pálených maloformátových alebo vápennopieskových, na maltu cementovú, -1,950 t</t>
  </si>
  <si>
    <t>-1245664229</t>
  </si>
  <si>
    <t>50</t>
  </si>
  <si>
    <t>962032641.S</t>
  </si>
  <si>
    <t xml:space="preserve">Búranie komínového muriva z tehál pálených, šamotových alebo vápennopieskových nad strechou, na maltu cementovú,  -1,671 t</t>
  </si>
  <si>
    <t>-254792387</t>
  </si>
  <si>
    <t>79</t>
  </si>
  <si>
    <t>965042241.S</t>
  </si>
  <si>
    <t>Búranie podkladov pod dlažby, liatych dlažieb a mazanín,betón,liaty asfalt hr.nad 100 mm, plochy nad 4 m2 -2,20000t</t>
  </si>
  <si>
    <t>886537974</t>
  </si>
  <si>
    <t>51</t>
  </si>
  <si>
    <t>966068102.S</t>
  </si>
  <si>
    <t>Demontáž drevených konštrukcií horizontál na konštrukcii drevenej alebo oceľovej</t>
  </si>
  <si>
    <t>1898042322</t>
  </si>
  <si>
    <t>52</t>
  </si>
  <si>
    <t>979081111.S</t>
  </si>
  <si>
    <t>Odvoz sutiny a vybúraných hmôt na skládku do 1 km</t>
  </si>
  <si>
    <t>-351338149</t>
  </si>
  <si>
    <t>53</t>
  </si>
  <si>
    <t>979081121.S</t>
  </si>
  <si>
    <t>Odvoz sutiny a vybúraných hmôt na skládku za každý ďalší 1 km</t>
  </si>
  <si>
    <t>332378999</t>
  </si>
  <si>
    <t>54</t>
  </si>
  <si>
    <t>979089012.S</t>
  </si>
  <si>
    <t xml:space="preserve">Poplatok za skládku - betón, tehly, dlaždice, obkladačky a keramika  (17 01), ostatné</t>
  </si>
  <si>
    <t>-1158268939</t>
  </si>
  <si>
    <t>PSV</t>
  </si>
  <si>
    <t>Práce a dodávky PSV</t>
  </si>
  <si>
    <t>721</t>
  </si>
  <si>
    <t>Zdravotechnika - vnútorná kanalizácia</t>
  </si>
  <si>
    <t>55</t>
  </si>
  <si>
    <t>721171113.S</t>
  </si>
  <si>
    <t>Potrubie z PVC - U odpadové ležaté hrdlové D 200 mm</t>
  </si>
  <si>
    <t>-1968986034</t>
  </si>
  <si>
    <t>763</t>
  </si>
  <si>
    <t>Konštrukcie - drevostavby</t>
  </si>
  <si>
    <t>56</t>
  </si>
  <si>
    <t>763732112.R</t>
  </si>
  <si>
    <t>Montáž strešnej konštrukcie z väzníkov priehradových oceľových, konštrukčnej dĺžky do 18 m</t>
  </si>
  <si>
    <t>-453158648</t>
  </si>
  <si>
    <t>57</t>
  </si>
  <si>
    <t>763734112.S</t>
  </si>
  <si>
    <t>Montáž strešnej konštrukcie z ostatných prvkov prierezovej plochy 50-150 cm2</t>
  </si>
  <si>
    <t>2005686064</t>
  </si>
  <si>
    <t>58</t>
  </si>
  <si>
    <t>605470000200.S</t>
  </si>
  <si>
    <t>Hranoly drevené zo smreku, štvorstranne hobľované, masív, sušené 14±2%, s opracovanými spojmi, triedy 3A STN 480055, bez defektov, hniloby, hrčí</t>
  </si>
  <si>
    <t>756523900</t>
  </si>
  <si>
    <t>59</t>
  </si>
  <si>
    <t>763737112.R</t>
  </si>
  <si>
    <t>Demontáž strešnej konštrukcie z väzníkov priehradových oceľových, konštrukčnej dĺžky do 18 m</t>
  </si>
  <si>
    <t>1368854021</t>
  </si>
  <si>
    <t>764</t>
  </si>
  <si>
    <t>Konštrukcie klampiarske</t>
  </si>
  <si>
    <t>60</t>
  </si>
  <si>
    <t>764321220.S</t>
  </si>
  <si>
    <t>Oplechovanie z pozinkovaného PZ plechu, ríms pod nadrímsovým žľabom vrátane podkladového plechu r.š. do 500 mm</t>
  </si>
  <si>
    <t>222197669</t>
  </si>
  <si>
    <t>61</t>
  </si>
  <si>
    <t>764352221.S</t>
  </si>
  <si>
    <t>Žľaby z pozinkovaného PZ plechu, pododkvapové polkruhové r.š. do 200 mm</t>
  </si>
  <si>
    <t>-428905322</t>
  </si>
  <si>
    <t>62</t>
  </si>
  <si>
    <t>764358201.S</t>
  </si>
  <si>
    <t>Hák pre medzistrešné alebo zaatikové žľaby r.š. do 1100 mm</t>
  </si>
  <si>
    <t>-2116200161</t>
  </si>
  <si>
    <t>63</t>
  </si>
  <si>
    <t>764359261.S</t>
  </si>
  <si>
    <t>Príplatok k cene za priskrutkovanie háku na PZ plechovú krytinu</t>
  </si>
  <si>
    <t>671689160</t>
  </si>
  <si>
    <t>64</t>
  </si>
  <si>
    <t>764454255.S</t>
  </si>
  <si>
    <t>Zvodové rúry z pozinkovaného PZ plechu, kruhové priemer 150 mm</t>
  </si>
  <si>
    <t>-472945463</t>
  </si>
  <si>
    <t>767</t>
  </si>
  <si>
    <t>Konštrukcie doplnkové kovové</t>
  </si>
  <si>
    <t>65</t>
  </si>
  <si>
    <t>767392802.S</t>
  </si>
  <si>
    <t xml:space="preserve">Demontáž krytín striech z plechov skrutkovaných,  -0,00700t</t>
  </si>
  <si>
    <t>1041308534</t>
  </si>
  <si>
    <t>66</t>
  </si>
  <si>
    <t>767651220.S</t>
  </si>
  <si>
    <t>Montáž vrát otočných, osadených do oceľovej zárubne z dielov, s plochou nad 6 do 9 m2</t>
  </si>
  <si>
    <t>-1673938855</t>
  </si>
  <si>
    <t>67</t>
  </si>
  <si>
    <t>767834102.R</t>
  </si>
  <si>
    <t>Montáž krmítka na seno - zváraním</t>
  </si>
  <si>
    <t>-1970187429</t>
  </si>
  <si>
    <t>783</t>
  </si>
  <si>
    <t>Nátery</t>
  </si>
  <si>
    <t>68</t>
  </si>
  <si>
    <t>783120441.S</t>
  </si>
  <si>
    <t>Syntetický náter - M41 oceľových konštrukcií C ľahkých a obkladov, štvorvrstvových, s maskou</t>
  </si>
  <si>
    <t>-1600652330</t>
  </si>
  <si>
    <t>Práce a dodávky M</t>
  </si>
  <si>
    <t>21-M</t>
  </si>
  <si>
    <t>Elektromontáže</t>
  </si>
  <si>
    <t>86</t>
  </si>
  <si>
    <t>210220022.S</t>
  </si>
  <si>
    <t>Uzemňovacie vedenie v zemi FeZn do 300 mm2 vrátane izolácie spojov</t>
  </si>
  <si>
    <t>-1647295918</t>
  </si>
  <si>
    <t>98</t>
  </si>
  <si>
    <t>ZVOD.DR.</t>
  </si>
  <si>
    <t>Zvodový drôt</t>
  </si>
  <si>
    <t>bal</t>
  </si>
  <si>
    <t>256</t>
  </si>
  <si>
    <t>511620061</t>
  </si>
  <si>
    <t>87</t>
  </si>
  <si>
    <t>354410059100.S</t>
  </si>
  <si>
    <t>Pásovina uzemňovacia FeZn 60 x 5 mm</t>
  </si>
  <si>
    <t>128</t>
  </si>
  <si>
    <t>-988586794</t>
  </si>
  <si>
    <t>91</t>
  </si>
  <si>
    <t>210220102.S</t>
  </si>
  <si>
    <t>Podpery vedenia FeZn na vrchol krovu PV15 A-F +UNI</t>
  </si>
  <si>
    <t>1592795744</t>
  </si>
  <si>
    <t>92</t>
  </si>
  <si>
    <t>354410033000.S</t>
  </si>
  <si>
    <t>Podpera vedenia FeZn na vrchol krovu označenie PV 15 A</t>
  </si>
  <si>
    <t>-1986311620</t>
  </si>
  <si>
    <t>88</t>
  </si>
  <si>
    <t>210220240.S</t>
  </si>
  <si>
    <t xml:space="preserve">Svorka FeZn k zachytávacej, uzemňovacej tyči  SJ</t>
  </si>
  <si>
    <t>-978851791</t>
  </si>
  <si>
    <t>89</t>
  </si>
  <si>
    <t>354410001500.S</t>
  </si>
  <si>
    <t>Svorka FeZn k uzemňovacej tyči označenie SJ 01</t>
  </si>
  <si>
    <t>340525810</t>
  </si>
  <si>
    <t>90</t>
  </si>
  <si>
    <t>354410002000.S</t>
  </si>
  <si>
    <t>Svorka FeZn k uzemňovacej tyči označenie SJ 03</t>
  </si>
  <si>
    <t>412733145</t>
  </si>
  <si>
    <t>95</t>
  </si>
  <si>
    <t>210220437.S</t>
  </si>
  <si>
    <t>Svorka ECu 57F25 skúšobná SZ</t>
  </si>
  <si>
    <t>97670659</t>
  </si>
  <si>
    <t>96</t>
  </si>
  <si>
    <t>354410008600.S</t>
  </si>
  <si>
    <t>Svorka CU skúšobná označenie SZ CU</t>
  </si>
  <si>
    <t>882028796</t>
  </si>
  <si>
    <t>93</t>
  </si>
  <si>
    <t>210220450.S</t>
  </si>
  <si>
    <t>Ochranný uholník ECu 57F25 OU</t>
  </si>
  <si>
    <t>1092598391</t>
  </si>
  <si>
    <t>94</t>
  </si>
  <si>
    <t>354410059200.S</t>
  </si>
  <si>
    <t>Uholník ochranný CU označenie OU 1,7 m CU</t>
  </si>
  <si>
    <t>1246724516</t>
  </si>
  <si>
    <t>100</t>
  </si>
  <si>
    <t>ELEKTRO.</t>
  </si>
  <si>
    <t>Elektromontážne práce - dodávka a montáž svietidiel, vypínačov, kabeláže</t>
  </si>
  <si>
    <t>kpl</t>
  </si>
  <si>
    <t>2132341266</t>
  </si>
  <si>
    <t>99</t>
  </si>
  <si>
    <t>HZS-001</t>
  </si>
  <si>
    <t>Revízia bleskozvodu</t>
  </si>
  <si>
    <t>hod</t>
  </si>
  <si>
    <t>-877305297</t>
  </si>
  <si>
    <t>22-M</t>
  </si>
  <si>
    <t>Montáže oznamovacích a zabezpečovacích zariadení</t>
  </si>
  <si>
    <t>97</t>
  </si>
  <si>
    <t>220111728.S</t>
  </si>
  <si>
    <t>Vodič zvodový z FeZn drôtu 10 mm, montáž do podpier</t>
  </si>
  <si>
    <t>706778608</t>
  </si>
  <si>
    <t>43-M</t>
  </si>
  <si>
    <t>Montáž oceľových konštrukcií</t>
  </si>
  <si>
    <t>71</t>
  </si>
  <si>
    <t>430841108.S</t>
  </si>
  <si>
    <t>Krytina strechy vo v. do 15 m prichytená závitorez. skrutkami - rozmer 1000x50x0,8 mm. hmot. 9,14 kg/m</t>
  </si>
  <si>
    <t>-704735891</t>
  </si>
  <si>
    <t>72</t>
  </si>
  <si>
    <t>138310004125</t>
  </si>
  <si>
    <t>Krytina strešná plechová UNIDACH polyester, rozmer 1125x2000 mm hr. 0,4 mm, MASLEN</t>
  </si>
  <si>
    <t>-1437901789</t>
  </si>
  <si>
    <t>73</t>
  </si>
  <si>
    <t>Brána</t>
  </si>
  <si>
    <t xml:space="preserve">Zváraná oceľová brána krídlová,  s rozmermi 1,1x5,0m, pozinkovaná, s ochranným náterom, výplň konštrukčná oceľ</t>
  </si>
  <si>
    <t>-460355882</t>
  </si>
  <si>
    <t>74</t>
  </si>
  <si>
    <t>Kŕmidlo</t>
  </si>
  <si>
    <t>Krmídlo na seno pre hovädzí dobytok, pozinkované</t>
  </si>
  <si>
    <t>-1731274929</t>
  </si>
  <si>
    <t>75</t>
  </si>
  <si>
    <t>Montážny mat</t>
  </si>
  <si>
    <t xml:space="preserve">Montážny materiál na kotvenie strechy a iného </t>
  </si>
  <si>
    <t>1862960019</t>
  </si>
  <si>
    <t>77</t>
  </si>
  <si>
    <t>ZTI</t>
  </si>
  <si>
    <t xml:space="preserve">Dodávka a montáž vodoinštalácie </t>
  </si>
  <si>
    <t>-478997756</t>
  </si>
  <si>
    <t>78</t>
  </si>
  <si>
    <t>VALVE</t>
  </si>
  <si>
    <t>Napájadlo pre hovädzí dobytok Valve Drinking Trough Model 500</t>
  </si>
  <si>
    <t>301913759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</si>
</sst>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167" fontId="32" fillId="0" borderId="22" xfId="0" applyNumberFormat="1" applyFont="1" applyBorder="1" applyAlignment="1" applyProtection="1">
      <alignment vertical="center"/>
    </xf>
    <xf numFmtId="4" fontId="32" fillId="2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</xf>
    <xf numFmtId="0" fontId="33" fillId="0" borderId="22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32" fillId="2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25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27</v>
      </c>
      <c r="AL11" s="19"/>
      <c r="AM11" s="19"/>
      <c r="AN11" s="24" t="s">
        <v>28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30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27</v>
      </c>
      <c r="AL14" s="19"/>
      <c r="AM14" s="19"/>
      <c r="AN14" s="31" t="s">
        <v>30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32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27</v>
      </c>
      <c r="AL17" s="19"/>
      <c r="AM17" s="19"/>
      <c r="AN17" s="24" t="s">
        <v>34</v>
      </c>
      <c r="AO17" s="19"/>
      <c r="AP17" s="19"/>
      <c r="AQ17" s="19"/>
      <c r="AR17" s="17"/>
      <c r="BE17" s="28"/>
      <c r="BS17" s="14" t="s">
        <v>35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36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32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27</v>
      </c>
      <c r="AL20" s="19"/>
      <c r="AM20" s="19"/>
      <c r="AN20" s="24" t="s">
        <v>34</v>
      </c>
      <c r="AO20" s="19"/>
      <c r="AP20" s="19"/>
      <c r="AQ20" s="19"/>
      <c r="AR20" s="17"/>
      <c r="BE20" s="28"/>
      <c r="BS20" s="14" t="s">
        <v>35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38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39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40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41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42</v>
      </c>
      <c r="E29" s="44"/>
      <c r="F29" s="45" t="s">
        <v>43</v>
      </c>
      <c r="G29" s="44"/>
      <c r="H29" s="44"/>
      <c r="I29" s="44"/>
      <c r="J29" s="44"/>
      <c r="K29" s="44"/>
      <c r="L29" s="46">
        <v>0.23000000000000001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44</v>
      </c>
      <c r="G30" s="44"/>
      <c r="H30" s="44"/>
      <c r="I30" s="44"/>
      <c r="J30" s="44"/>
      <c r="K30" s="44"/>
      <c r="L30" s="52">
        <v>0.23000000000000001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53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53">
        <f>ROUND(AW94, 2)</f>
        <v>0</v>
      </c>
      <c r="AL30" s="44"/>
      <c r="AM30" s="44"/>
      <c r="AN30" s="44"/>
      <c r="AO30" s="44"/>
      <c r="AP30" s="44"/>
      <c r="AQ30" s="44"/>
      <c r="AR30" s="54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45</v>
      </c>
      <c r="G31" s="44"/>
      <c r="H31" s="44"/>
      <c r="I31" s="44"/>
      <c r="J31" s="44"/>
      <c r="K31" s="44"/>
      <c r="L31" s="52">
        <v>0.23000000000000001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46</v>
      </c>
      <c r="G32" s="44"/>
      <c r="H32" s="44"/>
      <c r="I32" s="44"/>
      <c r="J32" s="44"/>
      <c r="K32" s="44"/>
      <c r="L32" s="52">
        <v>0.23000000000000001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47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51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52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53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54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53</v>
      </c>
      <c r="AI60" s="39"/>
      <c r="AJ60" s="39"/>
      <c r="AK60" s="39"/>
      <c r="AL60" s="39"/>
      <c r="AM60" s="67" t="s">
        <v>54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55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56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53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54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53</v>
      </c>
      <c r="AI75" s="39"/>
      <c r="AJ75" s="39"/>
      <c r="AK75" s="39"/>
      <c r="AL75" s="39"/>
      <c r="AM75" s="67" t="s">
        <v>54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57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12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48-1-2026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15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Prestavba a prístavba kravína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Voznica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82" t="str">
        <f>IF(AN8= "","",AN8)</f>
        <v>18. 8. 2026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Farma Boroš, s.r.o.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31</v>
      </c>
      <c r="AJ89" s="37"/>
      <c r="AK89" s="37"/>
      <c r="AL89" s="37"/>
      <c r="AM89" s="83" t="str">
        <f>IF(E17="","",E17)</f>
        <v>LeKas s.r.o.</v>
      </c>
      <c r="AN89" s="74"/>
      <c r="AO89" s="74"/>
      <c r="AP89" s="74"/>
      <c r="AQ89" s="37"/>
      <c r="AR89" s="41"/>
      <c r="AS89" s="84" t="s">
        <v>58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29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36</v>
      </c>
      <c r="AJ90" s="37"/>
      <c r="AK90" s="37"/>
      <c r="AL90" s="37"/>
      <c r="AM90" s="83" t="str">
        <f>IF(E20="","",E20)</f>
        <v>LeKas s.r.o.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59</v>
      </c>
      <c r="D92" s="97"/>
      <c r="E92" s="97"/>
      <c r="F92" s="97"/>
      <c r="G92" s="97"/>
      <c r="H92" s="98"/>
      <c r="I92" s="99" t="s">
        <v>60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61</v>
      </c>
      <c r="AH92" s="97"/>
      <c r="AI92" s="97"/>
      <c r="AJ92" s="97"/>
      <c r="AK92" s="97"/>
      <c r="AL92" s="97"/>
      <c r="AM92" s="97"/>
      <c r="AN92" s="99" t="s">
        <v>62</v>
      </c>
      <c r="AO92" s="97"/>
      <c r="AP92" s="101"/>
      <c r="AQ92" s="102" t="s">
        <v>63</v>
      </c>
      <c r="AR92" s="41"/>
      <c r="AS92" s="103" t="s">
        <v>64</v>
      </c>
      <c r="AT92" s="104" t="s">
        <v>65</v>
      </c>
      <c r="AU92" s="104" t="s">
        <v>66</v>
      </c>
      <c r="AV92" s="104" t="s">
        <v>67</v>
      </c>
      <c r="AW92" s="104" t="s">
        <v>68</v>
      </c>
      <c r="AX92" s="104" t="s">
        <v>69</v>
      </c>
      <c r="AY92" s="104" t="s">
        <v>70</v>
      </c>
      <c r="AZ92" s="104" t="s">
        <v>71</v>
      </c>
      <c r="BA92" s="104" t="s">
        <v>72</v>
      </c>
      <c r="BB92" s="104" t="s">
        <v>73</v>
      </c>
      <c r="BC92" s="104" t="s">
        <v>74</v>
      </c>
      <c r="BD92" s="105" t="s">
        <v>75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76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ROUND(AS95,2)</f>
        <v>0</v>
      </c>
      <c r="AT94" s="117">
        <f>ROUND(SUM(AV94:AW94),2)</f>
        <v>0</v>
      </c>
      <c r="AU94" s="118">
        <f>ROUND(AU95,5)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ROUND(AZ95,2)</f>
        <v>0</v>
      </c>
      <c r="BA94" s="117">
        <f>ROUND(BA95,2)</f>
        <v>0</v>
      </c>
      <c r="BB94" s="117">
        <f>ROUND(BB95,2)</f>
        <v>0</v>
      </c>
      <c r="BC94" s="117">
        <f>ROUND(BC95,2)</f>
        <v>0</v>
      </c>
      <c r="BD94" s="119">
        <f>ROUND(BD95,2)</f>
        <v>0</v>
      </c>
      <c r="BE94" s="6"/>
      <c r="BS94" s="120" t="s">
        <v>77</v>
      </c>
      <c r="BT94" s="120" t="s">
        <v>78</v>
      </c>
      <c r="BV94" s="120" t="s">
        <v>79</v>
      </c>
      <c r="BW94" s="120" t="s">
        <v>5</v>
      </c>
      <c r="BX94" s="120" t="s">
        <v>80</v>
      </c>
      <c r="CL94" s="120" t="s">
        <v>1</v>
      </c>
    </row>
    <row r="95" s="7" customFormat="1" ht="24.75" customHeight="1">
      <c r="A95" s="121" t="s">
        <v>81</v>
      </c>
      <c r="B95" s="122"/>
      <c r="C95" s="123"/>
      <c r="D95" s="124" t="s">
        <v>13</v>
      </c>
      <c r="E95" s="124"/>
      <c r="F95" s="124"/>
      <c r="G95" s="124"/>
      <c r="H95" s="124"/>
      <c r="I95" s="125"/>
      <c r="J95" s="124" t="s">
        <v>16</v>
      </c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6">
        <f>'48-1-2026 - Prestavba a p...'!J28</f>
        <v>0</v>
      </c>
      <c r="AH95" s="125"/>
      <c r="AI95" s="125"/>
      <c r="AJ95" s="125"/>
      <c r="AK95" s="125"/>
      <c r="AL95" s="125"/>
      <c r="AM95" s="125"/>
      <c r="AN95" s="126">
        <f>SUM(AG95,AT95)</f>
        <v>0</v>
      </c>
      <c r="AO95" s="125"/>
      <c r="AP95" s="125"/>
      <c r="AQ95" s="127" t="s">
        <v>82</v>
      </c>
      <c r="AR95" s="128"/>
      <c r="AS95" s="129">
        <v>0</v>
      </c>
      <c r="AT95" s="130">
        <f>ROUND(SUM(AV95:AW95),2)</f>
        <v>0</v>
      </c>
      <c r="AU95" s="131">
        <f>'48-1-2026 - Prestavba a p...'!P130</f>
        <v>0</v>
      </c>
      <c r="AV95" s="130">
        <f>'48-1-2026 - Prestavba a p...'!J31</f>
        <v>0</v>
      </c>
      <c r="AW95" s="130">
        <f>'48-1-2026 - Prestavba a p...'!J32</f>
        <v>0</v>
      </c>
      <c r="AX95" s="130">
        <f>'48-1-2026 - Prestavba a p...'!J33</f>
        <v>0</v>
      </c>
      <c r="AY95" s="130">
        <f>'48-1-2026 - Prestavba a p...'!J34</f>
        <v>0</v>
      </c>
      <c r="AZ95" s="130">
        <f>'48-1-2026 - Prestavba a p...'!F31</f>
        <v>0</v>
      </c>
      <c r="BA95" s="130">
        <f>'48-1-2026 - Prestavba a p...'!F32</f>
        <v>0</v>
      </c>
      <c r="BB95" s="130">
        <f>'48-1-2026 - Prestavba a p...'!F33</f>
        <v>0</v>
      </c>
      <c r="BC95" s="130">
        <f>'48-1-2026 - Prestavba a p...'!F34</f>
        <v>0</v>
      </c>
      <c r="BD95" s="132">
        <f>'48-1-2026 - Prestavba a p...'!F35</f>
        <v>0</v>
      </c>
      <c r="BE95" s="7"/>
      <c r="BT95" s="133" t="s">
        <v>83</v>
      </c>
      <c r="BU95" s="133" t="s">
        <v>84</v>
      </c>
      <c r="BV95" s="133" t="s">
        <v>79</v>
      </c>
      <c r="BW95" s="133" t="s">
        <v>5</v>
      </c>
      <c r="BX95" s="133" t="s">
        <v>80</v>
      </c>
      <c r="CL95" s="133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rmXG8IFWMeoMxxv9bgcwnBjpGooi8XvHGlpKZGX+FmZH3xQ7WKGxKlrM3hYC/hMEpmvTrCLt8o0uujLNI0xVyQ==" hashValue="RQrhkdHtiI7KKNjBgRXbT70QvJ3DNKtUVDETw9H/D0N8CwJ0lx/CzeQYWESQ1TDOFDs5ARjuA+RwkSKTQXd/AQ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48-1-2026 - Prestavba a p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hidden="1" s="1" customFormat="1" ht="6.96" customHeight="1"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7"/>
      <c r="AT3" s="14" t="s">
        <v>78</v>
      </c>
    </row>
    <row r="4" hidden="1" s="1" customFormat="1" ht="24.96" customHeight="1">
      <c r="B4" s="17"/>
      <c r="D4" s="136" t="s">
        <v>85</v>
      </c>
      <c r="L4" s="17"/>
      <c r="M4" s="137" t="s">
        <v>9</v>
      </c>
      <c r="AT4" s="14" t="s">
        <v>4</v>
      </c>
    </row>
    <row r="5" hidden="1" s="1" customFormat="1" ht="6.96" customHeight="1">
      <c r="B5" s="17"/>
      <c r="L5" s="17"/>
    </row>
    <row r="6" hidden="1" s="2" customFormat="1" ht="12" customHeight="1">
      <c r="A6" s="35"/>
      <c r="B6" s="41"/>
      <c r="C6" s="35"/>
      <c r="D6" s="138" t="s">
        <v>15</v>
      </c>
      <c r="E6" s="35"/>
      <c r="F6" s="35"/>
      <c r="G6" s="35"/>
      <c r="H6" s="35"/>
      <c r="I6" s="35"/>
      <c r="J6" s="35"/>
      <c r="K6" s="35"/>
      <c r="L6" s="66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hidden="1" s="2" customFormat="1" ht="16.5" customHeight="1">
      <c r="A7" s="35"/>
      <c r="B7" s="41"/>
      <c r="C7" s="35"/>
      <c r="D7" s="35"/>
      <c r="E7" s="139" t="s">
        <v>16</v>
      </c>
      <c r="F7" s="35"/>
      <c r="G7" s="35"/>
      <c r="H7" s="35"/>
      <c r="I7" s="35"/>
      <c r="J7" s="35"/>
      <c r="K7" s="35"/>
      <c r="L7" s="66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hidden="1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hidden="1" s="2" customFormat="1" ht="12" customHeight="1">
      <c r="A9" s="35"/>
      <c r="B9" s="41"/>
      <c r="C9" s="35"/>
      <c r="D9" s="138" t="s">
        <v>17</v>
      </c>
      <c r="E9" s="35"/>
      <c r="F9" s="140" t="s">
        <v>1</v>
      </c>
      <c r="G9" s="35"/>
      <c r="H9" s="35"/>
      <c r="I9" s="138" t="s">
        <v>18</v>
      </c>
      <c r="J9" s="140" t="s">
        <v>1</v>
      </c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hidden="1" s="2" customFormat="1" ht="12" customHeight="1">
      <c r="A10" s="35"/>
      <c r="B10" s="41"/>
      <c r="C10" s="35"/>
      <c r="D10" s="138" t="s">
        <v>19</v>
      </c>
      <c r="E10" s="35"/>
      <c r="F10" s="140" t="s">
        <v>20</v>
      </c>
      <c r="G10" s="35"/>
      <c r="H10" s="35"/>
      <c r="I10" s="138" t="s">
        <v>21</v>
      </c>
      <c r="J10" s="141" t="str">
        <f>'Rekapitulácia stavby'!AN8</f>
        <v>18. 8. 2026</v>
      </c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hidden="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hidden="1" s="2" customFormat="1" ht="12" customHeight="1">
      <c r="A12" s="35"/>
      <c r="B12" s="41"/>
      <c r="C12" s="35"/>
      <c r="D12" s="138" t="s">
        <v>23</v>
      </c>
      <c r="E12" s="35"/>
      <c r="F12" s="35"/>
      <c r="G12" s="35"/>
      <c r="H12" s="35"/>
      <c r="I12" s="138" t="s">
        <v>24</v>
      </c>
      <c r="J12" s="140" t="s">
        <v>25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hidden="1" s="2" customFormat="1" ht="18" customHeight="1">
      <c r="A13" s="35"/>
      <c r="B13" s="41"/>
      <c r="C13" s="35"/>
      <c r="D13" s="35"/>
      <c r="E13" s="140" t="s">
        <v>26</v>
      </c>
      <c r="F13" s="35"/>
      <c r="G13" s="35"/>
      <c r="H13" s="35"/>
      <c r="I13" s="138" t="s">
        <v>27</v>
      </c>
      <c r="J13" s="140" t="s">
        <v>28</v>
      </c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hidden="1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hidden="1" s="2" customFormat="1" ht="12" customHeight="1">
      <c r="A15" s="35"/>
      <c r="B15" s="41"/>
      <c r="C15" s="35"/>
      <c r="D15" s="138" t="s">
        <v>29</v>
      </c>
      <c r="E15" s="35"/>
      <c r="F15" s="35"/>
      <c r="G15" s="35"/>
      <c r="H15" s="35"/>
      <c r="I15" s="138" t="s">
        <v>24</v>
      </c>
      <c r="J15" s="30" t="str">
        <f>'Rekapitulácia stavby'!AN13</f>
        <v>Vyplň údaj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hidden="1" s="2" customFormat="1" ht="18" customHeight="1">
      <c r="A16" s="35"/>
      <c r="B16" s="41"/>
      <c r="C16" s="35"/>
      <c r="D16" s="35"/>
      <c r="E16" s="30" t="str">
        <f>'Rekapitulácia stavby'!E14</f>
        <v>Vyplň údaj</v>
      </c>
      <c r="F16" s="140"/>
      <c r="G16" s="140"/>
      <c r="H16" s="140"/>
      <c r="I16" s="138" t="s">
        <v>27</v>
      </c>
      <c r="J16" s="30" t="str">
        <f>'Rekapitulácia stavby'!AN14</f>
        <v>Vyplň údaj</v>
      </c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hidden="1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hidden="1" s="2" customFormat="1" ht="12" customHeight="1">
      <c r="A18" s="35"/>
      <c r="B18" s="41"/>
      <c r="C18" s="35"/>
      <c r="D18" s="138" t="s">
        <v>31</v>
      </c>
      <c r="E18" s="35"/>
      <c r="F18" s="35"/>
      <c r="G18" s="35"/>
      <c r="H18" s="35"/>
      <c r="I18" s="138" t="s">
        <v>24</v>
      </c>
      <c r="J18" s="140" t="s">
        <v>32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hidden="1" s="2" customFormat="1" ht="18" customHeight="1">
      <c r="A19" s="35"/>
      <c r="B19" s="41"/>
      <c r="C19" s="35"/>
      <c r="D19" s="35"/>
      <c r="E19" s="140" t="s">
        <v>33</v>
      </c>
      <c r="F19" s="35"/>
      <c r="G19" s="35"/>
      <c r="H19" s="35"/>
      <c r="I19" s="138" t="s">
        <v>27</v>
      </c>
      <c r="J19" s="140" t="s">
        <v>34</v>
      </c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hidden="1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hidden="1" s="2" customFormat="1" ht="12" customHeight="1">
      <c r="A21" s="35"/>
      <c r="B21" s="41"/>
      <c r="C21" s="35"/>
      <c r="D21" s="138" t="s">
        <v>36</v>
      </c>
      <c r="E21" s="35"/>
      <c r="F21" s="35"/>
      <c r="G21" s="35"/>
      <c r="H21" s="35"/>
      <c r="I21" s="138" t="s">
        <v>24</v>
      </c>
      <c r="J21" s="140" t="s">
        <v>32</v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hidden="1" s="2" customFormat="1" ht="18" customHeight="1">
      <c r="A22" s="35"/>
      <c r="B22" s="41"/>
      <c r="C22" s="35"/>
      <c r="D22" s="35"/>
      <c r="E22" s="140" t="s">
        <v>33</v>
      </c>
      <c r="F22" s="35"/>
      <c r="G22" s="35"/>
      <c r="H22" s="35"/>
      <c r="I22" s="138" t="s">
        <v>27</v>
      </c>
      <c r="J22" s="140" t="s">
        <v>34</v>
      </c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hidden="1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hidden="1" s="2" customFormat="1" ht="12" customHeight="1">
      <c r="A24" s="35"/>
      <c r="B24" s="41"/>
      <c r="C24" s="35"/>
      <c r="D24" s="138" t="s">
        <v>37</v>
      </c>
      <c r="E24" s="35"/>
      <c r="F24" s="35"/>
      <c r="G24" s="35"/>
      <c r="H24" s="35"/>
      <c r="I24" s="35"/>
      <c r="J24" s="35"/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hidden="1" s="8" customFormat="1" ht="16.5" customHeight="1">
      <c r="A25" s="142"/>
      <c r="B25" s="143"/>
      <c r="C25" s="142"/>
      <c r="D25" s="142"/>
      <c r="E25" s="144" t="s">
        <v>1</v>
      </c>
      <c r="F25" s="144"/>
      <c r="G25" s="144"/>
      <c r="H25" s="144"/>
      <c r="I25" s="142"/>
      <c r="J25" s="142"/>
      <c r="K25" s="142"/>
      <c r="L25" s="145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</row>
    <row r="26" hidden="1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hidden="1" s="2" customFormat="1" ht="6.96" customHeight="1">
      <c r="A27" s="35"/>
      <c r="B27" s="41"/>
      <c r="C27" s="35"/>
      <c r="D27" s="146"/>
      <c r="E27" s="146"/>
      <c r="F27" s="146"/>
      <c r="G27" s="146"/>
      <c r="H27" s="146"/>
      <c r="I27" s="146"/>
      <c r="J27" s="146"/>
      <c r="K27" s="146"/>
      <c r="L27" s="66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hidden="1" s="2" customFormat="1" ht="25.44" customHeight="1">
      <c r="A28" s="35"/>
      <c r="B28" s="41"/>
      <c r="C28" s="35"/>
      <c r="D28" s="147" t="s">
        <v>38</v>
      </c>
      <c r="E28" s="35"/>
      <c r="F28" s="35"/>
      <c r="G28" s="35"/>
      <c r="H28" s="35"/>
      <c r="I28" s="35"/>
      <c r="J28" s="148">
        <f>ROUND(J130, 2)</f>
        <v>0</v>
      </c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hidden="1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hidden="1" s="2" customFormat="1" ht="14.4" customHeight="1">
      <c r="A30" s="35"/>
      <c r="B30" s="41"/>
      <c r="C30" s="35"/>
      <c r="D30" s="35"/>
      <c r="E30" s="35"/>
      <c r="F30" s="149" t="s">
        <v>40</v>
      </c>
      <c r="G30" s="35"/>
      <c r="H30" s="35"/>
      <c r="I30" s="149" t="s">
        <v>39</v>
      </c>
      <c r="J30" s="149" t="s">
        <v>41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hidden="1" s="2" customFormat="1" ht="14.4" customHeight="1">
      <c r="A31" s="35"/>
      <c r="B31" s="41"/>
      <c r="C31" s="35"/>
      <c r="D31" s="150" t="s">
        <v>42</v>
      </c>
      <c r="E31" s="151" t="s">
        <v>43</v>
      </c>
      <c r="F31" s="152">
        <f>ROUND((SUM(BE130:BE240)),  2)</f>
        <v>0</v>
      </c>
      <c r="G31" s="153"/>
      <c r="H31" s="153"/>
      <c r="I31" s="154">
        <v>0.23000000000000001</v>
      </c>
      <c r="J31" s="152">
        <f>ROUND(((SUM(BE130:BE240))*I31),  2)</f>
        <v>0</v>
      </c>
      <c r="K31" s="35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hidden="1" s="2" customFormat="1" ht="14.4" customHeight="1">
      <c r="A32" s="35"/>
      <c r="B32" s="41"/>
      <c r="C32" s="35"/>
      <c r="D32" s="35"/>
      <c r="E32" s="151" t="s">
        <v>44</v>
      </c>
      <c r="F32" s="155">
        <f>ROUND((SUM(BF130:BF240)),  2)</f>
        <v>0</v>
      </c>
      <c r="G32" s="35"/>
      <c r="H32" s="35"/>
      <c r="I32" s="156">
        <v>0.23000000000000001</v>
      </c>
      <c r="J32" s="155">
        <f>ROUND(((SUM(BF130:BF240))*I32),  2)</f>
        <v>0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8" t="s">
        <v>45</v>
      </c>
      <c r="F33" s="155">
        <f>ROUND((SUM(BG130:BG240)),  2)</f>
        <v>0</v>
      </c>
      <c r="G33" s="35"/>
      <c r="H33" s="35"/>
      <c r="I33" s="156">
        <v>0.23000000000000001</v>
      </c>
      <c r="J33" s="155">
        <f>0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8" t="s">
        <v>46</v>
      </c>
      <c r="F34" s="155">
        <f>ROUND((SUM(BH130:BH240)),  2)</f>
        <v>0</v>
      </c>
      <c r="G34" s="35"/>
      <c r="H34" s="35"/>
      <c r="I34" s="156">
        <v>0.23000000000000001</v>
      </c>
      <c r="J34" s="155">
        <f>0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51" t="s">
        <v>47</v>
      </c>
      <c r="F35" s="152">
        <f>ROUND((SUM(BI130:BI240)),  2)</f>
        <v>0</v>
      </c>
      <c r="G35" s="153"/>
      <c r="H35" s="153"/>
      <c r="I35" s="154">
        <v>0</v>
      </c>
      <c r="J35" s="152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25.44" customHeight="1">
      <c r="A37" s="35"/>
      <c r="B37" s="41"/>
      <c r="C37" s="157"/>
      <c r="D37" s="158" t="s">
        <v>48</v>
      </c>
      <c r="E37" s="159"/>
      <c r="F37" s="159"/>
      <c r="G37" s="160" t="s">
        <v>49</v>
      </c>
      <c r="H37" s="161" t="s">
        <v>50</v>
      </c>
      <c r="I37" s="159"/>
      <c r="J37" s="162">
        <f>SUM(J28:J35)</f>
        <v>0</v>
      </c>
      <c r="K37" s="163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1" customFormat="1" ht="14.4" customHeight="1">
      <c r="B39" s="17"/>
      <c r="L39" s="17"/>
    </row>
    <row r="40" hidden="1" s="1" customFormat="1" ht="14.4" customHeight="1">
      <c r="B40" s="17"/>
      <c r="L40" s="17"/>
    </row>
    <row r="41" hidden="1" s="1" customFormat="1" ht="14.4" customHeight="1">
      <c r="B41" s="17"/>
      <c r="L41" s="17"/>
    </row>
    <row r="42" hidden="1" s="1" customFormat="1" ht="14.4" customHeight="1">
      <c r="B42" s="17"/>
      <c r="L42" s="17"/>
    </row>
    <row r="43" hidden="1" s="1" customFormat="1" ht="14.4" customHeight="1">
      <c r="B43" s="17"/>
      <c r="L43" s="17"/>
    </row>
    <row r="44" hidden="1" s="1" customFormat="1" ht="14.4" customHeight="1">
      <c r="B44" s="17"/>
      <c r="L44" s="17"/>
    </row>
    <row r="45" hidden="1" s="1" customFormat="1" ht="14.4" customHeight="1">
      <c r="B45" s="17"/>
      <c r="L45" s="17"/>
    </row>
    <row r="46" hidden="1" s="1" customFormat="1" ht="14.4" customHeight="1">
      <c r="B46" s="17"/>
      <c r="L46" s="17"/>
    </row>
    <row r="47" hidden="1" s="1" customFormat="1" ht="14.4" customHeight="1">
      <c r="B47" s="17"/>
      <c r="L47" s="17"/>
    </row>
    <row r="48" hidden="1" s="1" customFormat="1" ht="14.4" customHeight="1">
      <c r="B48" s="17"/>
      <c r="L48" s="17"/>
    </row>
    <row r="49" hidden="1" s="1" customFormat="1" ht="14.4" customHeight="1">
      <c r="B49" s="17"/>
      <c r="L49" s="17"/>
    </row>
    <row r="50" hidden="1" s="2" customFormat="1" ht="14.4" customHeight="1">
      <c r="B50" s="66"/>
      <c r="D50" s="164" t="s">
        <v>51</v>
      </c>
      <c r="E50" s="165"/>
      <c r="F50" s="165"/>
      <c r="G50" s="164" t="s">
        <v>52</v>
      </c>
      <c r="H50" s="165"/>
      <c r="I50" s="165"/>
      <c r="J50" s="165"/>
      <c r="K50" s="165"/>
      <c r="L50" s="66"/>
    </row>
    <row r="51" hidden="1">
      <c r="B51" s="17"/>
      <c r="L51" s="17"/>
    </row>
    <row r="52" hidden="1">
      <c r="B52" s="17"/>
      <c r="L52" s="17"/>
    </row>
    <row r="53" hidden="1">
      <c r="B53" s="17"/>
      <c r="L53" s="17"/>
    </row>
    <row r="54" hidden="1">
      <c r="B54" s="17"/>
      <c r="L54" s="17"/>
    </row>
    <row r="55" hidden="1">
      <c r="B55" s="17"/>
      <c r="L55" s="17"/>
    </row>
    <row r="56" hidden="1">
      <c r="B56" s="17"/>
      <c r="L56" s="17"/>
    </row>
    <row r="57" hidden="1">
      <c r="B57" s="17"/>
      <c r="L57" s="17"/>
    </row>
    <row r="58" hidden="1">
      <c r="B58" s="17"/>
      <c r="L58" s="17"/>
    </row>
    <row r="59" hidden="1">
      <c r="B59" s="17"/>
      <c r="L59" s="17"/>
    </row>
    <row r="60" hidden="1">
      <c r="B60" s="17"/>
      <c r="L60" s="17"/>
    </row>
    <row r="61" hidden="1" s="2" customFormat="1">
      <c r="A61" s="35"/>
      <c r="B61" s="41"/>
      <c r="C61" s="35"/>
      <c r="D61" s="166" t="s">
        <v>53</v>
      </c>
      <c r="E61" s="167"/>
      <c r="F61" s="168" t="s">
        <v>54</v>
      </c>
      <c r="G61" s="166" t="s">
        <v>53</v>
      </c>
      <c r="H61" s="167"/>
      <c r="I61" s="167"/>
      <c r="J61" s="169" t="s">
        <v>54</v>
      </c>
      <c r="K61" s="167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hidden="1">
      <c r="B62" s="17"/>
      <c r="L62" s="17"/>
    </row>
    <row r="63" hidden="1">
      <c r="B63" s="17"/>
      <c r="L63" s="17"/>
    </row>
    <row r="64" hidden="1">
      <c r="B64" s="17"/>
      <c r="L64" s="17"/>
    </row>
    <row r="65" hidden="1" s="2" customFormat="1">
      <c r="A65" s="35"/>
      <c r="B65" s="41"/>
      <c r="C65" s="35"/>
      <c r="D65" s="164" t="s">
        <v>55</v>
      </c>
      <c r="E65" s="170"/>
      <c r="F65" s="170"/>
      <c r="G65" s="164" t="s">
        <v>56</v>
      </c>
      <c r="H65" s="170"/>
      <c r="I65" s="170"/>
      <c r="J65" s="170"/>
      <c r="K65" s="170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hidden="1">
      <c r="B66" s="17"/>
      <c r="L66" s="17"/>
    </row>
    <row r="67" hidden="1">
      <c r="B67" s="17"/>
      <c r="L67" s="17"/>
    </row>
    <row r="68" hidden="1">
      <c r="B68" s="17"/>
      <c r="L68" s="17"/>
    </row>
    <row r="69" hidden="1">
      <c r="B69" s="17"/>
      <c r="L69" s="17"/>
    </row>
    <row r="70" hidden="1">
      <c r="B70" s="17"/>
      <c r="L70" s="17"/>
    </row>
    <row r="71" hidden="1">
      <c r="B71" s="17"/>
      <c r="L71" s="17"/>
    </row>
    <row r="72" hidden="1">
      <c r="B72" s="17"/>
      <c r="L72" s="17"/>
    </row>
    <row r="73" hidden="1">
      <c r="B73" s="17"/>
      <c r="L73" s="17"/>
    </row>
    <row r="74" hidden="1">
      <c r="B74" s="17"/>
      <c r="L74" s="17"/>
    </row>
    <row r="75" hidden="1">
      <c r="B75" s="17"/>
      <c r="L75" s="17"/>
    </row>
    <row r="76" hidden="1" s="2" customFormat="1">
      <c r="A76" s="35"/>
      <c r="B76" s="41"/>
      <c r="C76" s="35"/>
      <c r="D76" s="166" t="s">
        <v>53</v>
      </c>
      <c r="E76" s="167"/>
      <c r="F76" s="168" t="s">
        <v>54</v>
      </c>
      <c r="G76" s="166" t="s">
        <v>53</v>
      </c>
      <c r="H76" s="167"/>
      <c r="I76" s="167"/>
      <c r="J76" s="169" t="s">
        <v>54</v>
      </c>
      <c r="K76" s="167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hidden="1" s="2" customFormat="1" ht="14.4" customHeight="1">
      <c r="A77" s="35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hidden="1"/>
    <row r="79" hidden="1"/>
    <row r="80" hidden="1"/>
    <row r="81" s="2" customFormat="1" ht="6.96" customHeight="1">
      <c r="A81" s="35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86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79" t="str">
        <f>E7</f>
        <v>Prestavba a prístavba kravína</v>
      </c>
      <c r="F85" s="37"/>
      <c r="G85" s="37"/>
      <c r="H85" s="37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2" customHeight="1">
      <c r="A87" s="35"/>
      <c r="B87" s="36"/>
      <c r="C87" s="29" t="s">
        <v>19</v>
      </c>
      <c r="D87" s="37"/>
      <c r="E87" s="37"/>
      <c r="F87" s="24" t="str">
        <f>F10</f>
        <v>Voznica</v>
      </c>
      <c r="G87" s="37"/>
      <c r="H87" s="37"/>
      <c r="I87" s="29" t="s">
        <v>21</v>
      </c>
      <c r="J87" s="82" t="str">
        <f>IF(J10="","",J10)</f>
        <v>18. 8. 2026</v>
      </c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15" customHeight="1">
      <c r="A89" s="35"/>
      <c r="B89" s="36"/>
      <c r="C89" s="29" t="s">
        <v>23</v>
      </c>
      <c r="D89" s="37"/>
      <c r="E89" s="37"/>
      <c r="F89" s="24" t="str">
        <f>E13</f>
        <v>Farma Boroš, s.r.o.</v>
      </c>
      <c r="G89" s="37"/>
      <c r="H89" s="37"/>
      <c r="I89" s="29" t="s">
        <v>31</v>
      </c>
      <c r="J89" s="33" t="str">
        <f>E19</f>
        <v>LeKas s.r.o.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5.15" customHeight="1">
      <c r="A90" s="35"/>
      <c r="B90" s="36"/>
      <c r="C90" s="29" t="s">
        <v>29</v>
      </c>
      <c r="D90" s="37"/>
      <c r="E90" s="37"/>
      <c r="F90" s="24" t="str">
        <f>IF(E16="","",E16)</f>
        <v>Vyplň údaj</v>
      </c>
      <c r="G90" s="37"/>
      <c r="H90" s="37"/>
      <c r="I90" s="29" t="s">
        <v>36</v>
      </c>
      <c r="J90" s="33" t="str">
        <f>E22</f>
        <v>LeKas s.r.o.</v>
      </c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29.28" customHeight="1">
      <c r="A92" s="35"/>
      <c r="B92" s="36"/>
      <c r="C92" s="175" t="s">
        <v>87</v>
      </c>
      <c r="D92" s="176"/>
      <c r="E92" s="176"/>
      <c r="F92" s="176"/>
      <c r="G92" s="176"/>
      <c r="H92" s="176"/>
      <c r="I92" s="176"/>
      <c r="J92" s="177" t="s">
        <v>88</v>
      </c>
      <c r="K92" s="176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2.8" customHeight="1">
      <c r="A94" s="35"/>
      <c r="B94" s="36"/>
      <c r="C94" s="178" t="s">
        <v>89</v>
      </c>
      <c r="D94" s="37"/>
      <c r="E94" s="37"/>
      <c r="F94" s="37"/>
      <c r="G94" s="37"/>
      <c r="H94" s="37"/>
      <c r="I94" s="37"/>
      <c r="J94" s="113">
        <f>J130</f>
        <v>0</v>
      </c>
      <c r="K94" s="37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90</v>
      </c>
    </row>
    <row r="95" s="9" customFormat="1" ht="24.96" customHeight="1">
      <c r="A95" s="9"/>
      <c r="B95" s="179"/>
      <c r="C95" s="180"/>
      <c r="D95" s="181" t="s">
        <v>91</v>
      </c>
      <c r="E95" s="182"/>
      <c r="F95" s="182"/>
      <c r="G95" s="182"/>
      <c r="H95" s="182"/>
      <c r="I95" s="182"/>
      <c r="J95" s="183">
        <f>J131</f>
        <v>0</v>
      </c>
      <c r="K95" s="180"/>
      <c r="L95" s="18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5"/>
      <c r="C96" s="186"/>
      <c r="D96" s="187" t="s">
        <v>92</v>
      </c>
      <c r="E96" s="188"/>
      <c r="F96" s="188"/>
      <c r="G96" s="188"/>
      <c r="H96" s="188"/>
      <c r="I96" s="188"/>
      <c r="J96" s="189">
        <f>J132</f>
        <v>0</v>
      </c>
      <c r="K96" s="186"/>
      <c r="L96" s="19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5"/>
      <c r="C97" s="186"/>
      <c r="D97" s="187" t="s">
        <v>93</v>
      </c>
      <c r="E97" s="188"/>
      <c r="F97" s="188"/>
      <c r="G97" s="188"/>
      <c r="H97" s="188"/>
      <c r="I97" s="188"/>
      <c r="J97" s="189">
        <f>J138</f>
        <v>0</v>
      </c>
      <c r="K97" s="186"/>
      <c r="L97" s="19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5"/>
      <c r="C98" s="186"/>
      <c r="D98" s="187" t="s">
        <v>94</v>
      </c>
      <c r="E98" s="188"/>
      <c r="F98" s="188"/>
      <c r="G98" s="188"/>
      <c r="H98" s="188"/>
      <c r="I98" s="188"/>
      <c r="J98" s="189">
        <f>J149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95</v>
      </c>
      <c r="E99" s="188"/>
      <c r="F99" s="188"/>
      <c r="G99" s="188"/>
      <c r="H99" s="188"/>
      <c r="I99" s="188"/>
      <c r="J99" s="189">
        <f>J164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96</v>
      </c>
      <c r="E100" s="188"/>
      <c r="F100" s="188"/>
      <c r="G100" s="188"/>
      <c r="H100" s="188"/>
      <c r="I100" s="188"/>
      <c r="J100" s="189">
        <f>J174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97</v>
      </c>
      <c r="E101" s="188"/>
      <c r="F101" s="188"/>
      <c r="G101" s="188"/>
      <c r="H101" s="188"/>
      <c r="I101" s="188"/>
      <c r="J101" s="189">
        <f>J182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98</v>
      </c>
      <c r="E102" s="188"/>
      <c r="F102" s="188"/>
      <c r="G102" s="188"/>
      <c r="H102" s="188"/>
      <c r="I102" s="188"/>
      <c r="J102" s="189">
        <f>J185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9"/>
      <c r="C103" s="180"/>
      <c r="D103" s="181" t="s">
        <v>99</v>
      </c>
      <c r="E103" s="182"/>
      <c r="F103" s="182"/>
      <c r="G103" s="182"/>
      <c r="H103" s="182"/>
      <c r="I103" s="182"/>
      <c r="J103" s="183">
        <f>J195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5"/>
      <c r="C104" s="186"/>
      <c r="D104" s="187" t="s">
        <v>100</v>
      </c>
      <c r="E104" s="188"/>
      <c r="F104" s="188"/>
      <c r="G104" s="188"/>
      <c r="H104" s="188"/>
      <c r="I104" s="188"/>
      <c r="J104" s="189">
        <f>J196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101</v>
      </c>
      <c r="E105" s="188"/>
      <c r="F105" s="188"/>
      <c r="G105" s="188"/>
      <c r="H105" s="188"/>
      <c r="I105" s="188"/>
      <c r="J105" s="189">
        <f>J198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5"/>
      <c r="C106" s="186"/>
      <c r="D106" s="187" t="s">
        <v>102</v>
      </c>
      <c r="E106" s="188"/>
      <c r="F106" s="188"/>
      <c r="G106" s="188"/>
      <c r="H106" s="188"/>
      <c r="I106" s="188"/>
      <c r="J106" s="189">
        <f>J203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5"/>
      <c r="C107" s="186"/>
      <c r="D107" s="187" t="s">
        <v>103</v>
      </c>
      <c r="E107" s="188"/>
      <c r="F107" s="188"/>
      <c r="G107" s="188"/>
      <c r="H107" s="188"/>
      <c r="I107" s="188"/>
      <c r="J107" s="189">
        <f>J209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104</v>
      </c>
      <c r="E108" s="188"/>
      <c r="F108" s="188"/>
      <c r="G108" s="188"/>
      <c r="H108" s="188"/>
      <c r="I108" s="188"/>
      <c r="J108" s="189">
        <f>J213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79"/>
      <c r="C109" s="180"/>
      <c r="D109" s="181" t="s">
        <v>105</v>
      </c>
      <c r="E109" s="182"/>
      <c r="F109" s="182"/>
      <c r="G109" s="182"/>
      <c r="H109" s="182"/>
      <c r="I109" s="182"/>
      <c r="J109" s="183">
        <f>J215</f>
        <v>0</v>
      </c>
      <c r="K109" s="180"/>
      <c r="L109" s="184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10" customFormat="1" ht="19.92" customHeight="1">
      <c r="A110" s="10"/>
      <c r="B110" s="185"/>
      <c r="C110" s="186"/>
      <c r="D110" s="187" t="s">
        <v>106</v>
      </c>
      <c r="E110" s="188"/>
      <c r="F110" s="188"/>
      <c r="G110" s="188"/>
      <c r="H110" s="188"/>
      <c r="I110" s="188"/>
      <c r="J110" s="189">
        <f>J216</f>
        <v>0</v>
      </c>
      <c r="K110" s="186"/>
      <c r="L110" s="19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5"/>
      <c r="C111" s="186"/>
      <c r="D111" s="187" t="s">
        <v>107</v>
      </c>
      <c r="E111" s="188"/>
      <c r="F111" s="188"/>
      <c r="G111" s="188"/>
      <c r="H111" s="188"/>
      <c r="I111" s="188"/>
      <c r="J111" s="189">
        <f>J231</f>
        <v>0</v>
      </c>
      <c r="K111" s="186"/>
      <c r="L111" s="19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5"/>
      <c r="C112" s="186"/>
      <c r="D112" s="187" t="s">
        <v>108</v>
      </c>
      <c r="E112" s="188"/>
      <c r="F112" s="188"/>
      <c r="G112" s="188"/>
      <c r="H112" s="188"/>
      <c r="I112" s="188"/>
      <c r="J112" s="189">
        <f>J233</f>
        <v>0</v>
      </c>
      <c r="K112" s="186"/>
      <c r="L112" s="19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8" s="2" customFormat="1" ht="6.96" customHeight="1">
      <c r="A118" s="35"/>
      <c r="B118" s="71"/>
      <c r="C118" s="72"/>
      <c r="D118" s="72"/>
      <c r="E118" s="72"/>
      <c r="F118" s="72"/>
      <c r="G118" s="72"/>
      <c r="H118" s="72"/>
      <c r="I118" s="72"/>
      <c r="J118" s="72"/>
      <c r="K118" s="72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24.96" customHeight="1">
      <c r="A119" s="35"/>
      <c r="B119" s="36"/>
      <c r="C119" s="20" t="s">
        <v>109</v>
      </c>
      <c r="D119" s="37"/>
      <c r="E119" s="37"/>
      <c r="F119" s="37"/>
      <c r="G119" s="37"/>
      <c r="H119" s="37"/>
      <c r="I119" s="37"/>
      <c r="J119" s="37"/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6.96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2" customHeight="1">
      <c r="A121" s="35"/>
      <c r="B121" s="36"/>
      <c r="C121" s="29" t="s">
        <v>15</v>
      </c>
      <c r="D121" s="37"/>
      <c r="E121" s="37"/>
      <c r="F121" s="37"/>
      <c r="G121" s="37"/>
      <c r="H121" s="37"/>
      <c r="I121" s="37"/>
      <c r="J121" s="37"/>
      <c r="K121" s="37"/>
      <c r="L121" s="66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6.5" customHeight="1">
      <c r="A122" s="35"/>
      <c r="B122" s="36"/>
      <c r="C122" s="37"/>
      <c r="D122" s="37"/>
      <c r="E122" s="79" t="str">
        <f>E7</f>
        <v>Prestavba a prístavba kravína</v>
      </c>
      <c r="F122" s="37"/>
      <c r="G122" s="37"/>
      <c r="H122" s="37"/>
      <c r="I122" s="37"/>
      <c r="J122" s="37"/>
      <c r="K122" s="37"/>
      <c r="L122" s="66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6.96" customHeigh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6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2" customHeight="1">
      <c r="A124" s="35"/>
      <c r="B124" s="36"/>
      <c r="C124" s="29" t="s">
        <v>19</v>
      </c>
      <c r="D124" s="37"/>
      <c r="E124" s="37"/>
      <c r="F124" s="24" t="str">
        <f>F10</f>
        <v>Voznica</v>
      </c>
      <c r="G124" s="37"/>
      <c r="H124" s="37"/>
      <c r="I124" s="29" t="s">
        <v>21</v>
      </c>
      <c r="J124" s="82" t="str">
        <f>IF(J10="","",J10)</f>
        <v>18. 8. 2026</v>
      </c>
      <c r="K124" s="37"/>
      <c r="L124" s="66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66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5.15" customHeight="1">
      <c r="A126" s="35"/>
      <c r="B126" s="36"/>
      <c r="C126" s="29" t="s">
        <v>23</v>
      </c>
      <c r="D126" s="37"/>
      <c r="E126" s="37"/>
      <c r="F126" s="24" t="str">
        <f>E13</f>
        <v>Farma Boroš, s.r.o.</v>
      </c>
      <c r="G126" s="37"/>
      <c r="H126" s="37"/>
      <c r="I126" s="29" t="s">
        <v>31</v>
      </c>
      <c r="J126" s="33" t="str">
        <f>E19</f>
        <v>LeKas s.r.o.</v>
      </c>
      <c r="K126" s="37"/>
      <c r="L126" s="66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5.15" customHeight="1">
      <c r="A127" s="35"/>
      <c r="B127" s="36"/>
      <c r="C127" s="29" t="s">
        <v>29</v>
      </c>
      <c r="D127" s="37"/>
      <c r="E127" s="37"/>
      <c r="F127" s="24" t="str">
        <f>IF(E16="","",E16)</f>
        <v>Vyplň údaj</v>
      </c>
      <c r="G127" s="37"/>
      <c r="H127" s="37"/>
      <c r="I127" s="29" t="s">
        <v>36</v>
      </c>
      <c r="J127" s="33" t="str">
        <f>E22</f>
        <v>LeKas s.r.o.</v>
      </c>
      <c r="K127" s="37"/>
      <c r="L127" s="66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0.32" customHeight="1">
      <c r="A128" s="35"/>
      <c r="B128" s="36"/>
      <c r="C128" s="37"/>
      <c r="D128" s="37"/>
      <c r="E128" s="37"/>
      <c r="F128" s="37"/>
      <c r="G128" s="37"/>
      <c r="H128" s="37"/>
      <c r="I128" s="37"/>
      <c r="J128" s="37"/>
      <c r="K128" s="37"/>
      <c r="L128" s="66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11" customFormat="1" ht="29.28" customHeight="1">
      <c r="A129" s="191"/>
      <c r="B129" s="192"/>
      <c r="C129" s="193" t="s">
        <v>110</v>
      </c>
      <c r="D129" s="194" t="s">
        <v>63</v>
      </c>
      <c r="E129" s="194" t="s">
        <v>59</v>
      </c>
      <c r="F129" s="194" t="s">
        <v>60</v>
      </c>
      <c r="G129" s="194" t="s">
        <v>111</v>
      </c>
      <c r="H129" s="194" t="s">
        <v>112</v>
      </c>
      <c r="I129" s="194" t="s">
        <v>113</v>
      </c>
      <c r="J129" s="195" t="s">
        <v>88</v>
      </c>
      <c r="K129" s="196" t="s">
        <v>114</v>
      </c>
      <c r="L129" s="197"/>
      <c r="M129" s="103" t="s">
        <v>1</v>
      </c>
      <c r="N129" s="104" t="s">
        <v>42</v>
      </c>
      <c r="O129" s="104" t="s">
        <v>115</v>
      </c>
      <c r="P129" s="104" t="s">
        <v>116</v>
      </c>
      <c r="Q129" s="104" t="s">
        <v>117</v>
      </c>
      <c r="R129" s="104" t="s">
        <v>118</v>
      </c>
      <c r="S129" s="104" t="s">
        <v>119</v>
      </c>
      <c r="T129" s="105" t="s">
        <v>120</v>
      </c>
      <c r="U129" s="191"/>
      <c r="V129" s="191"/>
      <c r="W129" s="191"/>
      <c r="X129" s="191"/>
      <c r="Y129" s="191"/>
      <c r="Z129" s="191"/>
      <c r="AA129" s="191"/>
      <c r="AB129" s="191"/>
      <c r="AC129" s="191"/>
      <c r="AD129" s="191"/>
      <c r="AE129" s="191"/>
    </row>
    <row r="130" s="2" customFormat="1" ht="22.8" customHeight="1">
      <c r="A130" s="35"/>
      <c r="B130" s="36"/>
      <c r="C130" s="110" t="s">
        <v>89</v>
      </c>
      <c r="D130" s="37"/>
      <c r="E130" s="37"/>
      <c r="F130" s="37"/>
      <c r="G130" s="37"/>
      <c r="H130" s="37"/>
      <c r="I130" s="37"/>
      <c r="J130" s="198">
        <f>BK130</f>
        <v>0</v>
      </c>
      <c r="K130" s="37"/>
      <c r="L130" s="41"/>
      <c r="M130" s="106"/>
      <c r="N130" s="199"/>
      <c r="O130" s="107"/>
      <c r="P130" s="200">
        <f>P131+P195+P215</f>
        <v>0</v>
      </c>
      <c r="Q130" s="107"/>
      <c r="R130" s="200">
        <f>R131+R195+R215</f>
        <v>1649.33492748554</v>
      </c>
      <c r="S130" s="107"/>
      <c r="T130" s="201">
        <f>T131+T195+T215</f>
        <v>271.49918800000006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77</v>
      </c>
      <c r="AU130" s="14" t="s">
        <v>90</v>
      </c>
      <c r="BK130" s="202">
        <f>BK131+BK195+BK215</f>
        <v>0</v>
      </c>
    </row>
    <row r="131" s="12" customFormat="1" ht="25.92" customHeight="1">
      <c r="A131" s="12"/>
      <c r="B131" s="203"/>
      <c r="C131" s="204"/>
      <c r="D131" s="205" t="s">
        <v>77</v>
      </c>
      <c r="E131" s="206" t="s">
        <v>121</v>
      </c>
      <c r="F131" s="206" t="s">
        <v>122</v>
      </c>
      <c r="G131" s="204"/>
      <c r="H131" s="204"/>
      <c r="I131" s="207"/>
      <c r="J131" s="208">
        <f>BK131</f>
        <v>0</v>
      </c>
      <c r="K131" s="204"/>
      <c r="L131" s="209"/>
      <c r="M131" s="210"/>
      <c r="N131" s="211"/>
      <c r="O131" s="211"/>
      <c r="P131" s="212">
        <f>P132+P138+P149+P164+P174+P182+P185</f>
        <v>0</v>
      </c>
      <c r="Q131" s="211"/>
      <c r="R131" s="212">
        <f>R132+R138+R149+R164+R174+R182+R185</f>
        <v>1634.50276949974</v>
      </c>
      <c r="S131" s="211"/>
      <c r="T131" s="213">
        <f>T132+T138+T149+T164+T174+T182+T185</f>
        <v>266.07137400000005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4" t="s">
        <v>83</v>
      </c>
      <c r="AT131" s="215" t="s">
        <v>77</v>
      </c>
      <c r="AU131" s="215" t="s">
        <v>78</v>
      </c>
      <c r="AY131" s="214" t="s">
        <v>123</v>
      </c>
      <c r="BK131" s="216">
        <f>BK132+BK138+BK149+BK164+BK174+BK182+BK185</f>
        <v>0</v>
      </c>
    </row>
    <row r="132" s="12" customFormat="1" ht="22.8" customHeight="1">
      <c r="A132" s="12"/>
      <c r="B132" s="203"/>
      <c r="C132" s="204"/>
      <c r="D132" s="205" t="s">
        <v>77</v>
      </c>
      <c r="E132" s="217" t="s">
        <v>83</v>
      </c>
      <c r="F132" s="217" t="s">
        <v>124</v>
      </c>
      <c r="G132" s="204"/>
      <c r="H132" s="204"/>
      <c r="I132" s="207"/>
      <c r="J132" s="218">
        <f>BK132</f>
        <v>0</v>
      </c>
      <c r="K132" s="204"/>
      <c r="L132" s="209"/>
      <c r="M132" s="210"/>
      <c r="N132" s="211"/>
      <c r="O132" s="211"/>
      <c r="P132" s="212">
        <f>SUM(P133:P137)</f>
        <v>0</v>
      </c>
      <c r="Q132" s="211"/>
      <c r="R132" s="212">
        <f>SUM(R133:R137)</f>
        <v>0</v>
      </c>
      <c r="S132" s="211"/>
      <c r="T132" s="213">
        <f>SUM(T133:T137)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4" t="s">
        <v>83</v>
      </c>
      <c r="AT132" s="215" t="s">
        <v>77</v>
      </c>
      <c r="AU132" s="215" t="s">
        <v>83</v>
      </c>
      <c r="AY132" s="214" t="s">
        <v>123</v>
      </c>
      <c r="BK132" s="216">
        <f>SUM(BK133:BK137)</f>
        <v>0</v>
      </c>
    </row>
    <row r="133" s="2" customFormat="1" ht="24.15" customHeight="1">
      <c r="A133" s="35"/>
      <c r="B133" s="36"/>
      <c r="C133" s="219" t="s">
        <v>83</v>
      </c>
      <c r="D133" s="219" t="s">
        <v>125</v>
      </c>
      <c r="E133" s="220" t="s">
        <v>126</v>
      </c>
      <c r="F133" s="221" t="s">
        <v>127</v>
      </c>
      <c r="G133" s="222" t="s">
        <v>128</v>
      </c>
      <c r="H133" s="223">
        <v>210</v>
      </c>
      <c r="I133" s="224"/>
      <c r="J133" s="225">
        <f>ROUND(I133*H133,2)</f>
        <v>0</v>
      </c>
      <c r="K133" s="226"/>
      <c r="L133" s="41"/>
      <c r="M133" s="227" t="s">
        <v>1</v>
      </c>
      <c r="N133" s="228" t="s">
        <v>44</v>
      </c>
      <c r="O133" s="94"/>
      <c r="P133" s="229">
        <f>O133*H133</f>
        <v>0</v>
      </c>
      <c r="Q133" s="229">
        <v>0</v>
      </c>
      <c r="R133" s="229">
        <f>Q133*H133</f>
        <v>0</v>
      </c>
      <c r="S133" s="229">
        <v>0</v>
      </c>
      <c r="T133" s="230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1" t="s">
        <v>129</v>
      </c>
      <c r="AT133" s="231" t="s">
        <v>125</v>
      </c>
      <c r="AU133" s="231" t="s">
        <v>130</v>
      </c>
      <c r="AY133" s="14" t="s">
        <v>123</v>
      </c>
      <c r="BE133" s="232">
        <f>IF(N133="základná",J133,0)</f>
        <v>0</v>
      </c>
      <c r="BF133" s="232">
        <f>IF(N133="znížená",J133,0)</f>
        <v>0</v>
      </c>
      <c r="BG133" s="232">
        <f>IF(N133="zákl. prenesená",J133,0)</f>
        <v>0</v>
      </c>
      <c r="BH133" s="232">
        <f>IF(N133="zníž. prenesená",J133,0)</f>
        <v>0</v>
      </c>
      <c r="BI133" s="232">
        <f>IF(N133="nulová",J133,0)</f>
        <v>0</v>
      </c>
      <c r="BJ133" s="14" t="s">
        <v>130</v>
      </c>
      <c r="BK133" s="232">
        <f>ROUND(I133*H133,2)</f>
        <v>0</v>
      </c>
      <c r="BL133" s="14" t="s">
        <v>129</v>
      </c>
      <c r="BM133" s="231" t="s">
        <v>131</v>
      </c>
    </row>
    <row r="134" s="2" customFormat="1" ht="24.15" customHeight="1">
      <c r="A134" s="35"/>
      <c r="B134" s="36"/>
      <c r="C134" s="219" t="s">
        <v>130</v>
      </c>
      <c r="D134" s="219" t="s">
        <v>125</v>
      </c>
      <c r="E134" s="220" t="s">
        <v>132</v>
      </c>
      <c r="F134" s="221" t="s">
        <v>133</v>
      </c>
      <c r="G134" s="222" t="s">
        <v>128</v>
      </c>
      <c r="H134" s="223">
        <v>210</v>
      </c>
      <c r="I134" s="224"/>
      <c r="J134" s="225">
        <f>ROUND(I134*H134,2)</f>
        <v>0</v>
      </c>
      <c r="K134" s="226"/>
      <c r="L134" s="41"/>
      <c r="M134" s="227" t="s">
        <v>1</v>
      </c>
      <c r="N134" s="228" t="s">
        <v>44</v>
      </c>
      <c r="O134" s="94"/>
      <c r="P134" s="229">
        <f>O134*H134</f>
        <v>0</v>
      </c>
      <c r="Q134" s="229">
        <v>0</v>
      </c>
      <c r="R134" s="229">
        <f>Q134*H134</f>
        <v>0</v>
      </c>
      <c r="S134" s="229">
        <v>0</v>
      </c>
      <c r="T134" s="230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1" t="s">
        <v>129</v>
      </c>
      <c r="AT134" s="231" t="s">
        <v>125</v>
      </c>
      <c r="AU134" s="231" t="s">
        <v>130</v>
      </c>
      <c r="AY134" s="14" t="s">
        <v>123</v>
      </c>
      <c r="BE134" s="232">
        <f>IF(N134="základná",J134,0)</f>
        <v>0</v>
      </c>
      <c r="BF134" s="232">
        <f>IF(N134="znížená",J134,0)</f>
        <v>0</v>
      </c>
      <c r="BG134" s="232">
        <f>IF(N134="zákl. prenesená",J134,0)</f>
        <v>0</v>
      </c>
      <c r="BH134" s="232">
        <f>IF(N134="zníž. prenesená",J134,0)</f>
        <v>0</v>
      </c>
      <c r="BI134" s="232">
        <f>IF(N134="nulová",J134,0)</f>
        <v>0</v>
      </c>
      <c r="BJ134" s="14" t="s">
        <v>130</v>
      </c>
      <c r="BK134" s="232">
        <f>ROUND(I134*H134,2)</f>
        <v>0</v>
      </c>
      <c r="BL134" s="14" t="s">
        <v>129</v>
      </c>
      <c r="BM134" s="231" t="s">
        <v>134</v>
      </c>
    </row>
    <row r="135" s="2" customFormat="1" ht="24.15" customHeight="1">
      <c r="A135" s="35"/>
      <c r="B135" s="36"/>
      <c r="C135" s="219" t="s">
        <v>135</v>
      </c>
      <c r="D135" s="219" t="s">
        <v>125</v>
      </c>
      <c r="E135" s="220" t="s">
        <v>136</v>
      </c>
      <c r="F135" s="221" t="s">
        <v>137</v>
      </c>
      <c r="G135" s="222" t="s">
        <v>128</v>
      </c>
      <c r="H135" s="223">
        <v>135.059</v>
      </c>
      <c r="I135" s="224"/>
      <c r="J135" s="225">
        <f>ROUND(I135*H135,2)</f>
        <v>0</v>
      </c>
      <c r="K135" s="226"/>
      <c r="L135" s="41"/>
      <c r="M135" s="227" t="s">
        <v>1</v>
      </c>
      <c r="N135" s="228" t="s">
        <v>44</v>
      </c>
      <c r="O135" s="94"/>
      <c r="P135" s="229">
        <f>O135*H135</f>
        <v>0</v>
      </c>
      <c r="Q135" s="229">
        <v>0</v>
      </c>
      <c r="R135" s="229">
        <f>Q135*H135</f>
        <v>0</v>
      </c>
      <c r="S135" s="229">
        <v>0</v>
      </c>
      <c r="T135" s="230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1" t="s">
        <v>129</v>
      </c>
      <c r="AT135" s="231" t="s">
        <v>125</v>
      </c>
      <c r="AU135" s="231" t="s">
        <v>130</v>
      </c>
      <c r="AY135" s="14" t="s">
        <v>123</v>
      </c>
      <c r="BE135" s="232">
        <f>IF(N135="základná",J135,0)</f>
        <v>0</v>
      </c>
      <c r="BF135" s="232">
        <f>IF(N135="znížená",J135,0)</f>
        <v>0</v>
      </c>
      <c r="BG135" s="232">
        <f>IF(N135="zákl. prenesená",J135,0)</f>
        <v>0</v>
      </c>
      <c r="BH135" s="232">
        <f>IF(N135="zníž. prenesená",J135,0)</f>
        <v>0</v>
      </c>
      <c r="BI135" s="232">
        <f>IF(N135="nulová",J135,0)</f>
        <v>0</v>
      </c>
      <c r="BJ135" s="14" t="s">
        <v>130</v>
      </c>
      <c r="BK135" s="232">
        <f>ROUND(I135*H135,2)</f>
        <v>0</v>
      </c>
      <c r="BL135" s="14" t="s">
        <v>129</v>
      </c>
      <c r="BM135" s="231" t="s">
        <v>138</v>
      </c>
    </row>
    <row r="136" s="2" customFormat="1" ht="37.8" customHeight="1">
      <c r="A136" s="35"/>
      <c r="B136" s="36"/>
      <c r="C136" s="219" t="s">
        <v>129</v>
      </c>
      <c r="D136" s="219" t="s">
        <v>125</v>
      </c>
      <c r="E136" s="220" t="s">
        <v>139</v>
      </c>
      <c r="F136" s="221" t="s">
        <v>140</v>
      </c>
      <c r="G136" s="222" t="s">
        <v>128</v>
      </c>
      <c r="H136" s="223">
        <v>135.059</v>
      </c>
      <c r="I136" s="224"/>
      <c r="J136" s="225">
        <f>ROUND(I136*H136,2)</f>
        <v>0</v>
      </c>
      <c r="K136" s="226"/>
      <c r="L136" s="41"/>
      <c r="M136" s="227" t="s">
        <v>1</v>
      </c>
      <c r="N136" s="228" t="s">
        <v>44</v>
      </c>
      <c r="O136" s="94"/>
      <c r="P136" s="229">
        <f>O136*H136</f>
        <v>0</v>
      </c>
      <c r="Q136" s="229">
        <v>0</v>
      </c>
      <c r="R136" s="229">
        <f>Q136*H136</f>
        <v>0</v>
      </c>
      <c r="S136" s="229">
        <v>0</v>
      </c>
      <c r="T136" s="230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1" t="s">
        <v>129</v>
      </c>
      <c r="AT136" s="231" t="s">
        <v>125</v>
      </c>
      <c r="AU136" s="231" t="s">
        <v>130</v>
      </c>
      <c r="AY136" s="14" t="s">
        <v>123</v>
      </c>
      <c r="BE136" s="232">
        <f>IF(N136="základná",J136,0)</f>
        <v>0</v>
      </c>
      <c r="BF136" s="232">
        <f>IF(N136="znížená",J136,0)</f>
        <v>0</v>
      </c>
      <c r="BG136" s="232">
        <f>IF(N136="zákl. prenesená",J136,0)</f>
        <v>0</v>
      </c>
      <c r="BH136" s="232">
        <f>IF(N136="zníž. prenesená",J136,0)</f>
        <v>0</v>
      </c>
      <c r="BI136" s="232">
        <f>IF(N136="nulová",J136,0)</f>
        <v>0</v>
      </c>
      <c r="BJ136" s="14" t="s">
        <v>130</v>
      </c>
      <c r="BK136" s="232">
        <f>ROUND(I136*H136,2)</f>
        <v>0</v>
      </c>
      <c r="BL136" s="14" t="s">
        <v>129</v>
      </c>
      <c r="BM136" s="231" t="s">
        <v>141</v>
      </c>
    </row>
    <row r="137" s="2" customFormat="1" ht="21.75" customHeight="1">
      <c r="A137" s="35"/>
      <c r="B137" s="36"/>
      <c r="C137" s="219" t="s">
        <v>142</v>
      </c>
      <c r="D137" s="219" t="s">
        <v>125</v>
      </c>
      <c r="E137" s="220" t="s">
        <v>143</v>
      </c>
      <c r="F137" s="221" t="s">
        <v>144</v>
      </c>
      <c r="G137" s="222" t="s">
        <v>145</v>
      </c>
      <c r="H137" s="223">
        <v>668.45000000000005</v>
      </c>
      <c r="I137" s="224"/>
      <c r="J137" s="225">
        <f>ROUND(I137*H137,2)</f>
        <v>0</v>
      </c>
      <c r="K137" s="226"/>
      <c r="L137" s="41"/>
      <c r="M137" s="227" t="s">
        <v>1</v>
      </c>
      <c r="N137" s="228" t="s">
        <v>44</v>
      </c>
      <c r="O137" s="94"/>
      <c r="P137" s="229">
        <f>O137*H137</f>
        <v>0</v>
      </c>
      <c r="Q137" s="229">
        <v>0</v>
      </c>
      <c r="R137" s="229">
        <f>Q137*H137</f>
        <v>0</v>
      </c>
      <c r="S137" s="229">
        <v>0</v>
      </c>
      <c r="T137" s="230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1" t="s">
        <v>129</v>
      </c>
      <c r="AT137" s="231" t="s">
        <v>125</v>
      </c>
      <c r="AU137" s="231" t="s">
        <v>130</v>
      </c>
      <c r="AY137" s="14" t="s">
        <v>123</v>
      </c>
      <c r="BE137" s="232">
        <f>IF(N137="základná",J137,0)</f>
        <v>0</v>
      </c>
      <c r="BF137" s="232">
        <f>IF(N137="znížená",J137,0)</f>
        <v>0</v>
      </c>
      <c r="BG137" s="232">
        <f>IF(N137="zákl. prenesená",J137,0)</f>
        <v>0</v>
      </c>
      <c r="BH137" s="232">
        <f>IF(N137="zníž. prenesená",J137,0)</f>
        <v>0</v>
      </c>
      <c r="BI137" s="232">
        <f>IF(N137="nulová",J137,0)</f>
        <v>0</v>
      </c>
      <c r="BJ137" s="14" t="s">
        <v>130</v>
      </c>
      <c r="BK137" s="232">
        <f>ROUND(I137*H137,2)</f>
        <v>0</v>
      </c>
      <c r="BL137" s="14" t="s">
        <v>129</v>
      </c>
      <c r="BM137" s="231" t="s">
        <v>146</v>
      </c>
    </row>
    <row r="138" s="12" customFormat="1" ht="22.8" customHeight="1">
      <c r="A138" s="12"/>
      <c r="B138" s="203"/>
      <c r="C138" s="204"/>
      <c r="D138" s="205" t="s">
        <v>77</v>
      </c>
      <c r="E138" s="217" t="s">
        <v>130</v>
      </c>
      <c r="F138" s="217" t="s">
        <v>147</v>
      </c>
      <c r="G138" s="204"/>
      <c r="H138" s="204"/>
      <c r="I138" s="207"/>
      <c r="J138" s="218">
        <f>BK138</f>
        <v>0</v>
      </c>
      <c r="K138" s="204"/>
      <c r="L138" s="209"/>
      <c r="M138" s="210"/>
      <c r="N138" s="211"/>
      <c r="O138" s="211"/>
      <c r="P138" s="212">
        <f>SUM(P139:P148)</f>
        <v>0</v>
      </c>
      <c r="Q138" s="211"/>
      <c r="R138" s="212">
        <f>SUM(R139:R148)</f>
        <v>1175.3354493695001</v>
      </c>
      <c r="S138" s="211"/>
      <c r="T138" s="213">
        <f>SUM(T139:T148)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4" t="s">
        <v>83</v>
      </c>
      <c r="AT138" s="215" t="s">
        <v>77</v>
      </c>
      <c r="AU138" s="215" t="s">
        <v>83</v>
      </c>
      <c r="AY138" s="214" t="s">
        <v>123</v>
      </c>
      <c r="BK138" s="216">
        <f>SUM(BK139:BK148)</f>
        <v>0</v>
      </c>
    </row>
    <row r="139" s="2" customFormat="1" ht="24.15" customHeight="1">
      <c r="A139" s="35"/>
      <c r="B139" s="36"/>
      <c r="C139" s="219" t="s">
        <v>148</v>
      </c>
      <c r="D139" s="219" t="s">
        <v>125</v>
      </c>
      <c r="E139" s="220" t="s">
        <v>149</v>
      </c>
      <c r="F139" s="221" t="s">
        <v>150</v>
      </c>
      <c r="G139" s="222" t="s">
        <v>128</v>
      </c>
      <c r="H139" s="223">
        <v>201.489</v>
      </c>
      <c r="I139" s="224"/>
      <c r="J139" s="225">
        <f>ROUND(I139*H139,2)</f>
        <v>0</v>
      </c>
      <c r="K139" s="226"/>
      <c r="L139" s="41"/>
      <c r="M139" s="227" t="s">
        <v>1</v>
      </c>
      <c r="N139" s="228" t="s">
        <v>44</v>
      </c>
      <c r="O139" s="94"/>
      <c r="P139" s="229">
        <f>O139*H139</f>
        <v>0</v>
      </c>
      <c r="Q139" s="229">
        <v>2.0699999999999998</v>
      </c>
      <c r="R139" s="229">
        <f>Q139*H139</f>
        <v>417.08222999999998</v>
      </c>
      <c r="S139" s="229">
        <v>0</v>
      </c>
      <c r="T139" s="230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1" t="s">
        <v>129</v>
      </c>
      <c r="AT139" s="231" t="s">
        <v>125</v>
      </c>
      <c r="AU139" s="231" t="s">
        <v>130</v>
      </c>
      <c r="AY139" s="14" t="s">
        <v>123</v>
      </c>
      <c r="BE139" s="232">
        <f>IF(N139="základná",J139,0)</f>
        <v>0</v>
      </c>
      <c r="BF139" s="232">
        <f>IF(N139="znížená",J139,0)</f>
        <v>0</v>
      </c>
      <c r="BG139" s="232">
        <f>IF(N139="zákl. prenesená",J139,0)</f>
        <v>0</v>
      </c>
      <c r="BH139" s="232">
        <f>IF(N139="zníž. prenesená",J139,0)</f>
        <v>0</v>
      </c>
      <c r="BI139" s="232">
        <f>IF(N139="nulová",J139,0)</f>
        <v>0</v>
      </c>
      <c r="BJ139" s="14" t="s">
        <v>130</v>
      </c>
      <c r="BK139" s="232">
        <f>ROUND(I139*H139,2)</f>
        <v>0</v>
      </c>
      <c r="BL139" s="14" t="s">
        <v>129</v>
      </c>
      <c r="BM139" s="231" t="s">
        <v>151</v>
      </c>
    </row>
    <row r="140" s="2" customFormat="1" ht="24.15" customHeight="1">
      <c r="A140" s="35"/>
      <c r="B140" s="36"/>
      <c r="C140" s="219" t="s">
        <v>152</v>
      </c>
      <c r="D140" s="219" t="s">
        <v>125</v>
      </c>
      <c r="E140" s="220" t="s">
        <v>153</v>
      </c>
      <c r="F140" s="221" t="s">
        <v>154</v>
      </c>
      <c r="G140" s="222" t="s">
        <v>128</v>
      </c>
      <c r="H140" s="223">
        <v>95.197999999999993</v>
      </c>
      <c r="I140" s="224"/>
      <c r="J140" s="225">
        <f>ROUND(I140*H140,2)</f>
        <v>0</v>
      </c>
      <c r="K140" s="226"/>
      <c r="L140" s="41"/>
      <c r="M140" s="227" t="s">
        <v>1</v>
      </c>
      <c r="N140" s="228" t="s">
        <v>44</v>
      </c>
      <c r="O140" s="94"/>
      <c r="P140" s="229">
        <f>O140*H140</f>
        <v>0</v>
      </c>
      <c r="Q140" s="229">
        <v>2.2000000000000001E-06</v>
      </c>
      <c r="R140" s="229">
        <f>Q140*H140</f>
        <v>0.00020943559999999999</v>
      </c>
      <c r="S140" s="229">
        <v>0</v>
      </c>
      <c r="T140" s="230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1" t="s">
        <v>129</v>
      </c>
      <c r="AT140" s="231" t="s">
        <v>125</v>
      </c>
      <c r="AU140" s="231" t="s">
        <v>130</v>
      </c>
      <c r="AY140" s="14" t="s">
        <v>123</v>
      </c>
      <c r="BE140" s="232">
        <f>IF(N140="základná",J140,0)</f>
        <v>0</v>
      </c>
      <c r="BF140" s="232">
        <f>IF(N140="znížená",J140,0)</f>
        <v>0</v>
      </c>
      <c r="BG140" s="232">
        <f>IF(N140="zákl. prenesená",J140,0)</f>
        <v>0</v>
      </c>
      <c r="BH140" s="232">
        <f>IF(N140="zníž. prenesená",J140,0)</f>
        <v>0</v>
      </c>
      <c r="BI140" s="232">
        <f>IF(N140="nulová",J140,0)</f>
        <v>0</v>
      </c>
      <c r="BJ140" s="14" t="s">
        <v>130</v>
      </c>
      <c r="BK140" s="232">
        <f>ROUND(I140*H140,2)</f>
        <v>0</v>
      </c>
      <c r="BL140" s="14" t="s">
        <v>129</v>
      </c>
      <c r="BM140" s="231" t="s">
        <v>155</v>
      </c>
    </row>
    <row r="141" s="2" customFormat="1" ht="24.15" customHeight="1">
      <c r="A141" s="35"/>
      <c r="B141" s="36"/>
      <c r="C141" s="233" t="s">
        <v>156</v>
      </c>
      <c r="D141" s="233" t="s">
        <v>157</v>
      </c>
      <c r="E141" s="234" t="s">
        <v>158</v>
      </c>
      <c r="F141" s="235" t="s">
        <v>159</v>
      </c>
      <c r="G141" s="236" t="s">
        <v>128</v>
      </c>
      <c r="H141" s="237">
        <v>98.054000000000002</v>
      </c>
      <c r="I141" s="238"/>
      <c r="J141" s="239">
        <f>ROUND(I141*H141,2)</f>
        <v>0</v>
      </c>
      <c r="K141" s="240"/>
      <c r="L141" s="241"/>
      <c r="M141" s="242" t="s">
        <v>1</v>
      </c>
      <c r="N141" s="243" t="s">
        <v>44</v>
      </c>
      <c r="O141" s="94"/>
      <c r="P141" s="229">
        <f>O141*H141</f>
        <v>0</v>
      </c>
      <c r="Q141" s="229">
        <v>2.3559999999999999</v>
      </c>
      <c r="R141" s="229">
        <f>Q141*H141</f>
        <v>231.01522399999999</v>
      </c>
      <c r="S141" s="229">
        <v>0</v>
      </c>
      <c r="T141" s="230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1" t="s">
        <v>156</v>
      </c>
      <c r="AT141" s="231" t="s">
        <v>157</v>
      </c>
      <c r="AU141" s="231" t="s">
        <v>130</v>
      </c>
      <c r="AY141" s="14" t="s">
        <v>123</v>
      </c>
      <c r="BE141" s="232">
        <f>IF(N141="základná",J141,0)</f>
        <v>0</v>
      </c>
      <c r="BF141" s="232">
        <f>IF(N141="znížená",J141,0)</f>
        <v>0</v>
      </c>
      <c r="BG141" s="232">
        <f>IF(N141="zákl. prenesená",J141,0)</f>
        <v>0</v>
      </c>
      <c r="BH141" s="232">
        <f>IF(N141="zníž. prenesená",J141,0)</f>
        <v>0</v>
      </c>
      <c r="BI141" s="232">
        <f>IF(N141="nulová",J141,0)</f>
        <v>0</v>
      </c>
      <c r="BJ141" s="14" t="s">
        <v>130</v>
      </c>
      <c r="BK141" s="232">
        <f>ROUND(I141*H141,2)</f>
        <v>0</v>
      </c>
      <c r="BL141" s="14" t="s">
        <v>129</v>
      </c>
      <c r="BM141" s="231" t="s">
        <v>160</v>
      </c>
    </row>
    <row r="142" s="2" customFormat="1" ht="33" customHeight="1">
      <c r="A142" s="35"/>
      <c r="B142" s="36"/>
      <c r="C142" s="219" t="s">
        <v>161</v>
      </c>
      <c r="D142" s="219" t="s">
        <v>125</v>
      </c>
      <c r="E142" s="220" t="s">
        <v>162</v>
      </c>
      <c r="F142" s="221" t="s">
        <v>163</v>
      </c>
      <c r="G142" s="222" t="s">
        <v>145</v>
      </c>
      <c r="H142" s="223">
        <v>714.91700000000003</v>
      </c>
      <c r="I142" s="224"/>
      <c r="J142" s="225">
        <f>ROUND(I142*H142,2)</f>
        <v>0</v>
      </c>
      <c r="K142" s="226"/>
      <c r="L142" s="41"/>
      <c r="M142" s="227" t="s">
        <v>1</v>
      </c>
      <c r="N142" s="228" t="s">
        <v>44</v>
      </c>
      <c r="O142" s="94"/>
      <c r="P142" s="229">
        <f>O142*H142</f>
        <v>0</v>
      </c>
      <c r="Q142" s="229">
        <v>0.0062736099999999998</v>
      </c>
      <c r="R142" s="229">
        <f>Q142*H142</f>
        <v>4.4851104403699997</v>
      </c>
      <c r="S142" s="229">
        <v>0</v>
      </c>
      <c r="T142" s="230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1" t="s">
        <v>129</v>
      </c>
      <c r="AT142" s="231" t="s">
        <v>125</v>
      </c>
      <c r="AU142" s="231" t="s">
        <v>130</v>
      </c>
      <c r="AY142" s="14" t="s">
        <v>123</v>
      </c>
      <c r="BE142" s="232">
        <f>IF(N142="základná",J142,0)</f>
        <v>0</v>
      </c>
      <c r="BF142" s="232">
        <f>IF(N142="znížená",J142,0)</f>
        <v>0</v>
      </c>
      <c r="BG142" s="232">
        <f>IF(N142="zákl. prenesená",J142,0)</f>
        <v>0</v>
      </c>
      <c r="BH142" s="232">
        <f>IF(N142="zníž. prenesená",J142,0)</f>
        <v>0</v>
      </c>
      <c r="BI142" s="232">
        <f>IF(N142="nulová",J142,0)</f>
        <v>0</v>
      </c>
      <c r="BJ142" s="14" t="s">
        <v>130</v>
      </c>
      <c r="BK142" s="232">
        <f>ROUND(I142*H142,2)</f>
        <v>0</v>
      </c>
      <c r="BL142" s="14" t="s">
        <v>129</v>
      </c>
      <c r="BM142" s="231" t="s">
        <v>164</v>
      </c>
    </row>
    <row r="143" s="2" customFormat="1" ht="33" customHeight="1">
      <c r="A143" s="35"/>
      <c r="B143" s="36"/>
      <c r="C143" s="219" t="s">
        <v>165</v>
      </c>
      <c r="D143" s="219" t="s">
        <v>125</v>
      </c>
      <c r="E143" s="220" t="s">
        <v>162</v>
      </c>
      <c r="F143" s="221" t="s">
        <v>163</v>
      </c>
      <c r="G143" s="222" t="s">
        <v>145</v>
      </c>
      <c r="H143" s="223">
        <v>671.07799999999997</v>
      </c>
      <c r="I143" s="224"/>
      <c r="J143" s="225">
        <f>ROUND(I143*H143,2)</f>
        <v>0</v>
      </c>
      <c r="K143" s="226"/>
      <c r="L143" s="41"/>
      <c r="M143" s="227" t="s">
        <v>1</v>
      </c>
      <c r="N143" s="228" t="s">
        <v>44</v>
      </c>
      <c r="O143" s="94"/>
      <c r="P143" s="229">
        <f>O143*H143</f>
        <v>0</v>
      </c>
      <c r="Q143" s="229">
        <v>0.0062736099999999998</v>
      </c>
      <c r="R143" s="229">
        <f>Q143*H143</f>
        <v>4.2100816515799995</v>
      </c>
      <c r="S143" s="229">
        <v>0</v>
      </c>
      <c r="T143" s="230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1" t="s">
        <v>129</v>
      </c>
      <c r="AT143" s="231" t="s">
        <v>125</v>
      </c>
      <c r="AU143" s="231" t="s">
        <v>130</v>
      </c>
      <c r="AY143" s="14" t="s">
        <v>123</v>
      </c>
      <c r="BE143" s="232">
        <f>IF(N143="základná",J143,0)</f>
        <v>0</v>
      </c>
      <c r="BF143" s="232">
        <f>IF(N143="znížená",J143,0)</f>
        <v>0</v>
      </c>
      <c r="BG143" s="232">
        <f>IF(N143="zákl. prenesená",J143,0)</f>
        <v>0</v>
      </c>
      <c r="BH143" s="232">
        <f>IF(N143="zníž. prenesená",J143,0)</f>
        <v>0</v>
      </c>
      <c r="BI143" s="232">
        <f>IF(N143="nulová",J143,0)</f>
        <v>0</v>
      </c>
      <c r="BJ143" s="14" t="s">
        <v>130</v>
      </c>
      <c r="BK143" s="232">
        <f>ROUND(I143*H143,2)</f>
        <v>0</v>
      </c>
      <c r="BL143" s="14" t="s">
        <v>129</v>
      </c>
      <c r="BM143" s="231" t="s">
        <v>166</v>
      </c>
    </row>
    <row r="144" s="2" customFormat="1" ht="37.8" customHeight="1">
      <c r="A144" s="35"/>
      <c r="B144" s="36"/>
      <c r="C144" s="219" t="s">
        <v>167</v>
      </c>
      <c r="D144" s="219" t="s">
        <v>125</v>
      </c>
      <c r="E144" s="220" t="s">
        <v>168</v>
      </c>
      <c r="F144" s="221" t="s">
        <v>169</v>
      </c>
      <c r="G144" s="222" t="s">
        <v>128</v>
      </c>
      <c r="H144" s="223">
        <v>31.405000000000001</v>
      </c>
      <c r="I144" s="224"/>
      <c r="J144" s="225">
        <f>ROUND(I144*H144,2)</f>
        <v>0</v>
      </c>
      <c r="K144" s="226"/>
      <c r="L144" s="41"/>
      <c r="M144" s="227" t="s">
        <v>1</v>
      </c>
      <c r="N144" s="228" t="s">
        <v>44</v>
      </c>
      <c r="O144" s="94"/>
      <c r="P144" s="229">
        <f>O144*H144</f>
        <v>0</v>
      </c>
      <c r="Q144" s="229">
        <v>2.25476681</v>
      </c>
      <c r="R144" s="229">
        <f>Q144*H144</f>
        <v>70.810951668050009</v>
      </c>
      <c r="S144" s="229">
        <v>0</v>
      </c>
      <c r="T144" s="230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1" t="s">
        <v>129</v>
      </c>
      <c r="AT144" s="231" t="s">
        <v>125</v>
      </c>
      <c r="AU144" s="231" t="s">
        <v>130</v>
      </c>
      <c r="AY144" s="14" t="s">
        <v>123</v>
      </c>
      <c r="BE144" s="232">
        <f>IF(N144="základná",J144,0)</f>
        <v>0</v>
      </c>
      <c r="BF144" s="232">
        <f>IF(N144="znížená",J144,0)</f>
        <v>0</v>
      </c>
      <c r="BG144" s="232">
        <f>IF(N144="zákl. prenesená",J144,0)</f>
        <v>0</v>
      </c>
      <c r="BH144" s="232">
        <f>IF(N144="zníž. prenesená",J144,0)</f>
        <v>0</v>
      </c>
      <c r="BI144" s="232">
        <f>IF(N144="nulová",J144,0)</f>
        <v>0</v>
      </c>
      <c r="BJ144" s="14" t="s">
        <v>130</v>
      </c>
      <c r="BK144" s="232">
        <f>ROUND(I144*H144,2)</f>
        <v>0</v>
      </c>
      <c r="BL144" s="14" t="s">
        <v>129</v>
      </c>
      <c r="BM144" s="231" t="s">
        <v>170</v>
      </c>
    </row>
    <row r="145" s="2" customFormat="1" ht="24.15" customHeight="1">
      <c r="A145" s="35"/>
      <c r="B145" s="36"/>
      <c r="C145" s="219" t="s">
        <v>171</v>
      </c>
      <c r="D145" s="219" t="s">
        <v>125</v>
      </c>
      <c r="E145" s="220" t="s">
        <v>172</v>
      </c>
      <c r="F145" s="221" t="s">
        <v>173</v>
      </c>
      <c r="G145" s="222" t="s">
        <v>128</v>
      </c>
      <c r="H145" s="223">
        <v>59.252000000000002</v>
      </c>
      <c r="I145" s="224"/>
      <c r="J145" s="225">
        <f>ROUND(I145*H145,2)</f>
        <v>0</v>
      </c>
      <c r="K145" s="226"/>
      <c r="L145" s="41"/>
      <c r="M145" s="227" t="s">
        <v>1</v>
      </c>
      <c r="N145" s="228" t="s">
        <v>44</v>
      </c>
      <c r="O145" s="94"/>
      <c r="P145" s="229">
        <f>O145*H145</f>
        <v>0</v>
      </c>
      <c r="Q145" s="229">
        <v>2.2589982000000002</v>
      </c>
      <c r="R145" s="229">
        <f>Q145*H145</f>
        <v>133.85016134640003</v>
      </c>
      <c r="S145" s="229">
        <v>0</v>
      </c>
      <c r="T145" s="230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1" t="s">
        <v>129</v>
      </c>
      <c r="AT145" s="231" t="s">
        <v>125</v>
      </c>
      <c r="AU145" s="231" t="s">
        <v>130</v>
      </c>
      <c r="AY145" s="14" t="s">
        <v>123</v>
      </c>
      <c r="BE145" s="232">
        <f>IF(N145="základná",J145,0)</f>
        <v>0</v>
      </c>
      <c r="BF145" s="232">
        <f>IF(N145="znížená",J145,0)</f>
        <v>0</v>
      </c>
      <c r="BG145" s="232">
        <f>IF(N145="zákl. prenesená",J145,0)</f>
        <v>0</v>
      </c>
      <c r="BH145" s="232">
        <f>IF(N145="zníž. prenesená",J145,0)</f>
        <v>0</v>
      </c>
      <c r="BI145" s="232">
        <f>IF(N145="nulová",J145,0)</f>
        <v>0</v>
      </c>
      <c r="BJ145" s="14" t="s">
        <v>130</v>
      </c>
      <c r="BK145" s="232">
        <f>ROUND(I145*H145,2)</f>
        <v>0</v>
      </c>
      <c r="BL145" s="14" t="s">
        <v>129</v>
      </c>
      <c r="BM145" s="231" t="s">
        <v>174</v>
      </c>
    </row>
    <row r="146" s="2" customFormat="1" ht="24.15" customHeight="1">
      <c r="A146" s="35"/>
      <c r="B146" s="36"/>
      <c r="C146" s="219" t="s">
        <v>175</v>
      </c>
      <c r="D146" s="219" t="s">
        <v>125</v>
      </c>
      <c r="E146" s="220" t="s">
        <v>176</v>
      </c>
      <c r="F146" s="221" t="s">
        <v>177</v>
      </c>
      <c r="G146" s="222" t="s">
        <v>128</v>
      </c>
      <c r="H146" s="223">
        <v>128.685</v>
      </c>
      <c r="I146" s="224"/>
      <c r="J146" s="225">
        <f>ROUND(I146*H146,2)</f>
        <v>0</v>
      </c>
      <c r="K146" s="226"/>
      <c r="L146" s="41"/>
      <c r="M146" s="227" t="s">
        <v>1</v>
      </c>
      <c r="N146" s="228" t="s">
        <v>44</v>
      </c>
      <c r="O146" s="94"/>
      <c r="P146" s="229">
        <f>O146*H146</f>
        <v>0</v>
      </c>
      <c r="Q146" s="229">
        <v>2.2000000000000001E-06</v>
      </c>
      <c r="R146" s="229">
        <f>Q146*H146</f>
        <v>0.000283107</v>
      </c>
      <c r="S146" s="229">
        <v>0</v>
      </c>
      <c r="T146" s="230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31" t="s">
        <v>129</v>
      </c>
      <c r="AT146" s="231" t="s">
        <v>125</v>
      </c>
      <c r="AU146" s="231" t="s">
        <v>130</v>
      </c>
      <c r="AY146" s="14" t="s">
        <v>123</v>
      </c>
      <c r="BE146" s="232">
        <f>IF(N146="základná",J146,0)</f>
        <v>0</v>
      </c>
      <c r="BF146" s="232">
        <f>IF(N146="znížená",J146,0)</f>
        <v>0</v>
      </c>
      <c r="BG146" s="232">
        <f>IF(N146="zákl. prenesená",J146,0)</f>
        <v>0</v>
      </c>
      <c r="BH146" s="232">
        <f>IF(N146="zníž. prenesená",J146,0)</f>
        <v>0</v>
      </c>
      <c r="BI146" s="232">
        <f>IF(N146="nulová",J146,0)</f>
        <v>0</v>
      </c>
      <c r="BJ146" s="14" t="s">
        <v>130</v>
      </c>
      <c r="BK146" s="232">
        <f>ROUND(I146*H146,2)</f>
        <v>0</v>
      </c>
      <c r="BL146" s="14" t="s">
        <v>129</v>
      </c>
      <c r="BM146" s="231" t="s">
        <v>178</v>
      </c>
    </row>
    <row r="147" s="2" customFormat="1" ht="24.15" customHeight="1">
      <c r="A147" s="35"/>
      <c r="B147" s="36"/>
      <c r="C147" s="233" t="s">
        <v>179</v>
      </c>
      <c r="D147" s="233" t="s">
        <v>157</v>
      </c>
      <c r="E147" s="234" t="s">
        <v>158</v>
      </c>
      <c r="F147" s="235" t="s">
        <v>159</v>
      </c>
      <c r="G147" s="236" t="s">
        <v>128</v>
      </c>
      <c r="H147" s="237">
        <v>132.54599999999999</v>
      </c>
      <c r="I147" s="238"/>
      <c r="J147" s="239">
        <f>ROUND(I147*H147,2)</f>
        <v>0</v>
      </c>
      <c r="K147" s="240"/>
      <c r="L147" s="241"/>
      <c r="M147" s="242" t="s">
        <v>1</v>
      </c>
      <c r="N147" s="243" t="s">
        <v>44</v>
      </c>
      <c r="O147" s="94"/>
      <c r="P147" s="229">
        <f>O147*H147</f>
        <v>0</v>
      </c>
      <c r="Q147" s="229">
        <v>2.3559999999999999</v>
      </c>
      <c r="R147" s="229">
        <f>Q147*H147</f>
        <v>312.27837599999998</v>
      </c>
      <c r="S147" s="229">
        <v>0</v>
      </c>
      <c r="T147" s="23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1" t="s">
        <v>156</v>
      </c>
      <c r="AT147" s="231" t="s">
        <v>157</v>
      </c>
      <c r="AU147" s="231" t="s">
        <v>130</v>
      </c>
      <c r="AY147" s="14" t="s">
        <v>123</v>
      </c>
      <c r="BE147" s="232">
        <f>IF(N147="základná",J147,0)</f>
        <v>0</v>
      </c>
      <c r="BF147" s="232">
        <f>IF(N147="znížená",J147,0)</f>
        <v>0</v>
      </c>
      <c r="BG147" s="232">
        <f>IF(N147="zákl. prenesená",J147,0)</f>
        <v>0</v>
      </c>
      <c r="BH147" s="232">
        <f>IF(N147="zníž. prenesená",J147,0)</f>
        <v>0</v>
      </c>
      <c r="BI147" s="232">
        <f>IF(N147="nulová",J147,0)</f>
        <v>0</v>
      </c>
      <c r="BJ147" s="14" t="s">
        <v>130</v>
      </c>
      <c r="BK147" s="232">
        <f>ROUND(I147*H147,2)</f>
        <v>0</v>
      </c>
      <c r="BL147" s="14" t="s">
        <v>129</v>
      </c>
      <c r="BM147" s="231" t="s">
        <v>180</v>
      </c>
    </row>
    <row r="148" s="2" customFormat="1" ht="24.15" customHeight="1">
      <c r="A148" s="35"/>
      <c r="B148" s="36"/>
      <c r="C148" s="219" t="s">
        <v>181</v>
      </c>
      <c r="D148" s="219" t="s">
        <v>125</v>
      </c>
      <c r="E148" s="220" t="s">
        <v>182</v>
      </c>
      <c r="F148" s="221" t="s">
        <v>183</v>
      </c>
      <c r="G148" s="222" t="s">
        <v>184</v>
      </c>
      <c r="H148" s="223">
        <v>1.573</v>
      </c>
      <c r="I148" s="224"/>
      <c r="J148" s="225">
        <f>ROUND(I148*H148,2)</f>
        <v>0</v>
      </c>
      <c r="K148" s="226"/>
      <c r="L148" s="41"/>
      <c r="M148" s="227" t="s">
        <v>1</v>
      </c>
      <c r="N148" s="228" t="s">
        <v>44</v>
      </c>
      <c r="O148" s="94"/>
      <c r="P148" s="229">
        <f>O148*H148</f>
        <v>0</v>
      </c>
      <c r="Q148" s="229">
        <v>1.0189585000000001</v>
      </c>
      <c r="R148" s="229">
        <f>Q148*H148</f>
        <v>1.6028217205000002</v>
      </c>
      <c r="S148" s="229">
        <v>0</v>
      </c>
      <c r="T148" s="23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1" t="s">
        <v>129</v>
      </c>
      <c r="AT148" s="231" t="s">
        <v>125</v>
      </c>
      <c r="AU148" s="231" t="s">
        <v>130</v>
      </c>
      <c r="AY148" s="14" t="s">
        <v>123</v>
      </c>
      <c r="BE148" s="232">
        <f>IF(N148="základná",J148,0)</f>
        <v>0</v>
      </c>
      <c r="BF148" s="232">
        <f>IF(N148="znížená",J148,0)</f>
        <v>0</v>
      </c>
      <c r="BG148" s="232">
        <f>IF(N148="zákl. prenesená",J148,0)</f>
        <v>0</v>
      </c>
      <c r="BH148" s="232">
        <f>IF(N148="zníž. prenesená",J148,0)</f>
        <v>0</v>
      </c>
      <c r="BI148" s="232">
        <f>IF(N148="nulová",J148,0)</f>
        <v>0</v>
      </c>
      <c r="BJ148" s="14" t="s">
        <v>130</v>
      </c>
      <c r="BK148" s="232">
        <f>ROUND(I148*H148,2)</f>
        <v>0</v>
      </c>
      <c r="BL148" s="14" t="s">
        <v>129</v>
      </c>
      <c r="BM148" s="231" t="s">
        <v>185</v>
      </c>
    </row>
    <row r="149" s="12" customFormat="1" ht="22.8" customHeight="1">
      <c r="A149" s="12"/>
      <c r="B149" s="203"/>
      <c r="C149" s="204"/>
      <c r="D149" s="205" t="s">
        <v>77</v>
      </c>
      <c r="E149" s="217" t="s">
        <v>135</v>
      </c>
      <c r="F149" s="217" t="s">
        <v>186</v>
      </c>
      <c r="G149" s="204"/>
      <c r="H149" s="204"/>
      <c r="I149" s="207"/>
      <c r="J149" s="218">
        <f>BK149</f>
        <v>0</v>
      </c>
      <c r="K149" s="204"/>
      <c r="L149" s="209"/>
      <c r="M149" s="210"/>
      <c r="N149" s="211"/>
      <c r="O149" s="211"/>
      <c r="P149" s="212">
        <f>SUM(P150:P163)</f>
        <v>0</v>
      </c>
      <c r="Q149" s="211"/>
      <c r="R149" s="212">
        <f>SUM(R150:R163)</f>
        <v>280.55399925383</v>
      </c>
      <c r="S149" s="211"/>
      <c r="T149" s="213">
        <f>SUM(T150:T163)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4" t="s">
        <v>83</v>
      </c>
      <c r="AT149" s="215" t="s">
        <v>77</v>
      </c>
      <c r="AU149" s="215" t="s">
        <v>83</v>
      </c>
      <c r="AY149" s="214" t="s">
        <v>123</v>
      </c>
      <c r="BK149" s="216">
        <f>SUM(BK150:BK163)</f>
        <v>0</v>
      </c>
    </row>
    <row r="150" s="2" customFormat="1" ht="33" customHeight="1">
      <c r="A150" s="35"/>
      <c r="B150" s="36"/>
      <c r="C150" s="219" t="s">
        <v>187</v>
      </c>
      <c r="D150" s="219" t="s">
        <v>125</v>
      </c>
      <c r="E150" s="220" t="s">
        <v>188</v>
      </c>
      <c r="F150" s="221" t="s">
        <v>189</v>
      </c>
      <c r="G150" s="222" t="s">
        <v>128</v>
      </c>
      <c r="H150" s="223">
        <v>2.2919999999999998</v>
      </c>
      <c r="I150" s="224"/>
      <c r="J150" s="225">
        <f>ROUND(I150*H150,2)</f>
        <v>0</v>
      </c>
      <c r="K150" s="226"/>
      <c r="L150" s="41"/>
      <c r="M150" s="227" t="s">
        <v>1</v>
      </c>
      <c r="N150" s="228" t="s">
        <v>44</v>
      </c>
      <c r="O150" s="94"/>
      <c r="P150" s="229">
        <f>O150*H150</f>
        <v>0</v>
      </c>
      <c r="Q150" s="229">
        <v>2.11709076</v>
      </c>
      <c r="R150" s="229">
        <f>Q150*H150</f>
        <v>4.8523720219199999</v>
      </c>
      <c r="S150" s="229">
        <v>0</v>
      </c>
      <c r="T150" s="230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1" t="s">
        <v>129</v>
      </c>
      <c r="AT150" s="231" t="s">
        <v>125</v>
      </c>
      <c r="AU150" s="231" t="s">
        <v>130</v>
      </c>
      <c r="AY150" s="14" t="s">
        <v>123</v>
      </c>
      <c r="BE150" s="232">
        <f>IF(N150="základná",J150,0)</f>
        <v>0</v>
      </c>
      <c r="BF150" s="232">
        <f>IF(N150="znížená",J150,0)</f>
        <v>0</v>
      </c>
      <c r="BG150" s="232">
        <f>IF(N150="zákl. prenesená",J150,0)</f>
        <v>0</v>
      </c>
      <c r="BH150" s="232">
        <f>IF(N150="zníž. prenesená",J150,0)</f>
        <v>0</v>
      </c>
      <c r="BI150" s="232">
        <f>IF(N150="nulová",J150,0)</f>
        <v>0</v>
      </c>
      <c r="BJ150" s="14" t="s">
        <v>130</v>
      </c>
      <c r="BK150" s="232">
        <f>ROUND(I150*H150,2)</f>
        <v>0</v>
      </c>
      <c r="BL150" s="14" t="s">
        <v>129</v>
      </c>
      <c r="BM150" s="231" t="s">
        <v>190</v>
      </c>
    </row>
    <row r="151" s="2" customFormat="1" ht="33" customHeight="1">
      <c r="A151" s="35"/>
      <c r="B151" s="36"/>
      <c r="C151" s="219" t="s">
        <v>191</v>
      </c>
      <c r="D151" s="219" t="s">
        <v>125</v>
      </c>
      <c r="E151" s="220" t="s">
        <v>192</v>
      </c>
      <c r="F151" s="221" t="s">
        <v>193</v>
      </c>
      <c r="G151" s="222" t="s">
        <v>128</v>
      </c>
      <c r="H151" s="223">
        <v>40.466999999999999</v>
      </c>
      <c r="I151" s="224"/>
      <c r="J151" s="225">
        <f>ROUND(I151*H151,2)</f>
        <v>0</v>
      </c>
      <c r="K151" s="226"/>
      <c r="L151" s="41"/>
      <c r="M151" s="227" t="s">
        <v>1</v>
      </c>
      <c r="N151" s="228" t="s">
        <v>44</v>
      </c>
      <c r="O151" s="94"/>
      <c r="P151" s="229">
        <f>O151*H151</f>
        <v>0</v>
      </c>
      <c r="Q151" s="229">
        <v>2.25476681</v>
      </c>
      <c r="R151" s="229">
        <f>Q151*H151</f>
        <v>91.243648500269998</v>
      </c>
      <c r="S151" s="229">
        <v>0</v>
      </c>
      <c r="T151" s="230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31" t="s">
        <v>129</v>
      </c>
      <c r="AT151" s="231" t="s">
        <v>125</v>
      </c>
      <c r="AU151" s="231" t="s">
        <v>130</v>
      </c>
      <c r="AY151" s="14" t="s">
        <v>123</v>
      </c>
      <c r="BE151" s="232">
        <f>IF(N151="základná",J151,0)</f>
        <v>0</v>
      </c>
      <c r="BF151" s="232">
        <f>IF(N151="znížená",J151,0)</f>
        <v>0</v>
      </c>
      <c r="BG151" s="232">
        <f>IF(N151="zákl. prenesená",J151,0)</f>
        <v>0</v>
      </c>
      <c r="BH151" s="232">
        <f>IF(N151="zníž. prenesená",J151,0)</f>
        <v>0</v>
      </c>
      <c r="BI151" s="232">
        <f>IF(N151="nulová",J151,0)</f>
        <v>0</v>
      </c>
      <c r="BJ151" s="14" t="s">
        <v>130</v>
      </c>
      <c r="BK151" s="232">
        <f>ROUND(I151*H151,2)</f>
        <v>0</v>
      </c>
      <c r="BL151" s="14" t="s">
        <v>129</v>
      </c>
      <c r="BM151" s="231" t="s">
        <v>194</v>
      </c>
    </row>
    <row r="152" s="2" customFormat="1" ht="33" customHeight="1">
      <c r="A152" s="35"/>
      <c r="B152" s="36"/>
      <c r="C152" s="219" t="s">
        <v>195</v>
      </c>
      <c r="D152" s="219" t="s">
        <v>125</v>
      </c>
      <c r="E152" s="220" t="s">
        <v>196</v>
      </c>
      <c r="F152" s="221" t="s">
        <v>197</v>
      </c>
      <c r="G152" s="222" t="s">
        <v>128</v>
      </c>
      <c r="H152" s="223">
        <v>60.701000000000001</v>
      </c>
      <c r="I152" s="224"/>
      <c r="J152" s="225">
        <f>ROUND(I152*H152,2)</f>
        <v>0</v>
      </c>
      <c r="K152" s="226"/>
      <c r="L152" s="41"/>
      <c r="M152" s="227" t="s">
        <v>1</v>
      </c>
      <c r="N152" s="228" t="s">
        <v>44</v>
      </c>
      <c r="O152" s="94"/>
      <c r="P152" s="229">
        <f>O152*H152</f>
        <v>0</v>
      </c>
      <c r="Q152" s="229">
        <v>0.70294199999999996</v>
      </c>
      <c r="R152" s="229">
        <f>Q152*H152</f>
        <v>42.669282341999995</v>
      </c>
      <c r="S152" s="229">
        <v>0</v>
      </c>
      <c r="T152" s="23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1" t="s">
        <v>129</v>
      </c>
      <c r="AT152" s="231" t="s">
        <v>125</v>
      </c>
      <c r="AU152" s="231" t="s">
        <v>130</v>
      </c>
      <c r="AY152" s="14" t="s">
        <v>123</v>
      </c>
      <c r="BE152" s="232">
        <f>IF(N152="základná",J152,0)</f>
        <v>0</v>
      </c>
      <c r="BF152" s="232">
        <f>IF(N152="znížená",J152,0)</f>
        <v>0</v>
      </c>
      <c r="BG152" s="232">
        <f>IF(N152="zákl. prenesená",J152,0)</f>
        <v>0</v>
      </c>
      <c r="BH152" s="232">
        <f>IF(N152="zníž. prenesená",J152,0)</f>
        <v>0</v>
      </c>
      <c r="BI152" s="232">
        <f>IF(N152="nulová",J152,0)</f>
        <v>0</v>
      </c>
      <c r="BJ152" s="14" t="s">
        <v>130</v>
      </c>
      <c r="BK152" s="232">
        <f>ROUND(I152*H152,2)</f>
        <v>0</v>
      </c>
      <c r="BL152" s="14" t="s">
        <v>129</v>
      </c>
      <c r="BM152" s="231" t="s">
        <v>198</v>
      </c>
    </row>
    <row r="153" s="2" customFormat="1" ht="33" customHeight="1">
      <c r="A153" s="35"/>
      <c r="B153" s="36"/>
      <c r="C153" s="219" t="s">
        <v>199</v>
      </c>
      <c r="D153" s="219" t="s">
        <v>125</v>
      </c>
      <c r="E153" s="220" t="s">
        <v>200</v>
      </c>
      <c r="F153" s="221" t="s">
        <v>201</v>
      </c>
      <c r="G153" s="222" t="s">
        <v>184</v>
      </c>
      <c r="H153" s="223">
        <v>4.0469999999999997</v>
      </c>
      <c r="I153" s="224"/>
      <c r="J153" s="225">
        <f>ROUND(I153*H153,2)</f>
        <v>0</v>
      </c>
      <c r="K153" s="226"/>
      <c r="L153" s="41"/>
      <c r="M153" s="227" t="s">
        <v>1</v>
      </c>
      <c r="N153" s="228" t="s">
        <v>44</v>
      </c>
      <c r="O153" s="94"/>
      <c r="P153" s="229">
        <f>O153*H153</f>
        <v>0</v>
      </c>
      <c r="Q153" s="229">
        <v>1.002</v>
      </c>
      <c r="R153" s="229">
        <f>Q153*H153</f>
        <v>4.0550939999999995</v>
      </c>
      <c r="S153" s="229">
        <v>0</v>
      </c>
      <c r="T153" s="23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1" t="s">
        <v>129</v>
      </c>
      <c r="AT153" s="231" t="s">
        <v>125</v>
      </c>
      <c r="AU153" s="231" t="s">
        <v>130</v>
      </c>
      <c r="AY153" s="14" t="s">
        <v>123</v>
      </c>
      <c r="BE153" s="232">
        <f>IF(N153="základná",J153,0)</f>
        <v>0</v>
      </c>
      <c r="BF153" s="232">
        <f>IF(N153="znížená",J153,0)</f>
        <v>0</v>
      </c>
      <c r="BG153" s="232">
        <f>IF(N153="zákl. prenesená",J153,0)</f>
        <v>0</v>
      </c>
      <c r="BH153" s="232">
        <f>IF(N153="zníž. prenesená",J153,0)</f>
        <v>0</v>
      </c>
      <c r="BI153" s="232">
        <f>IF(N153="nulová",J153,0)</f>
        <v>0</v>
      </c>
      <c r="BJ153" s="14" t="s">
        <v>130</v>
      </c>
      <c r="BK153" s="232">
        <f>ROUND(I153*H153,2)</f>
        <v>0</v>
      </c>
      <c r="BL153" s="14" t="s">
        <v>129</v>
      </c>
      <c r="BM153" s="231" t="s">
        <v>202</v>
      </c>
    </row>
    <row r="154" s="2" customFormat="1" ht="24.15" customHeight="1">
      <c r="A154" s="35"/>
      <c r="B154" s="36"/>
      <c r="C154" s="219" t="s">
        <v>203</v>
      </c>
      <c r="D154" s="219" t="s">
        <v>125</v>
      </c>
      <c r="E154" s="220" t="s">
        <v>204</v>
      </c>
      <c r="F154" s="221" t="s">
        <v>205</v>
      </c>
      <c r="G154" s="222" t="s">
        <v>206</v>
      </c>
      <c r="H154" s="223">
        <v>88</v>
      </c>
      <c r="I154" s="224"/>
      <c r="J154" s="225">
        <f>ROUND(I154*H154,2)</f>
        <v>0</v>
      </c>
      <c r="K154" s="226"/>
      <c r="L154" s="41"/>
      <c r="M154" s="227" t="s">
        <v>1</v>
      </c>
      <c r="N154" s="228" t="s">
        <v>44</v>
      </c>
      <c r="O154" s="94"/>
      <c r="P154" s="229">
        <f>O154*H154</f>
        <v>0</v>
      </c>
      <c r="Q154" s="229">
        <v>0.068989999999999996</v>
      </c>
      <c r="R154" s="229">
        <f>Q154*H154</f>
        <v>6.0711199999999996</v>
      </c>
      <c r="S154" s="229">
        <v>0</v>
      </c>
      <c r="T154" s="23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1" t="s">
        <v>129</v>
      </c>
      <c r="AT154" s="231" t="s">
        <v>125</v>
      </c>
      <c r="AU154" s="231" t="s">
        <v>130</v>
      </c>
      <c r="AY154" s="14" t="s">
        <v>123</v>
      </c>
      <c r="BE154" s="232">
        <f>IF(N154="základná",J154,0)</f>
        <v>0</v>
      </c>
      <c r="BF154" s="232">
        <f>IF(N154="znížená",J154,0)</f>
        <v>0</v>
      </c>
      <c r="BG154" s="232">
        <f>IF(N154="zákl. prenesená",J154,0)</f>
        <v>0</v>
      </c>
      <c r="BH154" s="232">
        <f>IF(N154="zníž. prenesená",J154,0)</f>
        <v>0</v>
      </c>
      <c r="BI154" s="232">
        <f>IF(N154="nulová",J154,0)</f>
        <v>0</v>
      </c>
      <c r="BJ154" s="14" t="s">
        <v>130</v>
      </c>
      <c r="BK154" s="232">
        <f>ROUND(I154*H154,2)</f>
        <v>0</v>
      </c>
      <c r="BL154" s="14" t="s">
        <v>129</v>
      </c>
      <c r="BM154" s="231" t="s">
        <v>207</v>
      </c>
    </row>
    <row r="155" s="2" customFormat="1" ht="24.15" customHeight="1">
      <c r="A155" s="35"/>
      <c r="B155" s="36"/>
      <c r="C155" s="233" t="s">
        <v>208</v>
      </c>
      <c r="D155" s="233" t="s">
        <v>157</v>
      </c>
      <c r="E155" s="234" t="s">
        <v>209</v>
      </c>
      <c r="F155" s="235" t="s">
        <v>210</v>
      </c>
      <c r="G155" s="236" t="s">
        <v>184</v>
      </c>
      <c r="H155" s="237">
        <v>1.645</v>
      </c>
      <c r="I155" s="238"/>
      <c r="J155" s="239">
        <f>ROUND(I155*H155,2)</f>
        <v>0</v>
      </c>
      <c r="K155" s="240"/>
      <c r="L155" s="241"/>
      <c r="M155" s="242" t="s">
        <v>1</v>
      </c>
      <c r="N155" s="243" t="s">
        <v>44</v>
      </c>
      <c r="O155" s="94"/>
      <c r="P155" s="229">
        <f>O155*H155</f>
        <v>0</v>
      </c>
      <c r="Q155" s="229">
        <v>1</v>
      </c>
      <c r="R155" s="229">
        <f>Q155*H155</f>
        <v>1.645</v>
      </c>
      <c r="S155" s="229">
        <v>0</v>
      </c>
      <c r="T155" s="230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1" t="s">
        <v>156</v>
      </c>
      <c r="AT155" s="231" t="s">
        <v>157</v>
      </c>
      <c r="AU155" s="231" t="s">
        <v>130</v>
      </c>
      <c r="AY155" s="14" t="s">
        <v>123</v>
      </c>
      <c r="BE155" s="232">
        <f>IF(N155="základná",J155,0)</f>
        <v>0</v>
      </c>
      <c r="BF155" s="232">
        <f>IF(N155="znížená",J155,0)</f>
        <v>0</v>
      </c>
      <c r="BG155" s="232">
        <f>IF(N155="zákl. prenesená",J155,0)</f>
        <v>0</v>
      </c>
      <c r="BH155" s="232">
        <f>IF(N155="zníž. prenesená",J155,0)</f>
        <v>0</v>
      </c>
      <c r="BI155" s="232">
        <f>IF(N155="nulová",J155,0)</f>
        <v>0</v>
      </c>
      <c r="BJ155" s="14" t="s">
        <v>130</v>
      </c>
      <c r="BK155" s="232">
        <f>ROUND(I155*H155,2)</f>
        <v>0</v>
      </c>
      <c r="BL155" s="14" t="s">
        <v>129</v>
      </c>
      <c r="BM155" s="231" t="s">
        <v>211</v>
      </c>
    </row>
    <row r="156" s="2" customFormat="1" ht="24.15" customHeight="1">
      <c r="A156" s="35"/>
      <c r="B156" s="36"/>
      <c r="C156" s="219" t="s">
        <v>212</v>
      </c>
      <c r="D156" s="219" t="s">
        <v>125</v>
      </c>
      <c r="E156" s="220" t="s">
        <v>213</v>
      </c>
      <c r="F156" s="221" t="s">
        <v>214</v>
      </c>
      <c r="G156" s="222" t="s">
        <v>128</v>
      </c>
      <c r="H156" s="223">
        <v>51.095999999999997</v>
      </c>
      <c r="I156" s="224"/>
      <c r="J156" s="225">
        <f>ROUND(I156*H156,2)</f>
        <v>0</v>
      </c>
      <c r="K156" s="226"/>
      <c r="L156" s="41"/>
      <c r="M156" s="227" t="s">
        <v>1</v>
      </c>
      <c r="N156" s="228" t="s">
        <v>44</v>
      </c>
      <c r="O156" s="94"/>
      <c r="P156" s="229">
        <f>O156*H156</f>
        <v>0</v>
      </c>
      <c r="Q156" s="229">
        <v>6.9999999999999999E-06</v>
      </c>
      <c r="R156" s="229">
        <f>Q156*H156</f>
        <v>0.00035767199999999996</v>
      </c>
      <c r="S156" s="229">
        <v>0</v>
      </c>
      <c r="T156" s="23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1" t="s">
        <v>129</v>
      </c>
      <c r="AT156" s="231" t="s">
        <v>125</v>
      </c>
      <c r="AU156" s="231" t="s">
        <v>130</v>
      </c>
      <c r="AY156" s="14" t="s">
        <v>123</v>
      </c>
      <c r="BE156" s="232">
        <f>IF(N156="základná",J156,0)</f>
        <v>0</v>
      </c>
      <c r="BF156" s="232">
        <f>IF(N156="znížená",J156,0)</f>
        <v>0</v>
      </c>
      <c r="BG156" s="232">
        <f>IF(N156="zákl. prenesená",J156,0)</f>
        <v>0</v>
      </c>
      <c r="BH156" s="232">
        <f>IF(N156="zníž. prenesená",J156,0)</f>
        <v>0</v>
      </c>
      <c r="BI156" s="232">
        <f>IF(N156="nulová",J156,0)</f>
        <v>0</v>
      </c>
      <c r="BJ156" s="14" t="s">
        <v>130</v>
      </c>
      <c r="BK156" s="232">
        <f>ROUND(I156*H156,2)</f>
        <v>0</v>
      </c>
      <c r="BL156" s="14" t="s">
        <v>129</v>
      </c>
      <c r="BM156" s="231" t="s">
        <v>215</v>
      </c>
    </row>
    <row r="157" s="2" customFormat="1" ht="24.15" customHeight="1">
      <c r="A157" s="35"/>
      <c r="B157" s="36"/>
      <c r="C157" s="233" t="s">
        <v>7</v>
      </c>
      <c r="D157" s="233" t="s">
        <v>157</v>
      </c>
      <c r="E157" s="234" t="s">
        <v>216</v>
      </c>
      <c r="F157" s="235" t="s">
        <v>217</v>
      </c>
      <c r="G157" s="236" t="s">
        <v>128</v>
      </c>
      <c r="H157" s="237">
        <v>52.628999999999998</v>
      </c>
      <c r="I157" s="238"/>
      <c r="J157" s="239">
        <f>ROUND(I157*H157,2)</f>
        <v>0</v>
      </c>
      <c r="K157" s="240"/>
      <c r="L157" s="241"/>
      <c r="M157" s="242" t="s">
        <v>1</v>
      </c>
      <c r="N157" s="243" t="s">
        <v>44</v>
      </c>
      <c r="O157" s="94"/>
      <c r="P157" s="229">
        <f>O157*H157</f>
        <v>0</v>
      </c>
      <c r="Q157" s="229">
        <v>2.37798</v>
      </c>
      <c r="R157" s="229">
        <f>Q157*H157</f>
        <v>125.15070942</v>
      </c>
      <c r="S157" s="229">
        <v>0</v>
      </c>
      <c r="T157" s="230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1" t="s">
        <v>156</v>
      </c>
      <c r="AT157" s="231" t="s">
        <v>157</v>
      </c>
      <c r="AU157" s="231" t="s">
        <v>130</v>
      </c>
      <c r="AY157" s="14" t="s">
        <v>123</v>
      </c>
      <c r="BE157" s="232">
        <f>IF(N157="základná",J157,0)</f>
        <v>0</v>
      </c>
      <c r="BF157" s="232">
        <f>IF(N157="znížená",J157,0)</f>
        <v>0</v>
      </c>
      <c r="BG157" s="232">
        <f>IF(N157="zákl. prenesená",J157,0)</f>
        <v>0</v>
      </c>
      <c r="BH157" s="232">
        <f>IF(N157="zníž. prenesená",J157,0)</f>
        <v>0</v>
      </c>
      <c r="BI157" s="232">
        <f>IF(N157="nulová",J157,0)</f>
        <v>0</v>
      </c>
      <c r="BJ157" s="14" t="s">
        <v>130</v>
      </c>
      <c r="BK157" s="232">
        <f>ROUND(I157*H157,2)</f>
        <v>0</v>
      </c>
      <c r="BL157" s="14" t="s">
        <v>129</v>
      </c>
      <c r="BM157" s="231" t="s">
        <v>218</v>
      </c>
    </row>
    <row r="158" s="2" customFormat="1" ht="24.15" customHeight="1">
      <c r="A158" s="35"/>
      <c r="B158" s="36"/>
      <c r="C158" s="219" t="s">
        <v>219</v>
      </c>
      <c r="D158" s="219" t="s">
        <v>125</v>
      </c>
      <c r="E158" s="220" t="s">
        <v>220</v>
      </c>
      <c r="F158" s="221" t="s">
        <v>221</v>
      </c>
      <c r="G158" s="222" t="s">
        <v>145</v>
      </c>
      <c r="H158" s="223">
        <v>134.88999999999999</v>
      </c>
      <c r="I158" s="224"/>
      <c r="J158" s="225">
        <f>ROUND(I158*H158,2)</f>
        <v>0</v>
      </c>
      <c r="K158" s="226"/>
      <c r="L158" s="41"/>
      <c r="M158" s="227" t="s">
        <v>1</v>
      </c>
      <c r="N158" s="228" t="s">
        <v>44</v>
      </c>
      <c r="O158" s="94"/>
      <c r="P158" s="229">
        <f>O158*H158</f>
        <v>0</v>
      </c>
      <c r="Q158" s="229">
        <v>0.0068144800000000004</v>
      </c>
      <c r="R158" s="229">
        <f>Q158*H158</f>
        <v>0.91920520719999999</v>
      </c>
      <c r="S158" s="229">
        <v>0</v>
      </c>
      <c r="T158" s="23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1" t="s">
        <v>129</v>
      </c>
      <c r="AT158" s="231" t="s">
        <v>125</v>
      </c>
      <c r="AU158" s="231" t="s">
        <v>130</v>
      </c>
      <c r="AY158" s="14" t="s">
        <v>123</v>
      </c>
      <c r="BE158" s="232">
        <f>IF(N158="základná",J158,0)</f>
        <v>0</v>
      </c>
      <c r="BF158" s="232">
        <f>IF(N158="znížená",J158,0)</f>
        <v>0</v>
      </c>
      <c r="BG158" s="232">
        <f>IF(N158="zákl. prenesená",J158,0)</f>
        <v>0</v>
      </c>
      <c r="BH158" s="232">
        <f>IF(N158="zníž. prenesená",J158,0)</f>
        <v>0</v>
      </c>
      <c r="BI158" s="232">
        <f>IF(N158="nulová",J158,0)</f>
        <v>0</v>
      </c>
      <c r="BJ158" s="14" t="s">
        <v>130</v>
      </c>
      <c r="BK158" s="232">
        <f>ROUND(I158*H158,2)</f>
        <v>0</v>
      </c>
      <c r="BL158" s="14" t="s">
        <v>129</v>
      </c>
      <c r="BM158" s="231" t="s">
        <v>222</v>
      </c>
    </row>
    <row r="159" s="2" customFormat="1" ht="16.5" customHeight="1">
      <c r="A159" s="35"/>
      <c r="B159" s="36"/>
      <c r="C159" s="233" t="s">
        <v>223</v>
      </c>
      <c r="D159" s="233" t="s">
        <v>157</v>
      </c>
      <c r="E159" s="234" t="s">
        <v>224</v>
      </c>
      <c r="F159" s="235" t="s">
        <v>225</v>
      </c>
      <c r="G159" s="236" t="s">
        <v>206</v>
      </c>
      <c r="H159" s="237">
        <v>44</v>
      </c>
      <c r="I159" s="238"/>
      <c r="J159" s="239">
        <f>ROUND(I159*H159,2)</f>
        <v>0</v>
      </c>
      <c r="K159" s="240"/>
      <c r="L159" s="241"/>
      <c r="M159" s="242" t="s">
        <v>1</v>
      </c>
      <c r="N159" s="243" t="s">
        <v>44</v>
      </c>
      <c r="O159" s="94"/>
      <c r="P159" s="229">
        <f>O159*H159</f>
        <v>0</v>
      </c>
      <c r="Q159" s="229">
        <v>0</v>
      </c>
      <c r="R159" s="229">
        <f>Q159*H159</f>
        <v>0</v>
      </c>
      <c r="S159" s="229">
        <v>0</v>
      </c>
      <c r="T159" s="230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31" t="s">
        <v>156</v>
      </c>
      <c r="AT159" s="231" t="s">
        <v>157</v>
      </c>
      <c r="AU159" s="231" t="s">
        <v>130</v>
      </c>
      <c r="AY159" s="14" t="s">
        <v>123</v>
      </c>
      <c r="BE159" s="232">
        <f>IF(N159="základná",J159,0)</f>
        <v>0</v>
      </c>
      <c r="BF159" s="232">
        <f>IF(N159="znížená",J159,0)</f>
        <v>0</v>
      </c>
      <c r="BG159" s="232">
        <f>IF(N159="zákl. prenesená",J159,0)</f>
        <v>0</v>
      </c>
      <c r="BH159" s="232">
        <f>IF(N159="zníž. prenesená",J159,0)</f>
        <v>0</v>
      </c>
      <c r="BI159" s="232">
        <f>IF(N159="nulová",J159,0)</f>
        <v>0</v>
      </c>
      <c r="BJ159" s="14" t="s">
        <v>130</v>
      </c>
      <c r="BK159" s="232">
        <f>ROUND(I159*H159,2)</f>
        <v>0</v>
      </c>
      <c r="BL159" s="14" t="s">
        <v>129</v>
      </c>
      <c r="BM159" s="231" t="s">
        <v>226</v>
      </c>
    </row>
    <row r="160" s="2" customFormat="1" ht="24.15" customHeight="1">
      <c r="A160" s="35"/>
      <c r="B160" s="36"/>
      <c r="C160" s="219" t="s">
        <v>227</v>
      </c>
      <c r="D160" s="219" t="s">
        <v>125</v>
      </c>
      <c r="E160" s="220" t="s">
        <v>228</v>
      </c>
      <c r="F160" s="221" t="s">
        <v>229</v>
      </c>
      <c r="G160" s="222" t="s">
        <v>145</v>
      </c>
      <c r="H160" s="223">
        <v>134.88999999999999</v>
      </c>
      <c r="I160" s="224"/>
      <c r="J160" s="225">
        <f>ROUND(I160*H160,2)</f>
        <v>0</v>
      </c>
      <c r="K160" s="226"/>
      <c r="L160" s="41"/>
      <c r="M160" s="227" t="s">
        <v>1</v>
      </c>
      <c r="N160" s="228" t="s">
        <v>44</v>
      </c>
      <c r="O160" s="94"/>
      <c r="P160" s="229">
        <f>O160*H160</f>
        <v>0</v>
      </c>
      <c r="Q160" s="229">
        <v>0</v>
      </c>
      <c r="R160" s="229">
        <f>Q160*H160</f>
        <v>0</v>
      </c>
      <c r="S160" s="229">
        <v>0</v>
      </c>
      <c r="T160" s="230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1" t="s">
        <v>129</v>
      </c>
      <c r="AT160" s="231" t="s">
        <v>125</v>
      </c>
      <c r="AU160" s="231" t="s">
        <v>130</v>
      </c>
      <c r="AY160" s="14" t="s">
        <v>123</v>
      </c>
      <c r="BE160" s="232">
        <f>IF(N160="základná",J160,0)</f>
        <v>0</v>
      </c>
      <c r="BF160" s="232">
        <f>IF(N160="znížená",J160,0)</f>
        <v>0</v>
      </c>
      <c r="BG160" s="232">
        <f>IF(N160="zákl. prenesená",J160,0)</f>
        <v>0</v>
      </c>
      <c r="BH160" s="232">
        <f>IF(N160="zníž. prenesená",J160,0)</f>
        <v>0</v>
      </c>
      <c r="BI160" s="232">
        <f>IF(N160="nulová",J160,0)</f>
        <v>0</v>
      </c>
      <c r="BJ160" s="14" t="s">
        <v>130</v>
      </c>
      <c r="BK160" s="232">
        <f>ROUND(I160*H160,2)</f>
        <v>0</v>
      </c>
      <c r="BL160" s="14" t="s">
        <v>129</v>
      </c>
      <c r="BM160" s="231" t="s">
        <v>230</v>
      </c>
    </row>
    <row r="161" s="2" customFormat="1" ht="24.15" customHeight="1">
      <c r="A161" s="35"/>
      <c r="B161" s="36"/>
      <c r="C161" s="219" t="s">
        <v>231</v>
      </c>
      <c r="D161" s="219" t="s">
        <v>125</v>
      </c>
      <c r="E161" s="220" t="s">
        <v>232</v>
      </c>
      <c r="F161" s="221" t="s">
        <v>233</v>
      </c>
      <c r="G161" s="222" t="s">
        <v>145</v>
      </c>
      <c r="H161" s="223">
        <v>186.148</v>
      </c>
      <c r="I161" s="224"/>
      <c r="J161" s="225">
        <f>ROUND(I161*H161,2)</f>
        <v>0</v>
      </c>
      <c r="K161" s="226"/>
      <c r="L161" s="41"/>
      <c r="M161" s="227" t="s">
        <v>1</v>
      </c>
      <c r="N161" s="228" t="s">
        <v>44</v>
      </c>
      <c r="O161" s="94"/>
      <c r="P161" s="229">
        <f>O161*H161</f>
        <v>0</v>
      </c>
      <c r="Q161" s="229">
        <v>0.0066571699999999996</v>
      </c>
      <c r="R161" s="229">
        <f>Q161*H161</f>
        <v>1.2392188811599998</v>
      </c>
      <c r="S161" s="229">
        <v>0</v>
      </c>
      <c r="T161" s="230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1" t="s">
        <v>129</v>
      </c>
      <c r="AT161" s="231" t="s">
        <v>125</v>
      </c>
      <c r="AU161" s="231" t="s">
        <v>130</v>
      </c>
      <c r="AY161" s="14" t="s">
        <v>123</v>
      </c>
      <c r="BE161" s="232">
        <f>IF(N161="základná",J161,0)</f>
        <v>0</v>
      </c>
      <c r="BF161" s="232">
        <f>IF(N161="znížená",J161,0)</f>
        <v>0</v>
      </c>
      <c r="BG161" s="232">
        <f>IF(N161="zákl. prenesená",J161,0)</f>
        <v>0</v>
      </c>
      <c r="BH161" s="232">
        <f>IF(N161="zníž. prenesená",J161,0)</f>
        <v>0</v>
      </c>
      <c r="BI161" s="232">
        <f>IF(N161="nulová",J161,0)</f>
        <v>0</v>
      </c>
      <c r="BJ161" s="14" t="s">
        <v>130</v>
      </c>
      <c r="BK161" s="232">
        <f>ROUND(I161*H161,2)</f>
        <v>0</v>
      </c>
      <c r="BL161" s="14" t="s">
        <v>129</v>
      </c>
      <c r="BM161" s="231" t="s">
        <v>234</v>
      </c>
    </row>
    <row r="162" s="2" customFormat="1" ht="24.15" customHeight="1">
      <c r="A162" s="35"/>
      <c r="B162" s="36"/>
      <c r="C162" s="219" t="s">
        <v>235</v>
      </c>
      <c r="D162" s="219" t="s">
        <v>125</v>
      </c>
      <c r="E162" s="220" t="s">
        <v>236</v>
      </c>
      <c r="F162" s="221" t="s">
        <v>237</v>
      </c>
      <c r="G162" s="222" t="s">
        <v>145</v>
      </c>
      <c r="H162" s="223">
        <v>186.148</v>
      </c>
      <c r="I162" s="224"/>
      <c r="J162" s="225">
        <f>ROUND(I162*H162,2)</f>
        <v>0</v>
      </c>
      <c r="K162" s="226"/>
      <c r="L162" s="41"/>
      <c r="M162" s="227" t="s">
        <v>1</v>
      </c>
      <c r="N162" s="228" t="s">
        <v>44</v>
      </c>
      <c r="O162" s="94"/>
      <c r="P162" s="229">
        <f>O162*H162</f>
        <v>0</v>
      </c>
      <c r="Q162" s="229">
        <v>0</v>
      </c>
      <c r="R162" s="229">
        <f>Q162*H162</f>
        <v>0</v>
      </c>
      <c r="S162" s="229">
        <v>0</v>
      </c>
      <c r="T162" s="230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31" t="s">
        <v>129</v>
      </c>
      <c r="AT162" s="231" t="s">
        <v>125</v>
      </c>
      <c r="AU162" s="231" t="s">
        <v>130</v>
      </c>
      <c r="AY162" s="14" t="s">
        <v>123</v>
      </c>
      <c r="BE162" s="232">
        <f>IF(N162="základná",J162,0)</f>
        <v>0</v>
      </c>
      <c r="BF162" s="232">
        <f>IF(N162="znížená",J162,0)</f>
        <v>0</v>
      </c>
      <c r="BG162" s="232">
        <f>IF(N162="zákl. prenesená",J162,0)</f>
        <v>0</v>
      </c>
      <c r="BH162" s="232">
        <f>IF(N162="zníž. prenesená",J162,0)</f>
        <v>0</v>
      </c>
      <c r="BI162" s="232">
        <f>IF(N162="nulová",J162,0)</f>
        <v>0</v>
      </c>
      <c r="BJ162" s="14" t="s">
        <v>130</v>
      </c>
      <c r="BK162" s="232">
        <f>ROUND(I162*H162,2)</f>
        <v>0</v>
      </c>
      <c r="BL162" s="14" t="s">
        <v>129</v>
      </c>
      <c r="BM162" s="231" t="s">
        <v>238</v>
      </c>
    </row>
    <row r="163" s="2" customFormat="1" ht="37.8" customHeight="1">
      <c r="A163" s="35"/>
      <c r="B163" s="36"/>
      <c r="C163" s="219" t="s">
        <v>239</v>
      </c>
      <c r="D163" s="219" t="s">
        <v>125</v>
      </c>
      <c r="E163" s="220" t="s">
        <v>240</v>
      </c>
      <c r="F163" s="221" t="s">
        <v>241</v>
      </c>
      <c r="G163" s="222" t="s">
        <v>145</v>
      </c>
      <c r="H163" s="223">
        <v>431.64800000000002</v>
      </c>
      <c r="I163" s="224"/>
      <c r="J163" s="225">
        <f>ROUND(I163*H163,2)</f>
        <v>0</v>
      </c>
      <c r="K163" s="226"/>
      <c r="L163" s="41"/>
      <c r="M163" s="227" t="s">
        <v>1</v>
      </c>
      <c r="N163" s="228" t="s">
        <v>44</v>
      </c>
      <c r="O163" s="94"/>
      <c r="P163" s="229">
        <f>O163*H163</f>
        <v>0</v>
      </c>
      <c r="Q163" s="229">
        <v>0.0062736099999999998</v>
      </c>
      <c r="R163" s="229">
        <f>Q163*H163</f>
        <v>2.7079912092800003</v>
      </c>
      <c r="S163" s="229">
        <v>0</v>
      </c>
      <c r="T163" s="230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31" t="s">
        <v>129</v>
      </c>
      <c r="AT163" s="231" t="s">
        <v>125</v>
      </c>
      <c r="AU163" s="231" t="s">
        <v>130</v>
      </c>
      <c r="AY163" s="14" t="s">
        <v>123</v>
      </c>
      <c r="BE163" s="232">
        <f>IF(N163="základná",J163,0)</f>
        <v>0</v>
      </c>
      <c r="BF163" s="232">
        <f>IF(N163="znížená",J163,0)</f>
        <v>0</v>
      </c>
      <c r="BG163" s="232">
        <f>IF(N163="zákl. prenesená",J163,0)</f>
        <v>0</v>
      </c>
      <c r="BH163" s="232">
        <f>IF(N163="zníž. prenesená",J163,0)</f>
        <v>0</v>
      </c>
      <c r="BI163" s="232">
        <f>IF(N163="nulová",J163,0)</f>
        <v>0</v>
      </c>
      <c r="BJ163" s="14" t="s">
        <v>130</v>
      </c>
      <c r="BK163" s="232">
        <f>ROUND(I163*H163,2)</f>
        <v>0</v>
      </c>
      <c r="BL163" s="14" t="s">
        <v>129</v>
      </c>
      <c r="BM163" s="231" t="s">
        <v>242</v>
      </c>
    </row>
    <row r="164" s="12" customFormat="1" ht="22.8" customHeight="1">
      <c r="A164" s="12"/>
      <c r="B164" s="203"/>
      <c r="C164" s="204"/>
      <c r="D164" s="205" t="s">
        <v>77</v>
      </c>
      <c r="E164" s="217" t="s">
        <v>129</v>
      </c>
      <c r="F164" s="217" t="s">
        <v>243</v>
      </c>
      <c r="G164" s="204"/>
      <c r="H164" s="204"/>
      <c r="I164" s="207"/>
      <c r="J164" s="218">
        <f>BK164</f>
        <v>0</v>
      </c>
      <c r="K164" s="204"/>
      <c r="L164" s="209"/>
      <c r="M164" s="210"/>
      <c r="N164" s="211"/>
      <c r="O164" s="211"/>
      <c r="P164" s="212">
        <f>SUM(P165:P173)</f>
        <v>0</v>
      </c>
      <c r="Q164" s="211"/>
      <c r="R164" s="212">
        <f>SUM(R165:R173)</f>
        <v>41.09729233601</v>
      </c>
      <c r="S164" s="211"/>
      <c r="T164" s="213">
        <f>SUM(T165:T173)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4" t="s">
        <v>83</v>
      </c>
      <c r="AT164" s="215" t="s">
        <v>77</v>
      </c>
      <c r="AU164" s="215" t="s">
        <v>83</v>
      </c>
      <c r="AY164" s="214" t="s">
        <v>123</v>
      </c>
      <c r="BK164" s="216">
        <f>SUM(BK165:BK173)</f>
        <v>0</v>
      </c>
    </row>
    <row r="165" s="2" customFormat="1" ht="37.8" customHeight="1">
      <c r="A165" s="35"/>
      <c r="B165" s="36"/>
      <c r="C165" s="219" t="s">
        <v>244</v>
      </c>
      <c r="D165" s="219" t="s">
        <v>125</v>
      </c>
      <c r="E165" s="220" t="s">
        <v>245</v>
      </c>
      <c r="F165" s="221" t="s">
        <v>246</v>
      </c>
      <c r="G165" s="222" t="s">
        <v>247</v>
      </c>
      <c r="H165" s="223">
        <v>271.06</v>
      </c>
      <c r="I165" s="224"/>
      <c r="J165" s="225">
        <f>ROUND(I165*H165,2)</f>
        <v>0</v>
      </c>
      <c r="K165" s="226"/>
      <c r="L165" s="41"/>
      <c r="M165" s="227" t="s">
        <v>1</v>
      </c>
      <c r="N165" s="228" t="s">
        <v>44</v>
      </c>
      <c r="O165" s="94"/>
      <c r="P165" s="229">
        <f>O165*H165</f>
        <v>0</v>
      </c>
      <c r="Q165" s="229">
        <v>0</v>
      </c>
      <c r="R165" s="229">
        <f>Q165*H165</f>
        <v>0</v>
      </c>
      <c r="S165" s="229">
        <v>0</v>
      </c>
      <c r="T165" s="23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31" t="s">
        <v>129</v>
      </c>
      <c r="AT165" s="231" t="s">
        <v>125</v>
      </c>
      <c r="AU165" s="231" t="s">
        <v>130</v>
      </c>
      <c r="AY165" s="14" t="s">
        <v>123</v>
      </c>
      <c r="BE165" s="232">
        <f>IF(N165="základná",J165,0)</f>
        <v>0</v>
      </c>
      <c r="BF165" s="232">
        <f>IF(N165="znížená",J165,0)</f>
        <v>0</v>
      </c>
      <c r="BG165" s="232">
        <f>IF(N165="zákl. prenesená",J165,0)</f>
        <v>0</v>
      </c>
      <c r="BH165" s="232">
        <f>IF(N165="zníž. prenesená",J165,0)</f>
        <v>0</v>
      </c>
      <c r="BI165" s="232">
        <f>IF(N165="nulová",J165,0)</f>
        <v>0</v>
      </c>
      <c r="BJ165" s="14" t="s">
        <v>130</v>
      </c>
      <c r="BK165" s="232">
        <f>ROUND(I165*H165,2)</f>
        <v>0</v>
      </c>
      <c r="BL165" s="14" t="s">
        <v>129</v>
      </c>
      <c r="BM165" s="231" t="s">
        <v>248</v>
      </c>
    </row>
    <row r="166" s="2" customFormat="1" ht="21.75" customHeight="1">
      <c r="A166" s="35"/>
      <c r="B166" s="36"/>
      <c r="C166" s="219" t="s">
        <v>249</v>
      </c>
      <c r="D166" s="219" t="s">
        <v>125</v>
      </c>
      <c r="E166" s="220" t="s">
        <v>250</v>
      </c>
      <c r="F166" s="221" t="s">
        <v>251</v>
      </c>
      <c r="G166" s="222" t="s">
        <v>128</v>
      </c>
      <c r="H166" s="223">
        <v>4.3159999999999998</v>
      </c>
      <c r="I166" s="224"/>
      <c r="J166" s="225">
        <f>ROUND(I166*H166,2)</f>
        <v>0</v>
      </c>
      <c r="K166" s="226"/>
      <c r="L166" s="41"/>
      <c r="M166" s="227" t="s">
        <v>1</v>
      </c>
      <c r="N166" s="228" t="s">
        <v>44</v>
      </c>
      <c r="O166" s="94"/>
      <c r="P166" s="229">
        <f>O166*H166</f>
        <v>0</v>
      </c>
      <c r="Q166" s="229">
        <v>2.3424692</v>
      </c>
      <c r="R166" s="229">
        <f>Q166*H166</f>
        <v>10.1100970672</v>
      </c>
      <c r="S166" s="229">
        <v>0</v>
      </c>
      <c r="T166" s="230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1" t="s">
        <v>129</v>
      </c>
      <c r="AT166" s="231" t="s">
        <v>125</v>
      </c>
      <c r="AU166" s="231" t="s">
        <v>130</v>
      </c>
      <c r="AY166" s="14" t="s">
        <v>123</v>
      </c>
      <c r="BE166" s="232">
        <f>IF(N166="základná",J166,0)</f>
        <v>0</v>
      </c>
      <c r="BF166" s="232">
        <f>IF(N166="znížená",J166,0)</f>
        <v>0</v>
      </c>
      <c r="BG166" s="232">
        <f>IF(N166="zákl. prenesená",J166,0)</f>
        <v>0</v>
      </c>
      <c r="BH166" s="232">
        <f>IF(N166="zníž. prenesená",J166,0)</f>
        <v>0</v>
      </c>
      <c r="BI166" s="232">
        <f>IF(N166="nulová",J166,0)</f>
        <v>0</v>
      </c>
      <c r="BJ166" s="14" t="s">
        <v>130</v>
      </c>
      <c r="BK166" s="232">
        <f>ROUND(I166*H166,2)</f>
        <v>0</v>
      </c>
      <c r="BL166" s="14" t="s">
        <v>129</v>
      </c>
      <c r="BM166" s="231" t="s">
        <v>252</v>
      </c>
    </row>
    <row r="167" s="2" customFormat="1" ht="21.75" customHeight="1">
      <c r="A167" s="35"/>
      <c r="B167" s="36"/>
      <c r="C167" s="219" t="s">
        <v>253</v>
      </c>
      <c r="D167" s="219" t="s">
        <v>125</v>
      </c>
      <c r="E167" s="220" t="s">
        <v>254</v>
      </c>
      <c r="F167" s="221" t="s">
        <v>255</v>
      </c>
      <c r="G167" s="222" t="s">
        <v>128</v>
      </c>
      <c r="H167" s="223">
        <v>11.602</v>
      </c>
      <c r="I167" s="224"/>
      <c r="J167" s="225">
        <f>ROUND(I167*H167,2)</f>
        <v>0</v>
      </c>
      <c r="K167" s="226"/>
      <c r="L167" s="41"/>
      <c r="M167" s="227" t="s">
        <v>1</v>
      </c>
      <c r="N167" s="228" t="s">
        <v>44</v>
      </c>
      <c r="O167" s="94"/>
      <c r="P167" s="229">
        <f>O167*H167</f>
        <v>0</v>
      </c>
      <c r="Q167" s="229">
        <v>2.4494199999999999</v>
      </c>
      <c r="R167" s="229">
        <f>Q167*H167</f>
        <v>28.418170839999998</v>
      </c>
      <c r="S167" s="229">
        <v>0</v>
      </c>
      <c r="T167" s="230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31" t="s">
        <v>129</v>
      </c>
      <c r="AT167" s="231" t="s">
        <v>125</v>
      </c>
      <c r="AU167" s="231" t="s">
        <v>130</v>
      </c>
      <c r="AY167" s="14" t="s">
        <v>123</v>
      </c>
      <c r="BE167" s="232">
        <f>IF(N167="základná",J167,0)</f>
        <v>0</v>
      </c>
      <c r="BF167" s="232">
        <f>IF(N167="znížená",J167,0)</f>
        <v>0</v>
      </c>
      <c r="BG167" s="232">
        <f>IF(N167="zákl. prenesená",J167,0)</f>
        <v>0</v>
      </c>
      <c r="BH167" s="232">
        <f>IF(N167="zníž. prenesená",J167,0)</f>
        <v>0</v>
      </c>
      <c r="BI167" s="232">
        <f>IF(N167="nulová",J167,0)</f>
        <v>0</v>
      </c>
      <c r="BJ167" s="14" t="s">
        <v>130</v>
      </c>
      <c r="BK167" s="232">
        <f>ROUND(I167*H167,2)</f>
        <v>0</v>
      </c>
      <c r="BL167" s="14" t="s">
        <v>129</v>
      </c>
      <c r="BM167" s="231" t="s">
        <v>256</v>
      </c>
    </row>
    <row r="168" s="2" customFormat="1" ht="24.15" customHeight="1">
      <c r="A168" s="35"/>
      <c r="B168" s="36"/>
      <c r="C168" s="219" t="s">
        <v>257</v>
      </c>
      <c r="D168" s="219" t="s">
        <v>125</v>
      </c>
      <c r="E168" s="220" t="s">
        <v>258</v>
      </c>
      <c r="F168" s="221" t="s">
        <v>259</v>
      </c>
      <c r="G168" s="222" t="s">
        <v>145</v>
      </c>
      <c r="H168" s="223">
        <v>81.317999999999998</v>
      </c>
      <c r="I168" s="224"/>
      <c r="J168" s="225">
        <f>ROUND(I168*H168,2)</f>
        <v>0</v>
      </c>
      <c r="K168" s="226"/>
      <c r="L168" s="41"/>
      <c r="M168" s="227" t="s">
        <v>1</v>
      </c>
      <c r="N168" s="228" t="s">
        <v>44</v>
      </c>
      <c r="O168" s="94"/>
      <c r="P168" s="229">
        <f>O168*H168</f>
        <v>0</v>
      </c>
      <c r="Q168" s="229">
        <v>0.0033781599999999998</v>
      </c>
      <c r="R168" s="229">
        <f>Q168*H168</f>
        <v>0.27470521487999999</v>
      </c>
      <c r="S168" s="229">
        <v>0</v>
      </c>
      <c r="T168" s="23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31" t="s">
        <v>129</v>
      </c>
      <c r="AT168" s="231" t="s">
        <v>125</v>
      </c>
      <c r="AU168" s="231" t="s">
        <v>130</v>
      </c>
      <c r="AY168" s="14" t="s">
        <v>123</v>
      </c>
      <c r="BE168" s="232">
        <f>IF(N168="základná",J168,0)</f>
        <v>0</v>
      </c>
      <c r="BF168" s="232">
        <f>IF(N168="znížená",J168,0)</f>
        <v>0</v>
      </c>
      <c r="BG168" s="232">
        <f>IF(N168="zákl. prenesená",J168,0)</f>
        <v>0</v>
      </c>
      <c r="BH168" s="232">
        <f>IF(N168="zníž. prenesená",J168,0)</f>
        <v>0</v>
      </c>
      <c r="BI168" s="232">
        <f>IF(N168="nulová",J168,0)</f>
        <v>0</v>
      </c>
      <c r="BJ168" s="14" t="s">
        <v>130</v>
      </c>
      <c r="BK168" s="232">
        <f>ROUND(I168*H168,2)</f>
        <v>0</v>
      </c>
      <c r="BL168" s="14" t="s">
        <v>129</v>
      </c>
      <c r="BM168" s="231" t="s">
        <v>260</v>
      </c>
    </row>
    <row r="169" s="2" customFormat="1" ht="24.15" customHeight="1">
      <c r="A169" s="35"/>
      <c r="B169" s="36"/>
      <c r="C169" s="219" t="s">
        <v>261</v>
      </c>
      <c r="D169" s="219" t="s">
        <v>125</v>
      </c>
      <c r="E169" s="220" t="s">
        <v>258</v>
      </c>
      <c r="F169" s="221" t="s">
        <v>259</v>
      </c>
      <c r="G169" s="222" t="s">
        <v>145</v>
      </c>
      <c r="H169" s="223">
        <v>202.18799999999999</v>
      </c>
      <c r="I169" s="224"/>
      <c r="J169" s="225">
        <f>ROUND(I169*H169,2)</f>
        <v>0</v>
      </c>
      <c r="K169" s="226"/>
      <c r="L169" s="41"/>
      <c r="M169" s="227" t="s">
        <v>1</v>
      </c>
      <c r="N169" s="228" t="s">
        <v>44</v>
      </c>
      <c r="O169" s="94"/>
      <c r="P169" s="229">
        <f>O169*H169</f>
        <v>0</v>
      </c>
      <c r="Q169" s="229">
        <v>0.0033781599999999998</v>
      </c>
      <c r="R169" s="229">
        <f>Q169*H169</f>
        <v>0.68302341407999989</v>
      </c>
      <c r="S169" s="229">
        <v>0</v>
      </c>
      <c r="T169" s="23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31" t="s">
        <v>129</v>
      </c>
      <c r="AT169" s="231" t="s">
        <v>125</v>
      </c>
      <c r="AU169" s="231" t="s">
        <v>130</v>
      </c>
      <c r="AY169" s="14" t="s">
        <v>123</v>
      </c>
      <c r="BE169" s="232">
        <f>IF(N169="základná",J169,0)</f>
        <v>0</v>
      </c>
      <c r="BF169" s="232">
        <f>IF(N169="znížená",J169,0)</f>
        <v>0</v>
      </c>
      <c r="BG169" s="232">
        <f>IF(N169="zákl. prenesená",J169,0)</f>
        <v>0</v>
      </c>
      <c r="BH169" s="232">
        <f>IF(N169="zníž. prenesená",J169,0)</f>
        <v>0</v>
      </c>
      <c r="BI169" s="232">
        <f>IF(N169="nulová",J169,0)</f>
        <v>0</v>
      </c>
      <c r="BJ169" s="14" t="s">
        <v>130</v>
      </c>
      <c r="BK169" s="232">
        <f>ROUND(I169*H169,2)</f>
        <v>0</v>
      </c>
      <c r="BL169" s="14" t="s">
        <v>129</v>
      </c>
      <c r="BM169" s="231" t="s">
        <v>262</v>
      </c>
    </row>
    <row r="170" s="2" customFormat="1" ht="24.15" customHeight="1">
      <c r="A170" s="35"/>
      <c r="B170" s="36"/>
      <c r="C170" s="219" t="s">
        <v>263</v>
      </c>
      <c r="D170" s="219" t="s">
        <v>125</v>
      </c>
      <c r="E170" s="220" t="s">
        <v>264</v>
      </c>
      <c r="F170" s="221" t="s">
        <v>265</v>
      </c>
      <c r="G170" s="222" t="s">
        <v>145</v>
      </c>
      <c r="H170" s="223">
        <v>81.317999999999998</v>
      </c>
      <c r="I170" s="224"/>
      <c r="J170" s="225">
        <f>ROUND(I170*H170,2)</f>
        <v>0</v>
      </c>
      <c r="K170" s="226"/>
      <c r="L170" s="41"/>
      <c r="M170" s="227" t="s">
        <v>1</v>
      </c>
      <c r="N170" s="228" t="s">
        <v>44</v>
      </c>
      <c r="O170" s="94"/>
      <c r="P170" s="229">
        <f>O170*H170</f>
        <v>0</v>
      </c>
      <c r="Q170" s="229">
        <v>0</v>
      </c>
      <c r="R170" s="229">
        <f>Q170*H170</f>
        <v>0</v>
      </c>
      <c r="S170" s="229">
        <v>0</v>
      </c>
      <c r="T170" s="23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31" t="s">
        <v>129</v>
      </c>
      <c r="AT170" s="231" t="s">
        <v>125</v>
      </c>
      <c r="AU170" s="231" t="s">
        <v>130</v>
      </c>
      <c r="AY170" s="14" t="s">
        <v>123</v>
      </c>
      <c r="BE170" s="232">
        <f>IF(N170="základná",J170,0)</f>
        <v>0</v>
      </c>
      <c r="BF170" s="232">
        <f>IF(N170="znížená",J170,0)</f>
        <v>0</v>
      </c>
      <c r="BG170" s="232">
        <f>IF(N170="zákl. prenesená",J170,0)</f>
        <v>0</v>
      </c>
      <c r="BH170" s="232">
        <f>IF(N170="zníž. prenesená",J170,0)</f>
        <v>0</v>
      </c>
      <c r="BI170" s="232">
        <f>IF(N170="nulová",J170,0)</f>
        <v>0</v>
      </c>
      <c r="BJ170" s="14" t="s">
        <v>130</v>
      </c>
      <c r="BK170" s="232">
        <f>ROUND(I170*H170,2)</f>
        <v>0</v>
      </c>
      <c r="BL170" s="14" t="s">
        <v>129</v>
      </c>
      <c r="BM170" s="231" t="s">
        <v>266</v>
      </c>
    </row>
    <row r="171" s="2" customFormat="1" ht="24.15" customHeight="1">
      <c r="A171" s="35"/>
      <c r="B171" s="36"/>
      <c r="C171" s="219" t="s">
        <v>267</v>
      </c>
      <c r="D171" s="219" t="s">
        <v>125</v>
      </c>
      <c r="E171" s="220" t="s">
        <v>264</v>
      </c>
      <c r="F171" s="221" t="s">
        <v>265</v>
      </c>
      <c r="G171" s="222" t="s">
        <v>145</v>
      </c>
      <c r="H171" s="223">
        <v>202.18799999999999</v>
      </c>
      <c r="I171" s="224"/>
      <c r="J171" s="225">
        <f>ROUND(I171*H171,2)</f>
        <v>0</v>
      </c>
      <c r="K171" s="226"/>
      <c r="L171" s="41"/>
      <c r="M171" s="227" t="s">
        <v>1</v>
      </c>
      <c r="N171" s="228" t="s">
        <v>44</v>
      </c>
      <c r="O171" s="94"/>
      <c r="P171" s="229">
        <f>O171*H171</f>
        <v>0</v>
      </c>
      <c r="Q171" s="229">
        <v>0</v>
      </c>
      <c r="R171" s="229">
        <f>Q171*H171</f>
        <v>0</v>
      </c>
      <c r="S171" s="229">
        <v>0</v>
      </c>
      <c r="T171" s="23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31" t="s">
        <v>129</v>
      </c>
      <c r="AT171" s="231" t="s">
        <v>125</v>
      </c>
      <c r="AU171" s="231" t="s">
        <v>130</v>
      </c>
      <c r="AY171" s="14" t="s">
        <v>123</v>
      </c>
      <c r="BE171" s="232">
        <f>IF(N171="základná",J171,0)</f>
        <v>0</v>
      </c>
      <c r="BF171" s="232">
        <f>IF(N171="znížená",J171,0)</f>
        <v>0</v>
      </c>
      <c r="BG171" s="232">
        <f>IF(N171="zákl. prenesená",J171,0)</f>
        <v>0</v>
      </c>
      <c r="BH171" s="232">
        <f>IF(N171="zníž. prenesená",J171,0)</f>
        <v>0</v>
      </c>
      <c r="BI171" s="232">
        <f>IF(N171="nulová",J171,0)</f>
        <v>0</v>
      </c>
      <c r="BJ171" s="14" t="s">
        <v>130</v>
      </c>
      <c r="BK171" s="232">
        <f>ROUND(I171*H171,2)</f>
        <v>0</v>
      </c>
      <c r="BL171" s="14" t="s">
        <v>129</v>
      </c>
      <c r="BM171" s="231" t="s">
        <v>268</v>
      </c>
    </row>
    <row r="172" s="2" customFormat="1" ht="24.15" customHeight="1">
      <c r="A172" s="35"/>
      <c r="B172" s="36"/>
      <c r="C172" s="219" t="s">
        <v>269</v>
      </c>
      <c r="D172" s="219" t="s">
        <v>125</v>
      </c>
      <c r="E172" s="220" t="s">
        <v>270</v>
      </c>
      <c r="F172" s="221" t="s">
        <v>271</v>
      </c>
      <c r="G172" s="222" t="s">
        <v>184</v>
      </c>
      <c r="H172" s="223">
        <v>1.079</v>
      </c>
      <c r="I172" s="224"/>
      <c r="J172" s="225">
        <f>ROUND(I172*H172,2)</f>
        <v>0</v>
      </c>
      <c r="K172" s="226"/>
      <c r="L172" s="41"/>
      <c r="M172" s="227" t="s">
        <v>1</v>
      </c>
      <c r="N172" s="228" t="s">
        <v>44</v>
      </c>
      <c r="O172" s="94"/>
      <c r="P172" s="229">
        <f>O172*H172</f>
        <v>0</v>
      </c>
      <c r="Q172" s="229">
        <v>1.0165904100000001</v>
      </c>
      <c r="R172" s="229">
        <f>Q172*H172</f>
        <v>1.09690105239</v>
      </c>
      <c r="S172" s="229">
        <v>0</v>
      </c>
      <c r="T172" s="230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31" t="s">
        <v>129</v>
      </c>
      <c r="AT172" s="231" t="s">
        <v>125</v>
      </c>
      <c r="AU172" s="231" t="s">
        <v>130</v>
      </c>
      <c r="AY172" s="14" t="s">
        <v>123</v>
      </c>
      <c r="BE172" s="232">
        <f>IF(N172="základná",J172,0)</f>
        <v>0</v>
      </c>
      <c r="BF172" s="232">
        <f>IF(N172="znížená",J172,0)</f>
        <v>0</v>
      </c>
      <c r="BG172" s="232">
        <f>IF(N172="zákl. prenesená",J172,0)</f>
        <v>0</v>
      </c>
      <c r="BH172" s="232">
        <f>IF(N172="zníž. prenesená",J172,0)</f>
        <v>0</v>
      </c>
      <c r="BI172" s="232">
        <f>IF(N172="nulová",J172,0)</f>
        <v>0</v>
      </c>
      <c r="BJ172" s="14" t="s">
        <v>130</v>
      </c>
      <c r="BK172" s="232">
        <f>ROUND(I172*H172,2)</f>
        <v>0</v>
      </c>
      <c r="BL172" s="14" t="s">
        <v>129</v>
      </c>
      <c r="BM172" s="231" t="s">
        <v>272</v>
      </c>
    </row>
    <row r="173" s="2" customFormat="1" ht="24.15" customHeight="1">
      <c r="A173" s="35"/>
      <c r="B173" s="36"/>
      <c r="C173" s="219" t="s">
        <v>273</v>
      </c>
      <c r="D173" s="219" t="s">
        <v>125</v>
      </c>
      <c r="E173" s="220" t="s">
        <v>270</v>
      </c>
      <c r="F173" s="221" t="s">
        <v>271</v>
      </c>
      <c r="G173" s="222" t="s">
        <v>184</v>
      </c>
      <c r="H173" s="223">
        <v>0.50600000000000001</v>
      </c>
      <c r="I173" s="224"/>
      <c r="J173" s="225">
        <f>ROUND(I173*H173,2)</f>
        <v>0</v>
      </c>
      <c r="K173" s="226"/>
      <c r="L173" s="41"/>
      <c r="M173" s="227" t="s">
        <v>1</v>
      </c>
      <c r="N173" s="228" t="s">
        <v>44</v>
      </c>
      <c r="O173" s="94"/>
      <c r="P173" s="229">
        <f>O173*H173</f>
        <v>0</v>
      </c>
      <c r="Q173" s="229">
        <v>1.0165904100000001</v>
      </c>
      <c r="R173" s="229">
        <f>Q173*H173</f>
        <v>0.51439474746000002</v>
      </c>
      <c r="S173" s="229">
        <v>0</v>
      </c>
      <c r="T173" s="23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31" t="s">
        <v>129</v>
      </c>
      <c r="AT173" s="231" t="s">
        <v>125</v>
      </c>
      <c r="AU173" s="231" t="s">
        <v>130</v>
      </c>
      <c r="AY173" s="14" t="s">
        <v>123</v>
      </c>
      <c r="BE173" s="232">
        <f>IF(N173="základná",J173,0)</f>
        <v>0</v>
      </c>
      <c r="BF173" s="232">
        <f>IF(N173="znížená",J173,0)</f>
        <v>0</v>
      </c>
      <c r="BG173" s="232">
        <f>IF(N173="zákl. prenesená",J173,0)</f>
        <v>0</v>
      </c>
      <c r="BH173" s="232">
        <f>IF(N173="zníž. prenesená",J173,0)</f>
        <v>0</v>
      </c>
      <c r="BI173" s="232">
        <f>IF(N173="nulová",J173,0)</f>
        <v>0</v>
      </c>
      <c r="BJ173" s="14" t="s">
        <v>130</v>
      </c>
      <c r="BK173" s="232">
        <f>ROUND(I173*H173,2)</f>
        <v>0</v>
      </c>
      <c r="BL173" s="14" t="s">
        <v>129</v>
      </c>
      <c r="BM173" s="231" t="s">
        <v>274</v>
      </c>
    </row>
    <row r="174" s="12" customFormat="1" ht="22.8" customHeight="1">
      <c r="A174" s="12"/>
      <c r="B174" s="203"/>
      <c r="C174" s="204"/>
      <c r="D174" s="205" t="s">
        <v>77</v>
      </c>
      <c r="E174" s="217" t="s">
        <v>148</v>
      </c>
      <c r="F174" s="217" t="s">
        <v>275</v>
      </c>
      <c r="G174" s="204"/>
      <c r="H174" s="204"/>
      <c r="I174" s="207"/>
      <c r="J174" s="218">
        <f>BK174</f>
        <v>0</v>
      </c>
      <c r="K174" s="204"/>
      <c r="L174" s="209"/>
      <c r="M174" s="210"/>
      <c r="N174" s="211"/>
      <c r="O174" s="211"/>
      <c r="P174" s="212">
        <f>SUM(P175:P181)</f>
        <v>0</v>
      </c>
      <c r="Q174" s="211"/>
      <c r="R174" s="212">
        <f>SUM(R175:R181)</f>
        <v>13.364043861999999</v>
      </c>
      <c r="S174" s="211"/>
      <c r="T174" s="213">
        <f>SUM(T175:T181)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4" t="s">
        <v>83</v>
      </c>
      <c r="AT174" s="215" t="s">
        <v>77</v>
      </c>
      <c r="AU174" s="215" t="s">
        <v>83</v>
      </c>
      <c r="AY174" s="214" t="s">
        <v>123</v>
      </c>
      <c r="BK174" s="216">
        <f>SUM(BK175:BK181)</f>
        <v>0</v>
      </c>
    </row>
    <row r="175" s="2" customFormat="1" ht="24.15" customHeight="1">
      <c r="A175" s="35"/>
      <c r="B175" s="36"/>
      <c r="C175" s="219" t="s">
        <v>276</v>
      </c>
      <c r="D175" s="219" t="s">
        <v>125</v>
      </c>
      <c r="E175" s="220" t="s">
        <v>277</v>
      </c>
      <c r="F175" s="221" t="s">
        <v>278</v>
      </c>
      <c r="G175" s="222" t="s">
        <v>145</v>
      </c>
      <c r="H175" s="223">
        <v>625.88999999999999</v>
      </c>
      <c r="I175" s="224"/>
      <c r="J175" s="225">
        <f>ROUND(I175*H175,2)</f>
        <v>0</v>
      </c>
      <c r="K175" s="226"/>
      <c r="L175" s="41"/>
      <c r="M175" s="227" t="s">
        <v>1</v>
      </c>
      <c r="N175" s="228" t="s">
        <v>44</v>
      </c>
      <c r="O175" s="94"/>
      <c r="P175" s="229">
        <f>O175*H175</f>
        <v>0</v>
      </c>
      <c r="Q175" s="229">
        <v>0.0063990000000000002</v>
      </c>
      <c r="R175" s="229">
        <f>Q175*H175</f>
        <v>4.0050701100000001</v>
      </c>
      <c r="S175" s="229">
        <v>0</v>
      </c>
      <c r="T175" s="23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31" t="s">
        <v>129</v>
      </c>
      <c r="AT175" s="231" t="s">
        <v>125</v>
      </c>
      <c r="AU175" s="231" t="s">
        <v>130</v>
      </c>
      <c r="AY175" s="14" t="s">
        <v>123</v>
      </c>
      <c r="BE175" s="232">
        <f>IF(N175="základná",J175,0)</f>
        <v>0</v>
      </c>
      <c r="BF175" s="232">
        <f>IF(N175="znížená",J175,0)</f>
        <v>0</v>
      </c>
      <c r="BG175" s="232">
        <f>IF(N175="zákl. prenesená",J175,0)</f>
        <v>0</v>
      </c>
      <c r="BH175" s="232">
        <f>IF(N175="zníž. prenesená",J175,0)</f>
        <v>0</v>
      </c>
      <c r="BI175" s="232">
        <f>IF(N175="nulová",J175,0)</f>
        <v>0</v>
      </c>
      <c r="BJ175" s="14" t="s">
        <v>130</v>
      </c>
      <c r="BK175" s="232">
        <f>ROUND(I175*H175,2)</f>
        <v>0</v>
      </c>
      <c r="BL175" s="14" t="s">
        <v>129</v>
      </c>
      <c r="BM175" s="231" t="s">
        <v>279</v>
      </c>
    </row>
    <row r="176" s="2" customFormat="1" ht="24.15" customHeight="1">
      <c r="A176" s="35"/>
      <c r="B176" s="36"/>
      <c r="C176" s="219" t="s">
        <v>280</v>
      </c>
      <c r="D176" s="219" t="s">
        <v>125</v>
      </c>
      <c r="E176" s="220" t="s">
        <v>281</v>
      </c>
      <c r="F176" s="221" t="s">
        <v>282</v>
      </c>
      <c r="G176" s="222" t="s">
        <v>145</v>
      </c>
      <c r="H176" s="223">
        <v>625.88999999999999</v>
      </c>
      <c r="I176" s="224"/>
      <c r="J176" s="225">
        <f>ROUND(I176*H176,2)</f>
        <v>0</v>
      </c>
      <c r="K176" s="226"/>
      <c r="L176" s="41"/>
      <c r="M176" s="227" t="s">
        <v>1</v>
      </c>
      <c r="N176" s="228" t="s">
        <v>44</v>
      </c>
      <c r="O176" s="94"/>
      <c r="P176" s="229">
        <f>O176*H176</f>
        <v>0</v>
      </c>
      <c r="Q176" s="229">
        <v>0.00022499999999999999</v>
      </c>
      <c r="R176" s="229">
        <f>Q176*H176</f>
        <v>0.14082524999999999</v>
      </c>
      <c r="S176" s="229">
        <v>0</v>
      </c>
      <c r="T176" s="230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31" t="s">
        <v>129</v>
      </c>
      <c r="AT176" s="231" t="s">
        <v>125</v>
      </c>
      <c r="AU176" s="231" t="s">
        <v>130</v>
      </c>
      <c r="AY176" s="14" t="s">
        <v>123</v>
      </c>
      <c r="BE176" s="232">
        <f>IF(N176="základná",J176,0)</f>
        <v>0</v>
      </c>
      <c r="BF176" s="232">
        <f>IF(N176="znížená",J176,0)</f>
        <v>0</v>
      </c>
      <c r="BG176" s="232">
        <f>IF(N176="zákl. prenesená",J176,0)</f>
        <v>0</v>
      </c>
      <c r="BH176" s="232">
        <f>IF(N176="zníž. prenesená",J176,0)</f>
        <v>0</v>
      </c>
      <c r="BI176" s="232">
        <f>IF(N176="nulová",J176,0)</f>
        <v>0</v>
      </c>
      <c r="BJ176" s="14" t="s">
        <v>130</v>
      </c>
      <c r="BK176" s="232">
        <f>ROUND(I176*H176,2)</f>
        <v>0</v>
      </c>
      <c r="BL176" s="14" t="s">
        <v>129</v>
      </c>
      <c r="BM176" s="231" t="s">
        <v>283</v>
      </c>
    </row>
    <row r="177" s="2" customFormat="1" ht="24.15" customHeight="1">
      <c r="A177" s="35"/>
      <c r="B177" s="36"/>
      <c r="C177" s="219" t="s">
        <v>284</v>
      </c>
      <c r="D177" s="219" t="s">
        <v>125</v>
      </c>
      <c r="E177" s="220" t="s">
        <v>285</v>
      </c>
      <c r="F177" s="221" t="s">
        <v>286</v>
      </c>
      <c r="G177" s="222" t="s">
        <v>145</v>
      </c>
      <c r="H177" s="223">
        <v>1394.7629999999999</v>
      </c>
      <c r="I177" s="224"/>
      <c r="J177" s="225">
        <f>ROUND(I177*H177,2)</f>
        <v>0</v>
      </c>
      <c r="K177" s="226"/>
      <c r="L177" s="41"/>
      <c r="M177" s="227" t="s">
        <v>1</v>
      </c>
      <c r="N177" s="228" t="s">
        <v>44</v>
      </c>
      <c r="O177" s="94"/>
      <c r="P177" s="229">
        <f>O177*H177</f>
        <v>0</v>
      </c>
      <c r="Q177" s="229">
        <v>0.00040000000000000002</v>
      </c>
      <c r="R177" s="229">
        <f>Q177*H177</f>
        <v>0.55790519999999999</v>
      </c>
      <c r="S177" s="229">
        <v>0</v>
      </c>
      <c r="T177" s="23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31" t="s">
        <v>129</v>
      </c>
      <c r="AT177" s="231" t="s">
        <v>125</v>
      </c>
      <c r="AU177" s="231" t="s">
        <v>130</v>
      </c>
      <c r="AY177" s="14" t="s">
        <v>123</v>
      </c>
      <c r="BE177" s="232">
        <f>IF(N177="základná",J177,0)</f>
        <v>0</v>
      </c>
      <c r="BF177" s="232">
        <f>IF(N177="znížená",J177,0)</f>
        <v>0</v>
      </c>
      <c r="BG177" s="232">
        <f>IF(N177="zákl. prenesená",J177,0)</f>
        <v>0</v>
      </c>
      <c r="BH177" s="232">
        <f>IF(N177="zníž. prenesená",J177,0)</f>
        <v>0</v>
      </c>
      <c r="BI177" s="232">
        <f>IF(N177="nulová",J177,0)</f>
        <v>0</v>
      </c>
      <c r="BJ177" s="14" t="s">
        <v>130</v>
      </c>
      <c r="BK177" s="232">
        <f>ROUND(I177*H177,2)</f>
        <v>0</v>
      </c>
      <c r="BL177" s="14" t="s">
        <v>129</v>
      </c>
      <c r="BM177" s="231" t="s">
        <v>287</v>
      </c>
    </row>
    <row r="178" s="2" customFormat="1" ht="24.15" customHeight="1">
      <c r="A178" s="35"/>
      <c r="B178" s="36"/>
      <c r="C178" s="219" t="s">
        <v>288</v>
      </c>
      <c r="D178" s="219" t="s">
        <v>125</v>
      </c>
      <c r="E178" s="220" t="s">
        <v>289</v>
      </c>
      <c r="F178" s="221" t="s">
        <v>290</v>
      </c>
      <c r="G178" s="222" t="s">
        <v>145</v>
      </c>
      <c r="H178" s="223">
        <v>1394.7629999999999</v>
      </c>
      <c r="I178" s="224"/>
      <c r="J178" s="225">
        <f>ROUND(I178*H178,2)</f>
        <v>0</v>
      </c>
      <c r="K178" s="226"/>
      <c r="L178" s="41"/>
      <c r="M178" s="227" t="s">
        <v>1</v>
      </c>
      <c r="N178" s="228" t="s">
        <v>44</v>
      </c>
      <c r="O178" s="94"/>
      <c r="P178" s="229">
        <f>O178*H178</f>
        <v>0</v>
      </c>
      <c r="Q178" s="229">
        <v>0.000154</v>
      </c>
      <c r="R178" s="229">
        <f>Q178*H178</f>
        <v>0.214793502</v>
      </c>
      <c r="S178" s="229">
        <v>0</v>
      </c>
      <c r="T178" s="230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31" t="s">
        <v>129</v>
      </c>
      <c r="AT178" s="231" t="s">
        <v>125</v>
      </c>
      <c r="AU178" s="231" t="s">
        <v>130</v>
      </c>
      <c r="AY178" s="14" t="s">
        <v>123</v>
      </c>
      <c r="BE178" s="232">
        <f>IF(N178="základná",J178,0)</f>
        <v>0</v>
      </c>
      <c r="BF178" s="232">
        <f>IF(N178="znížená",J178,0)</f>
        <v>0</v>
      </c>
      <c r="BG178" s="232">
        <f>IF(N178="zákl. prenesená",J178,0)</f>
        <v>0</v>
      </c>
      <c r="BH178" s="232">
        <f>IF(N178="zníž. prenesená",J178,0)</f>
        <v>0</v>
      </c>
      <c r="BI178" s="232">
        <f>IF(N178="nulová",J178,0)</f>
        <v>0</v>
      </c>
      <c r="BJ178" s="14" t="s">
        <v>130</v>
      </c>
      <c r="BK178" s="232">
        <f>ROUND(I178*H178,2)</f>
        <v>0</v>
      </c>
      <c r="BL178" s="14" t="s">
        <v>129</v>
      </c>
      <c r="BM178" s="231" t="s">
        <v>291</v>
      </c>
    </row>
    <row r="179" s="2" customFormat="1" ht="37.8" customHeight="1">
      <c r="A179" s="35"/>
      <c r="B179" s="36"/>
      <c r="C179" s="233" t="s">
        <v>292</v>
      </c>
      <c r="D179" s="233" t="s">
        <v>157</v>
      </c>
      <c r="E179" s="234" t="s">
        <v>293</v>
      </c>
      <c r="F179" s="235" t="s">
        <v>294</v>
      </c>
      <c r="G179" s="236" t="s">
        <v>295</v>
      </c>
      <c r="H179" s="237">
        <v>8368.5779999999995</v>
      </c>
      <c r="I179" s="238"/>
      <c r="J179" s="239">
        <f>ROUND(I179*H179,2)</f>
        <v>0</v>
      </c>
      <c r="K179" s="240"/>
      <c r="L179" s="241"/>
      <c r="M179" s="242" t="s">
        <v>1</v>
      </c>
      <c r="N179" s="243" t="s">
        <v>44</v>
      </c>
      <c r="O179" s="94"/>
      <c r="P179" s="229">
        <f>O179*H179</f>
        <v>0</v>
      </c>
      <c r="Q179" s="229">
        <v>0.001</v>
      </c>
      <c r="R179" s="229">
        <f>Q179*H179</f>
        <v>8.3685779999999994</v>
      </c>
      <c r="S179" s="229">
        <v>0</v>
      </c>
      <c r="T179" s="23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31" t="s">
        <v>156</v>
      </c>
      <c r="AT179" s="231" t="s">
        <v>157</v>
      </c>
      <c r="AU179" s="231" t="s">
        <v>130</v>
      </c>
      <c r="AY179" s="14" t="s">
        <v>123</v>
      </c>
      <c r="BE179" s="232">
        <f>IF(N179="základná",J179,0)</f>
        <v>0</v>
      </c>
      <c r="BF179" s="232">
        <f>IF(N179="znížená",J179,0)</f>
        <v>0</v>
      </c>
      <c r="BG179" s="232">
        <f>IF(N179="zákl. prenesená",J179,0)</f>
        <v>0</v>
      </c>
      <c r="BH179" s="232">
        <f>IF(N179="zníž. prenesená",J179,0)</f>
        <v>0</v>
      </c>
      <c r="BI179" s="232">
        <f>IF(N179="nulová",J179,0)</f>
        <v>0</v>
      </c>
      <c r="BJ179" s="14" t="s">
        <v>130</v>
      </c>
      <c r="BK179" s="232">
        <f>ROUND(I179*H179,2)</f>
        <v>0</v>
      </c>
      <c r="BL179" s="14" t="s">
        <v>129</v>
      </c>
      <c r="BM179" s="231" t="s">
        <v>296</v>
      </c>
    </row>
    <row r="180" s="2" customFormat="1" ht="24.15" customHeight="1">
      <c r="A180" s="35"/>
      <c r="B180" s="36"/>
      <c r="C180" s="219" t="s">
        <v>297</v>
      </c>
      <c r="D180" s="219" t="s">
        <v>125</v>
      </c>
      <c r="E180" s="220" t="s">
        <v>298</v>
      </c>
      <c r="F180" s="221" t="s">
        <v>299</v>
      </c>
      <c r="G180" s="222" t="s">
        <v>145</v>
      </c>
      <c r="H180" s="223">
        <v>668.45000000000005</v>
      </c>
      <c r="I180" s="224"/>
      <c r="J180" s="225">
        <f>ROUND(I180*H180,2)</f>
        <v>0</v>
      </c>
      <c r="K180" s="226"/>
      <c r="L180" s="41"/>
      <c r="M180" s="227" t="s">
        <v>1</v>
      </c>
      <c r="N180" s="228" t="s">
        <v>44</v>
      </c>
      <c r="O180" s="94"/>
      <c r="P180" s="229">
        <f>O180*H180</f>
        <v>0</v>
      </c>
      <c r="Q180" s="229">
        <v>0</v>
      </c>
      <c r="R180" s="229">
        <f>Q180*H180</f>
        <v>0</v>
      </c>
      <c r="S180" s="229">
        <v>0</v>
      </c>
      <c r="T180" s="230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31" t="s">
        <v>129</v>
      </c>
      <c r="AT180" s="231" t="s">
        <v>125</v>
      </c>
      <c r="AU180" s="231" t="s">
        <v>130</v>
      </c>
      <c r="AY180" s="14" t="s">
        <v>123</v>
      </c>
      <c r="BE180" s="232">
        <f>IF(N180="základná",J180,0)</f>
        <v>0</v>
      </c>
      <c r="BF180" s="232">
        <f>IF(N180="znížená",J180,0)</f>
        <v>0</v>
      </c>
      <c r="BG180" s="232">
        <f>IF(N180="zákl. prenesená",J180,0)</f>
        <v>0</v>
      </c>
      <c r="BH180" s="232">
        <f>IF(N180="zníž. prenesená",J180,0)</f>
        <v>0</v>
      </c>
      <c r="BI180" s="232">
        <f>IF(N180="nulová",J180,0)</f>
        <v>0</v>
      </c>
      <c r="BJ180" s="14" t="s">
        <v>130</v>
      </c>
      <c r="BK180" s="232">
        <f>ROUND(I180*H180,2)</f>
        <v>0</v>
      </c>
      <c r="BL180" s="14" t="s">
        <v>129</v>
      </c>
      <c r="BM180" s="231" t="s">
        <v>300</v>
      </c>
    </row>
    <row r="181" s="2" customFormat="1" ht="16.5" customHeight="1">
      <c r="A181" s="35"/>
      <c r="B181" s="36"/>
      <c r="C181" s="233" t="s">
        <v>301</v>
      </c>
      <c r="D181" s="233" t="s">
        <v>157</v>
      </c>
      <c r="E181" s="234" t="s">
        <v>302</v>
      </c>
      <c r="F181" s="235" t="s">
        <v>303</v>
      </c>
      <c r="G181" s="236" t="s">
        <v>145</v>
      </c>
      <c r="H181" s="237">
        <v>768.71799999999996</v>
      </c>
      <c r="I181" s="238"/>
      <c r="J181" s="239">
        <f>ROUND(I181*H181,2)</f>
        <v>0</v>
      </c>
      <c r="K181" s="240"/>
      <c r="L181" s="241"/>
      <c r="M181" s="242" t="s">
        <v>1</v>
      </c>
      <c r="N181" s="243" t="s">
        <v>44</v>
      </c>
      <c r="O181" s="94"/>
      <c r="P181" s="229">
        <f>O181*H181</f>
        <v>0</v>
      </c>
      <c r="Q181" s="229">
        <v>0.00010000000000000001</v>
      </c>
      <c r="R181" s="229">
        <f>Q181*H181</f>
        <v>0.076871800000000004</v>
      </c>
      <c r="S181" s="229">
        <v>0</v>
      </c>
      <c r="T181" s="23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31" t="s">
        <v>156</v>
      </c>
      <c r="AT181" s="231" t="s">
        <v>157</v>
      </c>
      <c r="AU181" s="231" t="s">
        <v>130</v>
      </c>
      <c r="AY181" s="14" t="s">
        <v>123</v>
      </c>
      <c r="BE181" s="232">
        <f>IF(N181="základná",J181,0)</f>
        <v>0</v>
      </c>
      <c r="BF181" s="232">
        <f>IF(N181="znížená",J181,0)</f>
        <v>0</v>
      </c>
      <c r="BG181" s="232">
        <f>IF(N181="zákl. prenesená",J181,0)</f>
        <v>0</v>
      </c>
      <c r="BH181" s="232">
        <f>IF(N181="zníž. prenesená",J181,0)</f>
        <v>0</v>
      </c>
      <c r="BI181" s="232">
        <f>IF(N181="nulová",J181,0)</f>
        <v>0</v>
      </c>
      <c r="BJ181" s="14" t="s">
        <v>130</v>
      </c>
      <c r="BK181" s="232">
        <f>ROUND(I181*H181,2)</f>
        <v>0</v>
      </c>
      <c r="BL181" s="14" t="s">
        <v>129</v>
      </c>
      <c r="BM181" s="231" t="s">
        <v>304</v>
      </c>
    </row>
    <row r="182" s="12" customFormat="1" ht="22.8" customHeight="1">
      <c r="A182" s="12"/>
      <c r="B182" s="203"/>
      <c r="C182" s="204"/>
      <c r="D182" s="205" t="s">
        <v>77</v>
      </c>
      <c r="E182" s="217" t="s">
        <v>156</v>
      </c>
      <c r="F182" s="217" t="s">
        <v>305</v>
      </c>
      <c r="G182" s="204"/>
      <c r="H182" s="204"/>
      <c r="I182" s="207"/>
      <c r="J182" s="218">
        <f>BK182</f>
        <v>0</v>
      </c>
      <c r="K182" s="204"/>
      <c r="L182" s="209"/>
      <c r="M182" s="210"/>
      <c r="N182" s="211"/>
      <c r="O182" s="211"/>
      <c r="P182" s="212">
        <f>SUM(P183:P184)</f>
        <v>0</v>
      </c>
      <c r="Q182" s="211"/>
      <c r="R182" s="212">
        <f>SUM(R183:R184)</f>
        <v>68.663019180000006</v>
      </c>
      <c r="S182" s="211"/>
      <c r="T182" s="213">
        <f>SUM(T183:T184)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4" t="s">
        <v>83</v>
      </c>
      <c r="AT182" s="215" t="s">
        <v>77</v>
      </c>
      <c r="AU182" s="215" t="s">
        <v>83</v>
      </c>
      <c r="AY182" s="214" t="s">
        <v>123</v>
      </c>
      <c r="BK182" s="216">
        <f>SUM(BK183:BK184)</f>
        <v>0</v>
      </c>
    </row>
    <row r="183" s="2" customFormat="1" ht="33" customHeight="1">
      <c r="A183" s="35"/>
      <c r="B183" s="36"/>
      <c r="C183" s="219" t="s">
        <v>306</v>
      </c>
      <c r="D183" s="219" t="s">
        <v>125</v>
      </c>
      <c r="E183" s="220" t="s">
        <v>307</v>
      </c>
      <c r="F183" s="221" t="s">
        <v>308</v>
      </c>
      <c r="G183" s="222" t="s">
        <v>206</v>
      </c>
      <c r="H183" s="223">
        <v>2</v>
      </c>
      <c r="I183" s="224"/>
      <c r="J183" s="225">
        <f>ROUND(I183*H183,2)</f>
        <v>0</v>
      </c>
      <c r="K183" s="226"/>
      <c r="L183" s="41"/>
      <c r="M183" s="227" t="s">
        <v>1</v>
      </c>
      <c r="N183" s="228" t="s">
        <v>44</v>
      </c>
      <c r="O183" s="94"/>
      <c r="P183" s="229">
        <f>O183*H183</f>
        <v>0</v>
      </c>
      <c r="Q183" s="229">
        <v>17.161509590000001</v>
      </c>
      <c r="R183" s="229">
        <f>Q183*H183</f>
        <v>34.323019180000003</v>
      </c>
      <c r="S183" s="229">
        <v>0</v>
      </c>
      <c r="T183" s="230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31" t="s">
        <v>129</v>
      </c>
      <c r="AT183" s="231" t="s">
        <v>125</v>
      </c>
      <c r="AU183" s="231" t="s">
        <v>130</v>
      </c>
      <c r="AY183" s="14" t="s">
        <v>123</v>
      </c>
      <c r="BE183" s="232">
        <f>IF(N183="základná",J183,0)</f>
        <v>0</v>
      </c>
      <c r="BF183" s="232">
        <f>IF(N183="znížená",J183,0)</f>
        <v>0</v>
      </c>
      <c r="BG183" s="232">
        <f>IF(N183="zákl. prenesená",J183,0)</f>
        <v>0</v>
      </c>
      <c r="BH183" s="232">
        <f>IF(N183="zníž. prenesená",J183,0)</f>
        <v>0</v>
      </c>
      <c r="BI183" s="232">
        <f>IF(N183="nulová",J183,0)</f>
        <v>0</v>
      </c>
      <c r="BJ183" s="14" t="s">
        <v>130</v>
      </c>
      <c r="BK183" s="232">
        <f>ROUND(I183*H183,2)</f>
        <v>0</v>
      </c>
      <c r="BL183" s="14" t="s">
        <v>129</v>
      </c>
      <c r="BM183" s="231" t="s">
        <v>309</v>
      </c>
    </row>
    <row r="184" s="2" customFormat="1" ht="24.15" customHeight="1">
      <c r="A184" s="35"/>
      <c r="B184" s="36"/>
      <c r="C184" s="233" t="s">
        <v>310</v>
      </c>
      <c r="D184" s="233" t="s">
        <v>157</v>
      </c>
      <c r="E184" s="234" t="s">
        <v>311</v>
      </c>
      <c r="F184" s="235" t="s">
        <v>312</v>
      </c>
      <c r="G184" s="236" t="s">
        <v>206</v>
      </c>
      <c r="H184" s="237">
        <v>2.02</v>
      </c>
      <c r="I184" s="238"/>
      <c r="J184" s="239">
        <f>ROUND(I184*H184,2)</f>
        <v>0</v>
      </c>
      <c r="K184" s="240"/>
      <c r="L184" s="241"/>
      <c r="M184" s="242" t="s">
        <v>1</v>
      </c>
      <c r="N184" s="243" t="s">
        <v>44</v>
      </c>
      <c r="O184" s="94"/>
      <c r="P184" s="229">
        <f>O184*H184</f>
        <v>0</v>
      </c>
      <c r="Q184" s="229">
        <v>17</v>
      </c>
      <c r="R184" s="229">
        <f>Q184*H184</f>
        <v>34.340000000000003</v>
      </c>
      <c r="S184" s="229">
        <v>0</v>
      </c>
      <c r="T184" s="23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31" t="s">
        <v>156</v>
      </c>
      <c r="AT184" s="231" t="s">
        <v>157</v>
      </c>
      <c r="AU184" s="231" t="s">
        <v>130</v>
      </c>
      <c r="AY184" s="14" t="s">
        <v>123</v>
      </c>
      <c r="BE184" s="232">
        <f>IF(N184="základná",J184,0)</f>
        <v>0</v>
      </c>
      <c r="BF184" s="232">
        <f>IF(N184="znížená",J184,0)</f>
        <v>0</v>
      </c>
      <c r="BG184" s="232">
        <f>IF(N184="zákl. prenesená",J184,0)</f>
        <v>0</v>
      </c>
      <c r="BH184" s="232">
        <f>IF(N184="zníž. prenesená",J184,0)</f>
        <v>0</v>
      </c>
      <c r="BI184" s="232">
        <f>IF(N184="nulová",J184,0)</f>
        <v>0</v>
      </c>
      <c r="BJ184" s="14" t="s">
        <v>130</v>
      </c>
      <c r="BK184" s="232">
        <f>ROUND(I184*H184,2)</f>
        <v>0</v>
      </c>
      <c r="BL184" s="14" t="s">
        <v>129</v>
      </c>
      <c r="BM184" s="231" t="s">
        <v>313</v>
      </c>
    </row>
    <row r="185" s="12" customFormat="1" ht="22.8" customHeight="1">
      <c r="A185" s="12"/>
      <c r="B185" s="203"/>
      <c r="C185" s="204"/>
      <c r="D185" s="205" t="s">
        <v>77</v>
      </c>
      <c r="E185" s="217" t="s">
        <v>161</v>
      </c>
      <c r="F185" s="217" t="s">
        <v>314</v>
      </c>
      <c r="G185" s="204"/>
      <c r="H185" s="204"/>
      <c r="I185" s="207"/>
      <c r="J185" s="218">
        <f>BK185</f>
        <v>0</v>
      </c>
      <c r="K185" s="204"/>
      <c r="L185" s="209"/>
      <c r="M185" s="210"/>
      <c r="N185" s="211"/>
      <c r="O185" s="211"/>
      <c r="P185" s="212">
        <f>SUM(P186:P194)</f>
        <v>0</v>
      </c>
      <c r="Q185" s="211"/>
      <c r="R185" s="212">
        <f>SUM(R186:R194)</f>
        <v>55.488965498399992</v>
      </c>
      <c r="S185" s="211"/>
      <c r="T185" s="213">
        <f>SUM(T186:T194)</f>
        <v>266.07137400000005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4" t="s">
        <v>83</v>
      </c>
      <c r="AT185" s="215" t="s">
        <v>77</v>
      </c>
      <c r="AU185" s="215" t="s">
        <v>83</v>
      </c>
      <c r="AY185" s="214" t="s">
        <v>123</v>
      </c>
      <c r="BK185" s="216">
        <f>SUM(BK186:BK194)</f>
        <v>0</v>
      </c>
    </row>
    <row r="186" s="2" customFormat="1" ht="33" customHeight="1">
      <c r="A186" s="35"/>
      <c r="B186" s="36"/>
      <c r="C186" s="219" t="s">
        <v>315</v>
      </c>
      <c r="D186" s="219" t="s">
        <v>125</v>
      </c>
      <c r="E186" s="220" t="s">
        <v>316</v>
      </c>
      <c r="F186" s="221" t="s">
        <v>317</v>
      </c>
      <c r="G186" s="222" t="s">
        <v>145</v>
      </c>
      <c r="H186" s="223">
        <v>1079.1199999999999</v>
      </c>
      <c r="I186" s="224"/>
      <c r="J186" s="225">
        <f>ROUND(I186*H186,2)</f>
        <v>0</v>
      </c>
      <c r="K186" s="226"/>
      <c r="L186" s="41"/>
      <c r="M186" s="227" t="s">
        <v>1</v>
      </c>
      <c r="N186" s="228" t="s">
        <v>44</v>
      </c>
      <c r="O186" s="94"/>
      <c r="P186" s="229">
        <f>O186*H186</f>
        <v>0</v>
      </c>
      <c r="Q186" s="229">
        <v>0.025710569999999999</v>
      </c>
      <c r="R186" s="229">
        <f>Q186*H186</f>
        <v>27.744790298399995</v>
      </c>
      <c r="S186" s="229">
        <v>0</v>
      </c>
      <c r="T186" s="23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31" t="s">
        <v>129</v>
      </c>
      <c r="AT186" s="231" t="s">
        <v>125</v>
      </c>
      <c r="AU186" s="231" t="s">
        <v>130</v>
      </c>
      <c r="AY186" s="14" t="s">
        <v>123</v>
      </c>
      <c r="BE186" s="232">
        <f>IF(N186="základná",J186,0)</f>
        <v>0</v>
      </c>
      <c r="BF186" s="232">
        <f>IF(N186="znížená",J186,0)</f>
        <v>0</v>
      </c>
      <c r="BG186" s="232">
        <f>IF(N186="zákl. prenesená",J186,0)</f>
        <v>0</v>
      </c>
      <c r="BH186" s="232">
        <f>IF(N186="zníž. prenesená",J186,0)</f>
        <v>0</v>
      </c>
      <c r="BI186" s="232">
        <f>IF(N186="nulová",J186,0)</f>
        <v>0</v>
      </c>
      <c r="BJ186" s="14" t="s">
        <v>130</v>
      </c>
      <c r="BK186" s="232">
        <f>ROUND(I186*H186,2)</f>
        <v>0</v>
      </c>
      <c r="BL186" s="14" t="s">
        <v>129</v>
      </c>
      <c r="BM186" s="231" t="s">
        <v>318</v>
      </c>
    </row>
    <row r="187" s="2" customFormat="1" ht="33" customHeight="1">
      <c r="A187" s="35"/>
      <c r="B187" s="36"/>
      <c r="C187" s="219" t="s">
        <v>319</v>
      </c>
      <c r="D187" s="219" t="s">
        <v>125</v>
      </c>
      <c r="E187" s="220" t="s">
        <v>320</v>
      </c>
      <c r="F187" s="221" t="s">
        <v>321</v>
      </c>
      <c r="G187" s="222" t="s">
        <v>145</v>
      </c>
      <c r="H187" s="223">
        <v>1079.1199999999999</v>
      </c>
      <c r="I187" s="224"/>
      <c r="J187" s="225">
        <f>ROUND(I187*H187,2)</f>
        <v>0</v>
      </c>
      <c r="K187" s="226"/>
      <c r="L187" s="41"/>
      <c r="M187" s="227" t="s">
        <v>1</v>
      </c>
      <c r="N187" s="228" t="s">
        <v>44</v>
      </c>
      <c r="O187" s="94"/>
      <c r="P187" s="229">
        <f>O187*H187</f>
        <v>0</v>
      </c>
      <c r="Q187" s="229">
        <v>0.02571</v>
      </c>
      <c r="R187" s="229">
        <f>Q187*H187</f>
        <v>27.744175199999997</v>
      </c>
      <c r="S187" s="229">
        <v>0</v>
      </c>
      <c r="T187" s="23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31" t="s">
        <v>129</v>
      </c>
      <c r="AT187" s="231" t="s">
        <v>125</v>
      </c>
      <c r="AU187" s="231" t="s">
        <v>130</v>
      </c>
      <c r="AY187" s="14" t="s">
        <v>123</v>
      </c>
      <c r="BE187" s="232">
        <f>IF(N187="základná",J187,0)</f>
        <v>0</v>
      </c>
      <c r="BF187" s="232">
        <f>IF(N187="znížená",J187,0)</f>
        <v>0</v>
      </c>
      <c r="BG187" s="232">
        <f>IF(N187="zákl. prenesená",J187,0)</f>
        <v>0</v>
      </c>
      <c r="BH187" s="232">
        <f>IF(N187="zníž. prenesená",J187,0)</f>
        <v>0</v>
      </c>
      <c r="BI187" s="232">
        <f>IF(N187="nulová",J187,0)</f>
        <v>0</v>
      </c>
      <c r="BJ187" s="14" t="s">
        <v>130</v>
      </c>
      <c r="BK187" s="232">
        <f>ROUND(I187*H187,2)</f>
        <v>0</v>
      </c>
      <c r="BL187" s="14" t="s">
        <v>129</v>
      </c>
      <c r="BM187" s="231" t="s">
        <v>322</v>
      </c>
    </row>
    <row r="188" s="2" customFormat="1" ht="49.05" customHeight="1">
      <c r="A188" s="35"/>
      <c r="B188" s="36"/>
      <c r="C188" s="219" t="s">
        <v>323</v>
      </c>
      <c r="D188" s="219" t="s">
        <v>125</v>
      </c>
      <c r="E188" s="220" t="s">
        <v>324</v>
      </c>
      <c r="F188" s="221" t="s">
        <v>325</v>
      </c>
      <c r="G188" s="222" t="s">
        <v>128</v>
      </c>
      <c r="H188" s="223">
        <v>22.007000000000001</v>
      </c>
      <c r="I188" s="224"/>
      <c r="J188" s="225">
        <f>ROUND(I188*H188,2)</f>
        <v>0</v>
      </c>
      <c r="K188" s="226"/>
      <c r="L188" s="41"/>
      <c r="M188" s="227" t="s">
        <v>1</v>
      </c>
      <c r="N188" s="228" t="s">
        <v>44</v>
      </c>
      <c r="O188" s="94"/>
      <c r="P188" s="229">
        <f>O188*H188</f>
        <v>0</v>
      </c>
      <c r="Q188" s="229">
        <v>0</v>
      </c>
      <c r="R188" s="229">
        <f>Q188*H188</f>
        <v>0</v>
      </c>
      <c r="S188" s="229">
        <v>1.95</v>
      </c>
      <c r="T188" s="230">
        <f>S188*H188</f>
        <v>42.913650000000004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31" t="s">
        <v>129</v>
      </c>
      <c r="AT188" s="231" t="s">
        <v>125</v>
      </c>
      <c r="AU188" s="231" t="s">
        <v>130</v>
      </c>
      <c r="AY188" s="14" t="s">
        <v>123</v>
      </c>
      <c r="BE188" s="232">
        <f>IF(N188="základná",J188,0)</f>
        <v>0</v>
      </c>
      <c r="BF188" s="232">
        <f>IF(N188="znížená",J188,0)</f>
        <v>0</v>
      </c>
      <c r="BG188" s="232">
        <f>IF(N188="zákl. prenesená",J188,0)</f>
        <v>0</v>
      </c>
      <c r="BH188" s="232">
        <f>IF(N188="zníž. prenesená",J188,0)</f>
        <v>0</v>
      </c>
      <c r="BI188" s="232">
        <f>IF(N188="nulová",J188,0)</f>
        <v>0</v>
      </c>
      <c r="BJ188" s="14" t="s">
        <v>130</v>
      </c>
      <c r="BK188" s="232">
        <f>ROUND(I188*H188,2)</f>
        <v>0</v>
      </c>
      <c r="BL188" s="14" t="s">
        <v>129</v>
      </c>
      <c r="BM188" s="231" t="s">
        <v>326</v>
      </c>
    </row>
    <row r="189" s="2" customFormat="1" ht="37.8" customHeight="1">
      <c r="A189" s="35"/>
      <c r="B189" s="36"/>
      <c r="C189" s="219" t="s">
        <v>327</v>
      </c>
      <c r="D189" s="219" t="s">
        <v>125</v>
      </c>
      <c r="E189" s="220" t="s">
        <v>328</v>
      </c>
      <c r="F189" s="221" t="s">
        <v>329</v>
      </c>
      <c r="G189" s="222" t="s">
        <v>128</v>
      </c>
      <c r="H189" s="223">
        <v>13.444000000000001</v>
      </c>
      <c r="I189" s="224"/>
      <c r="J189" s="225">
        <f>ROUND(I189*H189,2)</f>
        <v>0</v>
      </c>
      <c r="K189" s="226"/>
      <c r="L189" s="41"/>
      <c r="M189" s="227" t="s">
        <v>1</v>
      </c>
      <c r="N189" s="228" t="s">
        <v>44</v>
      </c>
      <c r="O189" s="94"/>
      <c r="P189" s="229">
        <f>O189*H189</f>
        <v>0</v>
      </c>
      <c r="Q189" s="229">
        <v>0</v>
      </c>
      <c r="R189" s="229">
        <f>Q189*H189</f>
        <v>0</v>
      </c>
      <c r="S189" s="229">
        <v>1.671</v>
      </c>
      <c r="T189" s="230">
        <f>S189*H189</f>
        <v>22.464924000000003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31" t="s">
        <v>129</v>
      </c>
      <c r="AT189" s="231" t="s">
        <v>125</v>
      </c>
      <c r="AU189" s="231" t="s">
        <v>130</v>
      </c>
      <c r="AY189" s="14" t="s">
        <v>123</v>
      </c>
      <c r="BE189" s="232">
        <f>IF(N189="základná",J189,0)</f>
        <v>0</v>
      </c>
      <c r="BF189" s="232">
        <f>IF(N189="znížená",J189,0)</f>
        <v>0</v>
      </c>
      <c r="BG189" s="232">
        <f>IF(N189="zákl. prenesená",J189,0)</f>
        <v>0</v>
      </c>
      <c r="BH189" s="232">
        <f>IF(N189="zníž. prenesená",J189,0)</f>
        <v>0</v>
      </c>
      <c r="BI189" s="232">
        <f>IF(N189="nulová",J189,0)</f>
        <v>0</v>
      </c>
      <c r="BJ189" s="14" t="s">
        <v>130</v>
      </c>
      <c r="BK189" s="232">
        <f>ROUND(I189*H189,2)</f>
        <v>0</v>
      </c>
      <c r="BL189" s="14" t="s">
        <v>129</v>
      </c>
      <c r="BM189" s="231" t="s">
        <v>330</v>
      </c>
    </row>
    <row r="190" s="2" customFormat="1" ht="37.8" customHeight="1">
      <c r="A190" s="35"/>
      <c r="B190" s="36"/>
      <c r="C190" s="219" t="s">
        <v>331</v>
      </c>
      <c r="D190" s="219" t="s">
        <v>125</v>
      </c>
      <c r="E190" s="220" t="s">
        <v>332</v>
      </c>
      <c r="F190" s="221" t="s">
        <v>333</v>
      </c>
      <c r="G190" s="222" t="s">
        <v>128</v>
      </c>
      <c r="H190" s="223">
        <v>91.224000000000004</v>
      </c>
      <c r="I190" s="224"/>
      <c r="J190" s="225">
        <f>ROUND(I190*H190,2)</f>
        <v>0</v>
      </c>
      <c r="K190" s="226"/>
      <c r="L190" s="41"/>
      <c r="M190" s="227" t="s">
        <v>1</v>
      </c>
      <c r="N190" s="228" t="s">
        <v>44</v>
      </c>
      <c r="O190" s="94"/>
      <c r="P190" s="229">
        <f>O190*H190</f>
        <v>0</v>
      </c>
      <c r="Q190" s="229">
        <v>0</v>
      </c>
      <c r="R190" s="229">
        <f>Q190*H190</f>
        <v>0</v>
      </c>
      <c r="S190" s="229">
        <v>2.2000000000000002</v>
      </c>
      <c r="T190" s="230">
        <f>S190*H190</f>
        <v>200.69280000000003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31" t="s">
        <v>129</v>
      </c>
      <c r="AT190" s="231" t="s">
        <v>125</v>
      </c>
      <c r="AU190" s="231" t="s">
        <v>130</v>
      </c>
      <c r="AY190" s="14" t="s">
        <v>123</v>
      </c>
      <c r="BE190" s="232">
        <f>IF(N190="základná",J190,0)</f>
        <v>0</v>
      </c>
      <c r="BF190" s="232">
        <f>IF(N190="znížená",J190,0)</f>
        <v>0</v>
      </c>
      <c r="BG190" s="232">
        <f>IF(N190="zákl. prenesená",J190,0)</f>
        <v>0</v>
      </c>
      <c r="BH190" s="232">
        <f>IF(N190="zníž. prenesená",J190,0)</f>
        <v>0</v>
      </c>
      <c r="BI190" s="232">
        <f>IF(N190="nulová",J190,0)</f>
        <v>0</v>
      </c>
      <c r="BJ190" s="14" t="s">
        <v>130</v>
      </c>
      <c r="BK190" s="232">
        <f>ROUND(I190*H190,2)</f>
        <v>0</v>
      </c>
      <c r="BL190" s="14" t="s">
        <v>129</v>
      </c>
      <c r="BM190" s="231" t="s">
        <v>334</v>
      </c>
    </row>
    <row r="191" s="2" customFormat="1" ht="24.15" customHeight="1">
      <c r="A191" s="35"/>
      <c r="B191" s="36"/>
      <c r="C191" s="219" t="s">
        <v>335</v>
      </c>
      <c r="D191" s="219" t="s">
        <v>125</v>
      </c>
      <c r="E191" s="220" t="s">
        <v>336</v>
      </c>
      <c r="F191" s="221" t="s">
        <v>337</v>
      </c>
      <c r="G191" s="222" t="s">
        <v>128</v>
      </c>
      <c r="H191" s="223">
        <v>11.551</v>
      </c>
      <c r="I191" s="224"/>
      <c r="J191" s="225">
        <f>ROUND(I191*H191,2)</f>
        <v>0</v>
      </c>
      <c r="K191" s="226"/>
      <c r="L191" s="41"/>
      <c r="M191" s="227" t="s">
        <v>1</v>
      </c>
      <c r="N191" s="228" t="s">
        <v>44</v>
      </c>
      <c r="O191" s="94"/>
      <c r="P191" s="229">
        <f>O191*H191</f>
        <v>0</v>
      </c>
      <c r="Q191" s="229">
        <v>0</v>
      </c>
      <c r="R191" s="229">
        <f>Q191*H191</f>
        <v>0</v>
      </c>
      <c r="S191" s="229">
        <v>0</v>
      </c>
      <c r="T191" s="230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31" t="s">
        <v>129</v>
      </c>
      <c r="AT191" s="231" t="s">
        <v>125</v>
      </c>
      <c r="AU191" s="231" t="s">
        <v>130</v>
      </c>
      <c r="AY191" s="14" t="s">
        <v>123</v>
      </c>
      <c r="BE191" s="232">
        <f>IF(N191="základná",J191,0)</f>
        <v>0</v>
      </c>
      <c r="BF191" s="232">
        <f>IF(N191="znížená",J191,0)</f>
        <v>0</v>
      </c>
      <c r="BG191" s="232">
        <f>IF(N191="zákl. prenesená",J191,0)</f>
        <v>0</v>
      </c>
      <c r="BH191" s="232">
        <f>IF(N191="zníž. prenesená",J191,0)</f>
        <v>0</v>
      </c>
      <c r="BI191" s="232">
        <f>IF(N191="nulová",J191,0)</f>
        <v>0</v>
      </c>
      <c r="BJ191" s="14" t="s">
        <v>130</v>
      </c>
      <c r="BK191" s="232">
        <f>ROUND(I191*H191,2)</f>
        <v>0</v>
      </c>
      <c r="BL191" s="14" t="s">
        <v>129</v>
      </c>
      <c r="BM191" s="231" t="s">
        <v>338</v>
      </c>
    </row>
    <row r="192" s="2" customFormat="1" ht="21.75" customHeight="1">
      <c r="A192" s="35"/>
      <c r="B192" s="36"/>
      <c r="C192" s="219" t="s">
        <v>339</v>
      </c>
      <c r="D192" s="219" t="s">
        <v>125</v>
      </c>
      <c r="E192" s="220" t="s">
        <v>340</v>
      </c>
      <c r="F192" s="221" t="s">
        <v>341</v>
      </c>
      <c r="G192" s="222" t="s">
        <v>184</v>
      </c>
      <c r="H192" s="223">
        <v>271.49900000000002</v>
      </c>
      <c r="I192" s="224"/>
      <c r="J192" s="225">
        <f>ROUND(I192*H192,2)</f>
        <v>0</v>
      </c>
      <c r="K192" s="226"/>
      <c r="L192" s="41"/>
      <c r="M192" s="227" t="s">
        <v>1</v>
      </c>
      <c r="N192" s="228" t="s">
        <v>44</v>
      </c>
      <c r="O192" s="94"/>
      <c r="P192" s="229">
        <f>O192*H192</f>
        <v>0</v>
      </c>
      <c r="Q192" s="229">
        <v>0</v>
      </c>
      <c r="R192" s="229">
        <f>Q192*H192</f>
        <v>0</v>
      </c>
      <c r="S192" s="229">
        <v>0</v>
      </c>
      <c r="T192" s="23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31" t="s">
        <v>129</v>
      </c>
      <c r="AT192" s="231" t="s">
        <v>125</v>
      </c>
      <c r="AU192" s="231" t="s">
        <v>130</v>
      </c>
      <c r="AY192" s="14" t="s">
        <v>123</v>
      </c>
      <c r="BE192" s="232">
        <f>IF(N192="základná",J192,0)</f>
        <v>0</v>
      </c>
      <c r="BF192" s="232">
        <f>IF(N192="znížená",J192,0)</f>
        <v>0</v>
      </c>
      <c r="BG192" s="232">
        <f>IF(N192="zákl. prenesená",J192,0)</f>
        <v>0</v>
      </c>
      <c r="BH192" s="232">
        <f>IF(N192="zníž. prenesená",J192,0)</f>
        <v>0</v>
      </c>
      <c r="BI192" s="232">
        <f>IF(N192="nulová",J192,0)</f>
        <v>0</v>
      </c>
      <c r="BJ192" s="14" t="s">
        <v>130</v>
      </c>
      <c r="BK192" s="232">
        <f>ROUND(I192*H192,2)</f>
        <v>0</v>
      </c>
      <c r="BL192" s="14" t="s">
        <v>129</v>
      </c>
      <c r="BM192" s="231" t="s">
        <v>342</v>
      </c>
    </row>
    <row r="193" s="2" customFormat="1" ht="24.15" customHeight="1">
      <c r="A193" s="35"/>
      <c r="B193" s="36"/>
      <c r="C193" s="219" t="s">
        <v>343</v>
      </c>
      <c r="D193" s="219" t="s">
        <v>125</v>
      </c>
      <c r="E193" s="220" t="s">
        <v>344</v>
      </c>
      <c r="F193" s="221" t="s">
        <v>345</v>
      </c>
      <c r="G193" s="222" t="s">
        <v>184</v>
      </c>
      <c r="H193" s="223">
        <v>271.49900000000002</v>
      </c>
      <c r="I193" s="224"/>
      <c r="J193" s="225">
        <f>ROUND(I193*H193,2)</f>
        <v>0</v>
      </c>
      <c r="K193" s="226"/>
      <c r="L193" s="41"/>
      <c r="M193" s="227" t="s">
        <v>1</v>
      </c>
      <c r="N193" s="228" t="s">
        <v>44</v>
      </c>
      <c r="O193" s="94"/>
      <c r="P193" s="229">
        <f>O193*H193</f>
        <v>0</v>
      </c>
      <c r="Q193" s="229">
        <v>0</v>
      </c>
      <c r="R193" s="229">
        <f>Q193*H193</f>
        <v>0</v>
      </c>
      <c r="S193" s="229">
        <v>0</v>
      </c>
      <c r="T193" s="230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31" t="s">
        <v>129</v>
      </c>
      <c r="AT193" s="231" t="s">
        <v>125</v>
      </c>
      <c r="AU193" s="231" t="s">
        <v>130</v>
      </c>
      <c r="AY193" s="14" t="s">
        <v>123</v>
      </c>
      <c r="BE193" s="232">
        <f>IF(N193="základná",J193,0)</f>
        <v>0</v>
      </c>
      <c r="BF193" s="232">
        <f>IF(N193="znížená",J193,0)</f>
        <v>0</v>
      </c>
      <c r="BG193" s="232">
        <f>IF(N193="zákl. prenesená",J193,0)</f>
        <v>0</v>
      </c>
      <c r="BH193" s="232">
        <f>IF(N193="zníž. prenesená",J193,0)</f>
        <v>0</v>
      </c>
      <c r="BI193" s="232">
        <f>IF(N193="nulová",J193,0)</f>
        <v>0</v>
      </c>
      <c r="BJ193" s="14" t="s">
        <v>130</v>
      </c>
      <c r="BK193" s="232">
        <f>ROUND(I193*H193,2)</f>
        <v>0</v>
      </c>
      <c r="BL193" s="14" t="s">
        <v>129</v>
      </c>
      <c r="BM193" s="231" t="s">
        <v>346</v>
      </c>
    </row>
    <row r="194" s="2" customFormat="1" ht="24.15" customHeight="1">
      <c r="A194" s="35"/>
      <c r="B194" s="36"/>
      <c r="C194" s="219" t="s">
        <v>347</v>
      </c>
      <c r="D194" s="219" t="s">
        <v>125</v>
      </c>
      <c r="E194" s="220" t="s">
        <v>348</v>
      </c>
      <c r="F194" s="221" t="s">
        <v>349</v>
      </c>
      <c r="G194" s="222" t="s">
        <v>184</v>
      </c>
      <c r="H194" s="223">
        <v>271.49900000000002</v>
      </c>
      <c r="I194" s="224"/>
      <c r="J194" s="225">
        <f>ROUND(I194*H194,2)</f>
        <v>0</v>
      </c>
      <c r="K194" s="226"/>
      <c r="L194" s="41"/>
      <c r="M194" s="227" t="s">
        <v>1</v>
      </c>
      <c r="N194" s="228" t="s">
        <v>44</v>
      </c>
      <c r="O194" s="94"/>
      <c r="P194" s="229">
        <f>O194*H194</f>
        <v>0</v>
      </c>
      <c r="Q194" s="229">
        <v>0</v>
      </c>
      <c r="R194" s="229">
        <f>Q194*H194</f>
        <v>0</v>
      </c>
      <c r="S194" s="229">
        <v>0</v>
      </c>
      <c r="T194" s="23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31" t="s">
        <v>129</v>
      </c>
      <c r="AT194" s="231" t="s">
        <v>125</v>
      </c>
      <c r="AU194" s="231" t="s">
        <v>130</v>
      </c>
      <c r="AY194" s="14" t="s">
        <v>123</v>
      </c>
      <c r="BE194" s="232">
        <f>IF(N194="základná",J194,0)</f>
        <v>0</v>
      </c>
      <c r="BF194" s="232">
        <f>IF(N194="znížená",J194,0)</f>
        <v>0</v>
      </c>
      <c r="BG194" s="232">
        <f>IF(N194="zákl. prenesená",J194,0)</f>
        <v>0</v>
      </c>
      <c r="BH194" s="232">
        <f>IF(N194="zníž. prenesená",J194,0)</f>
        <v>0</v>
      </c>
      <c r="BI194" s="232">
        <f>IF(N194="nulová",J194,0)</f>
        <v>0</v>
      </c>
      <c r="BJ194" s="14" t="s">
        <v>130</v>
      </c>
      <c r="BK194" s="232">
        <f>ROUND(I194*H194,2)</f>
        <v>0</v>
      </c>
      <c r="BL194" s="14" t="s">
        <v>129</v>
      </c>
      <c r="BM194" s="231" t="s">
        <v>350</v>
      </c>
    </row>
    <row r="195" s="12" customFormat="1" ht="25.92" customHeight="1">
      <c r="A195" s="12"/>
      <c r="B195" s="203"/>
      <c r="C195" s="204"/>
      <c r="D195" s="205" t="s">
        <v>77</v>
      </c>
      <c r="E195" s="206" t="s">
        <v>351</v>
      </c>
      <c r="F195" s="206" t="s">
        <v>352</v>
      </c>
      <c r="G195" s="204"/>
      <c r="H195" s="204"/>
      <c r="I195" s="207"/>
      <c r="J195" s="208">
        <f>BK195</f>
        <v>0</v>
      </c>
      <c r="K195" s="204"/>
      <c r="L195" s="209"/>
      <c r="M195" s="210"/>
      <c r="N195" s="211"/>
      <c r="O195" s="211"/>
      <c r="P195" s="212">
        <f>P196+P198+P203+P209+P213</f>
        <v>0</v>
      </c>
      <c r="Q195" s="211"/>
      <c r="R195" s="212">
        <f>R196+R198+R203+R209+R213</f>
        <v>12.660673985800003</v>
      </c>
      <c r="S195" s="211"/>
      <c r="T195" s="213">
        <f>T196+T198+T203+T209+T213</f>
        <v>5.4278140000000006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4" t="s">
        <v>130</v>
      </c>
      <c r="AT195" s="215" t="s">
        <v>77</v>
      </c>
      <c r="AU195" s="215" t="s">
        <v>78</v>
      </c>
      <c r="AY195" s="214" t="s">
        <v>123</v>
      </c>
      <c r="BK195" s="216">
        <f>BK196+BK198+BK203+BK209+BK213</f>
        <v>0</v>
      </c>
    </row>
    <row r="196" s="12" customFormat="1" ht="22.8" customHeight="1">
      <c r="A196" s="12"/>
      <c r="B196" s="203"/>
      <c r="C196" s="204"/>
      <c r="D196" s="205" t="s">
        <v>77</v>
      </c>
      <c r="E196" s="217" t="s">
        <v>353</v>
      </c>
      <c r="F196" s="217" t="s">
        <v>354</v>
      </c>
      <c r="G196" s="204"/>
      <c r="H196" s="204"/>
      <c r="I196" s="207"/>
      <c r="J196" s="218">
        <f>BK196</f>
        <v>0</v>
      </c>
      <c r="K196" s="204"/>
      <c r="L196" s="209"/>
      <c r="M196" s="210"/>
      <c r="N196" s="211"/>
      <c r="O196" s="211"/>
      <c r="P196" s="212">
        <f>P197</f>
        <v>0</v>
      </c>
      <c r="Q196" s="211"/>
      <c r="R196" s="212">
        <f>R197</f>
        <v>0.21389999999999998</v>
      </c>
      <c r="S196" s="211"/>
      <c r="T196" s="213">
        <f>T197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4" t="s">
        <v>130</v>
      </c>
      <c r="AT196" s="215" t="s">
        <v>77</v>
      </c>
      <c r="AU196" s="215" t="s">
        <v>83</v>
      </c>
      <c r="AY196" s="214" t="s">
        <v>123</v>
      </c>
      <c r="BK196" s="216">
        <f>BK197</f>
        <v>0</v>
      </c>
    </row>
    <row r="197" s="2" customFormat="1" ht="21.75" customHeight="1">
      <c r="A197" s="35"/>
      <c r="B197" s="36"/>
      <c r="C197" s="219" t="s">
        <v>355</v>
      </c>
      <c r="D197" s="219" t="s">
        <v>125</v>
      </c>
      <c r="E197" s="220" t="s">
        <v>356</v>
      </c>
      <c r="F197" s="221" t="s">
        <v>357</v>
      </c>
      <c r="G197" s="222" t="s">
        <v>247</v>
      </c>
      <c r="H197" s="223">
        <v>46</v>
      </c>
      <c r="I197" s="224"/>
      <c r="J197" s="225">
        <f>ROUND(I197*H197,2)</f>
        <v>0</v>
      </c>
      <c r="K197" s="226"/>
      <c r="L197" s="41"/>
      <c r="M197" s="227" t="s">
        <v>1</v>
      </c>
      <c r="N197" s="228" t="s">
        <v>44</v>
      </c>
      <c r="O197" s="94"/>
      <c r="P197" s="229">
        <f>O197*H197</f>
        <v>0</v>
      </c>
      <c r="Q197" s="229">
        <v>0.0046499999999999996</v>
      </c>
      <c r="R197" s="229">
        <f>Q197*H197</f>
        <v>0.21389999999999998</v>
      </c>
      <c r="S197" s="229">
        <v>0</v>
      </c>
      <c r="T197" s="230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31" t="s">
        <v>187</v>
      </c>
      <c r="AT197" s="231" t="s">
        <v>125</v>
      </c>
      <c r="AU197" s="231" t="s">
        <v>130</v>
      </c>
      <c r="AY197" s="14" t="s">
        <v>123</v>
      </c>
      <c r="BE197" s="232">
        <f>IF(N197="základná",J197,0)</f>
        <v>0</v>
      </c>
      <c r="BF197" s="232">
        <f>IF(N197="znížená",J197,0)</f>
        <v>0</v>
      </c>
      <c r="BG197" s="232">
        <f>IF(N197="zákl. prenesená",J197,0)</f>
        <v>0</v>
      </c>
      <c r="BH197" s="232">
        <f>IF(N197="zníž. prenesená",J197,0)</f>
        <v>0</v>
      </c>
      <c r="BI197" s="232">
        <f>IF(N197="nulová",J197,0)</f>
        <v>0</v>
      </c>
      <c r="BJ197" s="14" t="s">
        <v>130</v>
      </c>
      <c r="BK197" s="232">
        <f>ROUND(I197*H197,2)</f>
        <v>0</v>
      </c>
      <c r="BL197" s="14" t="s">
        <v>187</v>
      </c>
      <c r="BM197" s="231" t="s">
        <v>358</v>
      </c>
    </row>
    <row r="198" s="12" customFormat="1" ht="22.8" customHeight="1">
      <c r="A198" s="12"/>
      <c r="B198" s="203"/>
      <c r="C198" s="204"/>
      <c r="D198" s="205" t="s">
        <v>77</v>
      </c>
      <c r="E198" s="217" t="s">
        <v>359</v>
      </c>
      <c r="F198" s="217" t="s">
        <v>360</v>
      </c>
      <c r="G198" s="204"/>
      <c r="H198" s="204"/>
      <c r="I198" s="207"/>
      <c r="J198" s="218">
        <f>BK198</f>
        <v>0</v>
      </c>
      <c r="K198" s="204"/>
      <c r="L198" s="209"/>
      <c r="M198" s="210"/>
      <c r="N198" s="211"/>
      <c r="O198" s="211"/>
      <c r="P198" s="212">
        <f>SUM(P199:P202)</f>
        <v>0</v>
      </c>
      <c r="Q198" s="211"/>
      <c r="R198" s="212">
        <f>SUM(R199:R202)</f>
        <v>11.58948</v>
      </c>
      <c r="S198" s="211"/>
      <c r="T198" s="213">
        <f>SUM(T199:T202)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4" t="s">
        <v>130</v>
      </c>
      <c r="AT198" s="215" t="s">
        <v>77</v>
      </c>
      <c r="AU198" s="215" t="s">
        <v>83</v>
      </c>
      <c r="AY198" s="214" t="s">
        <v>123</v>
      </c>
      <c r="BK198" s="216">
        <f>SUM(BK199:BK202)</f>
        <v>0</v>
      </c>
    </row>
    <row r="199" s="2" customFormat="1" ht="33" customHeight="1">
      <c r="A199" s="35"/>
      <c r="B199" s="36"/>
      <c r="C199" s="219" t="s">
        <v>361</v>
      </c>
      <c r="D199" s="219" t="s">
        <v>125</v>
      </c>
      <c r="E199" s="220" t="s">
        <v>362</v>
      </c>
      <c r="F199" s="221" t="s">
        <v>363</v>
      </c>
      <c r="G199" s="222" t="s">
        <v>247</v>
      </c>
      <c r="H199" s="223">
        <v>444.77999999999997</v>
      </c>
      <c r="I199" s="224"/>
      <c r="J199" s="225">
        <f>ROUND(I199*H199,2)</f>
        <v>0</v>
      </c>
      <c r="K199" s="226"/>
      <c r="L199" s="41"/>
      <c r="M199" s="227" t="s">
        <v>1</v>
      </c>
      <c r="N199" s="228" t="s">
        <v>44</v>
      </c>
      <c r="O199" s="94"/>
      <c r="P199" s="229">
        <f>O199*H199</f>
        <v>0</v>
      </c>
      <c r="Q199" s="229">
        <v>0</v>
      </c>
      <c r="R199" s="229">
        <f>Q199*H199</f>
        <v>0</v>
      </c>
      <c r="S199" s="229">
        <v>0</v>
      </c>
      <c r="T199" s="23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31" t="s">
        <v>187</v>
      </c>
      <c r="AT199" s="231" t="s">
        <v>125</v>
      </c>
      <c r="AU199" s="231" t="s">
        <v>130</v>
      </c>
      <c r="AY199" s="14" t="s">
        <v>123</v>
      </c>
      <c r="BE199" s="232">
        <f>IF(N199="základná",J199,0)</f>
        <v>0</v>
      </c>
      <c r="BF199" s="232">
        <f>IF(N199="znížená",J199,0)</f>
        <v>0</v>
      </c>
      <c r="BG199" s="232">
        <f>IF(N199="zákl. prenesená",J199,0)</f>
        <v>0</v>
      </c>
      <c r="BH199" s="232">
        <f>IF(N199="zníž. prenesená",J199,0)</f>
        <v>0</v>
      </c>
      <c r="BI199" s="232">
        <f>IF(N199="nulová",J199,0)</f>
        <v>0</v>
      </c>
      <c r="BJ199" s="14" t="s">
        <v>130</v>
      </c>
      <c r="BK199" s="232">
        <f>ROUND(I199*H199,2)</f>
        <v>0</v>
      </c>
      <c r="BL199" s="14" t="s">
        <v>187</v>
      </c>
      <c r="BM199" s="231" t="s">
        <v>364</v>
      </c>
    </row>
    <row r="200" s="2" customFormat="1" ht="24.15" customHeight="1">
      <c r="A200" s="35"/>
      <c r="B200" s="36"/>
      <c r="C200" s="219" t="s">
        <v>365</v>
      </c>
      <c r="D200" s="219" t="s">
        <v>125</v>
      </c>
      <c r="E200" s="220" t="s">
        <v>366</v>
      </c>
      <c r="F200" s="221" t="s">
        <v>367</v>
      </c>
      <c r="G200" s="222" t="s">
        <v>247</v>
      </c>
      <c r="H200" s="223">
        <v>1490.3900000000001</v>
      </c>
      <c r="I200" s="224"/>
      <c r="J200" s="225">
        <f>ROUND(I200*H200,2)</f>
        <v>0</v>
      </c>
      <c r="K200" s="226"/>
      <c r="L200" s="41"/>
      <c r="M200" s="227" t="s">
        <v>1</v>
      </c>
      <c r="N200" s="228" t="s">
        <v>44</v>
      </c>
      <c r="O200" s="94"/>
      <c r="P200" s="229">
        <f>O200*H200</f>
        <v>0</v>
      </c>
      <c r="Q200" s="229">
        <v>0</v>
      </c>
      <c r="R200" s="229">
        <f>Q200*H200</f>
        <v>0</v>
      </c>
      <c r="S200" s="229">
        <v>0</v>
      </c>
      <c r="T200" s="23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31" t="s">
        <v>187</v>
      </c>
      <c r="AT200" s="231" t="s">
        <v>125</v>
      </c>
      <c r="AU200" s="231" t="s">
        <v>130</v>
      </c>
      <c r="AY200" s="14" t="s">
        <v>123</v>
      </c>
      <c r="BE200" s="232">
        <f>IF(N200="základná",J200,0)</f>
        <v>0</v>
      </c>
      <c r="BF200" s="232">
        <f>IF(N200="znížená",J200,0)</f>
        <v>0</v>
      </c>
      <c r="BG200" s="232">
        <f>IF(N200="zákl. prenesená",J200,0)</f>
        <v>0</v>
      </c>
      <c r="BH200" s="232">
        <f>IF(N200="zníž. prenesená",J200,0)</f>
        <v>0</v>
      </c>
      <c r="BI200" s="232">
        <f>IF(N200="nulová",J200,0)</f>
        <v>0</v>
      </c>
      <c r="BJ200" s="14" t="s">
        <v>130</v>
      </c>
      <c r="BK200" s="232">
        <f>ROUND(I200*H200,2)</f>
        <v>0</v>
      </c>
      <c r="BL200" s="14" t="s">
        <v>187</v>
      </c>
      <c r="BM200" s="231" t="s">
        <v>368</v>
      </c>
    </row>
    <row r="201" s="2" customFormat="1" ht="44.25" customHeight="1">
      <c r="A201" s="35"/>
      <c r="B201" s="36"/>
      <c r="C201" s="233" t="s">
        <v>369</v>
      </c>
      <c r="D201" s="233" t="s">
        <v>157</v>
      </c>
      <c r="E201" s="234" t="s">
        <v>370</v>
      </c>
      <c r="F201" s="235" t="s">
        <v>371</v>
      </c>
      <c r="G201" s="236" t="s">
        <v>128</v>
      </c>
      <c r="H201" s="237">
        <v>21.462</v>
      </c>
      <c r="I201" s="238"/>
      <c r="J201" s="239">
        <f>ROUND(I201*H201,2)</f>
        <v>0</v>
      </c>
      <c r="K201" s="240"/>
      <c r="L201" s="241"/>
      <c r="M201" s="242" t="s">
        <v>1</v>
      </c>
      <c r="N201" s="243" t="s">
        <v>44</v>
      </c>
      <c r="O201" s="94"/>
      <c r="P201" s="229">
        <f>O201*H201</f>
        <v>0</v>
      </c>
      <c r="Q201" s="229">
        <v>0.54000000000000004</v>
      </c>
      <c r="R201" s="229">
        <f>Q201*H201</f>
        <v>11.58948</v>
      </c>
      <c r="S201" s="229">
        <v>0</v>
      </c>
      <c r="T201" s="230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31" t="s">
        <v>253</v>
      </c>
      <c r="AT201" s="231" t="s">
        <v>157</v>
      </c>
      <c r="AU201" s="231" t="s">
        <v>130</v>
      </c>
      <c r="AY201" s="14" t="s">
        <v>123</v>
      </c>
      <c r="BE201" s="232">
        <f>IF(N201="základná",J201,0)</f>
        <v>0</v>
      </c>
      <c r="BF201" s="232">
        <f>IF(N201="znížená",J201,0)</f>
        <v>0</v>
      </c>
      <c r="BG201" s="232">
        <f>IF(N201="zákl. prenesená",J201,0)</f>
        <v>0</v>
      </c>
      <c r="BH201" s="232">
        <f>IF(N201="zníž. prenesená",J201,0)</f>
        <v>0</v>
      </c>
      <c r="BI201" s="232">
        <f>IF(N201="nulová",J201,0)</f>
        <v>0</v>
      </c>
      <c r="BJ201" s="14" t="s">
        <v>130</v>
      </c>
      <c r="BK201" s="232">
        <f>ROUND(I201*H201,2)</f>
        <v>0</v>
      </c>
      <c r="BL201" s="14" t="s">
        <v>187</v>
      </c>
      <c r="BM201" s="231" t="s">
        <v>372</v>
      </c>
    </row>
    <row r="202" s="2" customFormat="1" ht="33" customHeight="1">
      <c r="A202" s="35"/>
      <c r="B202" s="36"/>
      <c r="C202" s="219" t="s">
        <v>373</v>
      </c>
      <c r="D202" s="219" t="s">
        <v>125</v>
      </c>
      <c r="E202" s="220" t="s">
        <v>374</v>
      </c>
      <c r="F202" s="221" t="s">
        <v>375</v>
      </c>
      <c r="G202" s="222" t="s">
        <v>247</v>
      </c>
      <c r="H202" s="223">
        <v>222.38999999999999</v>
      </c>
      <c r="I202" s="224"/>
      <c r="J202" s="225">
        <f>ROUND(I202*H202,2)</f>
        <v>0</v>
      </c>
      <c r="K202" s="226"/>
      <c r="L202" s="41"/>
      <c r="M202" s="227" t="s">
        <v>1</v>
      </c>
      <c r="N202" s="228" t="s">
        <v>44</v>
      </c>
      <c r="O202" s="94"/>
      <c r="P202" s="229">
        <f>O202*H202</f>
        <v>0</v>
      </c>
      <c r="Q202" s="229">
        <v>0</v>
      </c>
      <c r="R202" s="229">
        <f>Q202*H202</f>
        <v>0</v>
      </c>
      <c r="S202" s="229">
        <v>0</v>
      </c>
      <c r="T202" s="23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31" t="s">
        <v>187</v>
      </c>
      <c r="AT202" s="231" t="s">
        <v>125</v>
      </c>
      <c r="AU202" s="231" t="s">
        <v>130</v>
      </c>
      <c r="AY202" s="14" t="s">
        <v>123</v>
      </c>
      <c r="BE202" s="232">
        <f>IF(N202="základná",J202,0)</f>
        <v>0</v>
      </c>
      <c r="BF202" s="232">
        <f>IF(N202="znížená",J202,0)</f>
        <v>0</v>
      </c>
      <c r="BG202" s="232">
        <f>IF(N202="zákl. prenesená",J202,0)</f>
        <v>0</v>
      </c>
      <c r="BH202" s="232">
        <f>IF(N202="zníž. prenesená",J202,0)</f>
        <v>0</v>
      </c>
      <c r="BI202" s="232">
        <f>IF(N202="nulová",J202,0)</f>
        <v>0</v>
      </c>
      <c r="BJ202" s="14" t="s">
        <v>130</v>
      </c>
      <c r="BK202" s="232">
        <f>ROUND(I202*H202,2)</f>
        <v>0</v>
      </c>
      <c r="BL202" s="14" t="s">
        <v>187</v>
      </c>
      <c r="BM202" s="231" t="s">
        <v>376</v>
      </c>
    </row>
    <row r="203" s="12" customFormat="1" ht="22.8" customHeight="1">
      <c r="A203" s="12"/>
      <c r="B203" s="203"/>
      <c r="C203" s="204"/>
      <c r="D203" s="205" t="s">
        <v>77</v>
      </c>
      <c r="E203" s="217" t="s">
        <v>377</v>
      </c>
      <c r="F203" s="217" t="s">
        <v>378</v>
      </c>
      <c r="G203" s="204"/>
      <c r="H203" s="204"/>
      <c r="I203" s="207"/>
      <c r="J203" s="218">
        <f>BK203</f>
        <v>0</v>
      </c>
      <c r="K203" s="204"/>
      <c r="L203" s="209"/>
      <c r="M203" s="210"/>
      <c r="N203" s="211"/>
      <c r="O203" s="211"/>
      <c r="P203" s="212">
        <f>SUM(P204:P208)</f>
        <v>0</v>
      </c>
      <c r="Q203" s="211"/>
      <c r="R203" s="212">
        <f>SUM(R204:R208)</f>
        <v>0.72031308579999997</v>
      </c>
      <c r="S203" s="211"/>
      <c r="T203" s="213">
        <f>SUM(T204:T208)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4" t="s">
        <v>130</v>
      </c>
      <c r="AT203" s="215" t="s">
        <v>77</v>
      </c>
      <c r="AU203" s="215" t="s">
        <v>83</v>
      </c>
      <c r="AY203" s="214" t="s">
        <v>123</v>
      </c>
      <c r="BK203" s="216">
        <f>SUM(BK204:BK208)</f>
        <v>0</v>
      </c>
    </row>
    <row r="204" s="2" customFormat="1" ht="37.8" customHeight="1">
      <c r="A204" s="35"/>
      <c r="B204" s="36"/>
      <c r="C204" s="219" t="s">
        <v>379</v>
      </c>
      <c r="D204" s="219" t="s">
        <v>125</v>
      </c>
      <c r="E204" s="220" t="s">
        <v>380</v>
      </c>
      <c r="F204" s="221" t="s">
        <v>381</v>
      </c>
      <c r="G204" s="222" t="s">
        <v>247</v>
      </c>
      <c r="H204" s="223">
        <v>15</v>
      </c>
      <c r="I204" s="224"/>
      <c r="J204" s="225">
        <f>ROUND(I204*H204,2)</f>
        <v>0</v>
      </c>
      <c r="K204" s="226"/>
      <c r="L204" s="41"/>
      <c r="M204" s="227" t="s">
        <v>1</v>
      </c>
      <c r="N204" s="228" t="s">
        <v>44</v>
      </c>
      <c r="O204" s="94"/>
      <c r="P204" s="229">
        <f>O204*H204</f>
        <v>0</v>
      </c>
      <c r="Q204" s="229">
        <v>0.0027174999999999999</v>
      </c>
      <c r="R204" s="229">
        <f>Q204*H204</f>
        <v>0.0407625</v>
      </c>
      <c r="S204" s="229">
        <v>0</v>
      </c>
      <c r="T204" s="23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31" t="s">
        <v>187</v>
      </c>
      <c r="AT204" s="231" t="s">
        <v>125</v>
      </c>
      <c r="AU204" s="231" t="s">
        <v>130</v>
      </c>
      <c r="AY204" s="14" t="s">
        <v>123</v>
      </c>
      <c r="BE204" s="232">
        <f>IF(N204="základná",J204,0)</f>
        <v>0</v>
      </c>
      <c r="BF204" s="232">
        <f>IF(N204="znížená",J204,0)</f>
        <v>0</v>
      </c>
      <c r="BG204" s="232">
        <f>IF(N204="zákl. prenesená",J204,0)</f>
        <v>0</v>
      </c>
      <c r="BH204" s="232">
        <f>IF(N204="zníž. prenesená",J204,0)</f>
        <v>0</v>
      </c>
      <c r="BI204" s="232">
        <f>IF(N204="nulová",J204,0)</f>
        <v>0</v>
      </c>
      <c r="BJ204" s="14" t="s">
        <v>130</v>
      </c>
      <c r="BK204" s="232">
        <f>ROUND(I204*H204,2)</f>
        <v>0</v>
      </c>
      <c r="BL204" s="14" t="s">
        <v>187</v>
      </c>
      <c r="BM204" s="231" t="s">
        <v>382</v>
      </c>
    </row>
    <row r="205" s="2" customFormat="1" ht="24.15" customHeight="1">
      <c r="A205" s="35"/>
      <c r="B205" s="36"/>
      <c r="C205" s="219" t="s">
        <v>383</v>
      </c>
      <c r="D205" s="219" t="s">
        <v>125</v>
      </c>
      <c r="E205" s="220" t="s">
        <v>384</v>
      </c>
      <c r="F205" s="221" t="s">
        <v>385</v>
      </c>
      <c r="G205" s="222" t="s">
        <v>247</v>
      </c>
      <c r="H205" s="223">
        <v>135.49000000000001</v>
      </c>
      <c r="I205" s="224"/>
      <c r="J205" s="225">
        <f>ROUND(I205*H205,2)</f>
        <v>0</v>
      </c>
      <c r="K205" s="226"/>
      <c r="L205" s="41"/>
      <c r="M205" s="227" t="s">
        <v>1</v>
      </c>
      <c r="N205" s="228" t="s">
        <v>44</v>
      </c>
      <c r="O205" s="94"/>
      <c r="P205" s="229">
        <f>O205*H205</f>
        <v>0</v>
      </c>
      <c r="Q205" s="229">
        <v>0.0015604200000000001</v>
      </c>
      <c r="R205" s="229">
        <f>Q205*H205</f>
        <v>0.21142130580000001</v>
      </c>
      <c r="S205" s="229">
        <v>0</v>
      </c>
      <c r="T205" s="230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31" t="s">
        <v>187</v>
      </c>
      <c r="AT205" s="231" t="s">
        <v>125</v>
      </c>
      <c r="AU205" s="231" t="s">
        <v>130</v>
      </c>
      <c r="AY205" s="14" t="s">
        <v>123</v>
      </c>
      <c r="BE205" s="232">
        <f>IF(N205="základná",J205,0)</f>
        <v>0</v>
      </c>
      <c r="BF205" s="232">
        <f>IF(N205="znížená",J205,0)</f>
        <v>0</v>
      </c>
      <c r="BG205" s="232">
        <f>IF(N205="zákl. prenesená",J205,0)</f>
        <v>0</v>
      </c>
      <c r="BH205" s="232">
        <f>IF(N205="zníž. prenesená",J205,0)</f>
        <v>0</v>
      </c>
      <c r="BI205" s="232">
        <f>IF(N205="nulová",J205,0)</f>
        <v>0</v>
      </c>
      <c r="BJ205" s="14" t="s">
        <v>130</v>
      </c>
      <c r="BK205" s="232">
        <f>ROUND(I205*H205,2)</f>
        <v>0</v>
      </c>
      <c r="BL205" s="14" t="s">
        <v>187</v>
      </c>
      <c r="BM205" s="231" t="s">
        <v>386</v>
      </c>
    </row>
    <row r="206" s="2" customFormat="1" ht="24.15" customHeight="1">
      <c r="A206" s="35"/>
      <c r="B206" s="36"/>
      <c r="C206" s="219" t="s">
        <v>387</v>
      </c>
      <c r="D206" s="219" t="s">
        <v>125</v>
      </c>
      <c r="E206" s="220" t="s">
        <v>388</v>
      </c>
      <c r="F206" s="221" t="s">
        <v>389</v>
      </c>
      <c r="G206" s="222" t="s">
        <v>206</v>
      </c>
      <c r="H206" s="223">
        <v>124</v>
      </c>
      <c r="I206" s="224"/>
      <c r="J206" s="225">
        <f>ROUND(I206*H206,2)</f>
        <v>0</v>
      </c>
      <c r="K206" s="226"/>
      <c r="L206" s="41"/>
      <c r="M206" s="227" t="s">
        <v>1</v>
      </c>
      <c r="N206" s="228" t="s">
        <v>44</v>
      </c>
      <c r="O206" s="94"/>
      <c r="P206" s="229">
        <f>O206*H206</f>
        <v>0</v>
      </c>
      <c r="Q206" s="229">
        <v>0.0025732400000000001</v>
      </c>
      <c r="R206" s="229">
        <f>Q206*H206</f>
        <v>0.31908175999999999</v>
      </c>
      <c r="S206" s="229">
        <v>0</v>
      </c>
      <c r="T206" s="23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31" t="s">
        <v>187</v>
      </c>
      <c r="AT206" s="231" t="s">
        <v>125</v>
      </c>
      <c r="AU206" s="231" t="s">
        <v>130</v>
      </c>
      <c r="AY206" s="14" t="s">
        <v>123</v>
      </c>
      <c r="BE206" s="232">
        <f>IF(N206="základná",J206,0)</f>
        <v>0</v>
      </c>
      <c r="BF206" s="232">
        <f>IF(N206="znížená",J206,0)</f>
        <v>0</v>
      </c>
      <c r="BG206" s="232">
        <f>IF(N206="zákl. prenesená",J206,0)</f>
        <v>0</v>
      </c>
      <c r="BH206" s="232">
        <f>IF(N206="zníž. prenesená",J206,0)</f>
        <v>0</v>
      </c>
      <c r="BI206" s="232">
        <f>IF(N206="nulová",J206,0)</f>
        <v>0</v>
      </c>
      <c r="BJ206" s="14" t="s">
        <v>130</v>
      </c>
      <c r="BK206" s="232">
        <f>ROUND(I206*H206,2)</f>
        <v>0</v>
      </c>
      <c r="BL206" s="14" t="s">
        <v>187</v>
      </c>
      <c r="BM206" s="231" t="s">
        <v>390</v>
      </c>
    </row>
    <row r="207" s="2" customFormat="1" ht="24.15" customHeight="1">
      <c r="A207" s="35"/>
      <c r="B207" s="36"/>
      <c r="C207" s="219" t="s">
        <v>391</v>
      </c>
      <c r="D207" s="219" t="s">
        <v>125</v>
      </c>
      <c r="E207" s="220" t="s">
        <v>392</v>
      </c>
      <c r="F207" s="221" t="s">
        <v>393</v>
      </c>
      <c r="G207" s="222" t="s">
        <v>206</v>
      </c>
      <c r="H207" s="223">
        <v>124</v>
      </c>
      <c r="I207" s="224"/>
      <c r="J207" s="225">
        <f>ROUND(I207*H207,2)</f>
        <v>0</v>
      </c>
      <c r="K207" s="226"/>
      <c r="L207" s="41"/>
      <c r="M207" s="227" t="s">
        <v>1</v>
      </c>
      <c r="N207" s="228" t="s">
        <v>44</v>
      </c>
      <c r="O207" s="94"/>
      <c r="P207" s="229">
        <f>O207*H207</f>
        <v>0</v>
      </c>
      <c r="Q207" s="229">
        <v>0.00010323999999999999</v>
      </c>
      <c r="R207" s="229">
        <f>Q207*H207</f>
        <v>0.012801759999999999</v>
      </c>
      <c r="S207" s="229">
        <v>0</v>
      </c>
      <c r="T207" s="23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31" t="s">
        <v>187</v>
      </c>
      <c r="AT207" s="231" t="s">
        <v>125</v>
      </c>
      <c r="AU207" s="231" t="s">
        <v>130</v>
      </c>
      <c r="AY207" s="14" t="s">
        <v>123</v>
      </c>
      <c r="BE207" s="232">
        <f>IF(N207="základná",J207,0)</f>
        <v>0</v>
      </c>
      <c r="BF207" s="232">
        <f>IF(N207="znížená",J207,0)</f>
        <v>0</v>
      </c>
      <c r="BG207" s="232">
        <f>IF(N207="zákl. prenesená",J207,0)</f>
        <v>0</v>
      </c>
      <c r="BH207" s="232">
        <f>IF(N207="zníž. prenesená",J207,0)</f>
        <v>0</v>
      </c>
      <c r="BI207" s="232">
        <f>IF(N207="nulová",J207,0)</f>
        <v>0</v>
      </c>
      <c r="BJ207" s="14" t="s">
        <v>130</v>
      </c>
      <c r="BK207" s="232">
        <f>ROUND(I207*H207,2)</f>
        <v>0</v>
      </c>
      <c r="BL207" s="14" t="s">
        <v>187</v>
      </c>
      <c r="BM207" s="231" t="s">
        <v>394</v>
      </c>
    </row>
    <row r="208" s="2" customFormat="1" ht="24.15" customHeight="1">
      <c r="A208" s="35"/>
      <c r="B208" s="36"/>
      <c r="C208" s="219" t="s">
        <v>395</v>
      </c>
      <c r="D208" s="219" t="s">
        <v>125</v>
      </c>
      <c r="E208" s="220" t="s">
        <v>396</v>
      </c>
      <c r="F208" s="221" t="s">
        <v>397</v>
      </c>
      <c r="G208" s="222" t="s">
        <v>247</v>
      </c>
      <c r="H208" s="223">
        <v>44.799999999999997</v>
      </c>
      <c r="I208" s="224"/>
      <c r="J208" s="225">
        <f>ROUND(I208*H208,2)</f>
        <v>0</v>
      </c>
      <c r="K208" s="226"/>
      <c r="L208" s="41"/>
      <c r="M208" s="227" t="s">
        <v>1</v>
      </c>
      <c r="N208" s="228" t="s">
        <v>44</v>
      </c>
      <c r="O208" s="94"/>
      <c r="P208" s="229">
        <f>O208*H208</f>
        <v>0</v>
      </c>
      <c r="Q208" s="229">
        <v>0.0030412</v>
      </c>
      <c r="R208" s="229">
        <f>Q208*H208</f>
        <v>0.13624575999999999</v>
      </c>
      <c r="S208" s="229">
        <v>0</v>
      </c>
      <c r="T208" s="23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31" t="s">
        <v>187</v>
      </c>
      <c r="AT208" s="231" t="s">
        <v>125</v>
      </c>
      <c r="AU208" s="231" t="s">
        <v>130</v>
      </c>
      <c r="AY208" s="14" t="s">
        <v>123</v>
      </c>
      <c r="BE208" s="232">
        <f>IF(N208="základná",J208,0)</f>
        <v>0</v>
      </c>
      <c r="BF208" s="232">
        <f>IF(N208="znížená",J208,0)</f>
        <v>0</v>
      </c>
      <c r="BG208" s="232">
        <f>IF(N208="zákl. prenesená",J208,0)</f>
        <v>0</v>
      </c>
      <c r="BH208" s="232">
        <f>IF(N208="zníž. prenesená",J208,0)</f>
        <v>0</v>
      </c>
      <c r="BI208" s="232">
        <f>IF(N208="nulová",J208,0)</f>
        <v>0</v>
      </c>
      <c r="BJ208" s="14" t="s">
        <v>130</v>
      </c>
      <c r="BK208" s="232">
        <f>ROUND(I208*H208,2)</f>
        <v>0</v>
      </c>
      <c r="BL208" s="14" t="s">
        <v>187</v>
      </c>
      <c r="BM208" s="231" t="s">
        <v>398</v>
      </c>
    </row>
    <row r="209" s="12" customFormat="1" ht="22.8" customHeight="1">
      <c r="A209" s="12"/>
      <c r="B209" s="203"/>
      <c r="C209" s="204"/>
      <c r="D209" s="205" t="s">
        <v>77</v>
      </c>
      <c r="E209" s="217" t="s">
        <v>399</v>
      </c>
      <c r="F209" s="217" t="s">
        <v>400</v>
      </c>
      <c r="G209" s="204"/>
      <c r="H209" s="204"/>
      <c r="I209" s="207"/>
      <c r="J209" s="218">
        <f>BK209</f>
        <v>0</v>
      </c>
      <c r="K209" s="204"/>
      <c r="L209" s="209"/>
      <c r="M209" s="210"/>
      <c r="N209" s="211"/>
      <c r="O209" s="211"/>
      <c r="P209" s="212">
        <f>SUM(P210:P212)</f>
        <v>0</v>
      </c>
      <c r="Q209" s="211"/>
      <c r="R209" s="212">
        <f>SUM(R210:R212)</f>
        <v>0.0065304000000000004</v>
      </c>
      <c r="S209" s="211"/>
      <c r="T209" s="213">
        <f>SUM(T210:T212)</f>
        <v>5.4278140000000006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4" t="s">
        <v>130</v>
      </c>
      <c r="AT209" s="215" t="s">
        <v>77</v>
      </c>
      <c r="AU209" s="215" t="s">
        <v>83</v>
      </c>
      <c r="AY209" s="214" t="s">
        <v>123</v>
      </c>
      <c r="BK209" s="216">
        <f>SUM(BK210:BK212)</f>
        <v>0</v>
      </c>
    </row>
    <row r="210" s="2" customFormat="1" ht="24.15" customHeight="1">
      <c r="A210" s="35"/>
      <c r="B210" s="36"/>
      <c r="C210" s="219" t="s">
        <v>401</v>
      </c>
      <c r="D210" s="219" t="s">
        <v>125</v>
      </c>
      <c r="E210" s="220" t="s">
        <v>402</v>
      </c>
      <c r="F210" s="221" t="s">
        <v>403</v>
      </c>
      <c r="G210" s="222" t="s">
        <v>145</v>
      </c>
      <c r="H210" s="223">
        <v>775.40200000000004</v>
      </c>
      <c r="I210" s="224"/>
      <c r="J210" s="225">
        <f>ROUND(I210*H210,2)</f>
        <v>0</v>
      </c>
      <c r="K210" s="226"/>
      <c r="L210" s="41"/>
      <c r="M210" s="227" t="s">
        <v>1</v>
      </c>
      <c r="N210" s="228" t="s">
        <v>44</v>
      </c>
      <c r="O210" s="94"/>
      <c r="P210" s="229">
        <f>O210*H210</f>
        <v>0</v>
      </c>
      <c r="Q210" s="229">
        <v>0</v>
      </c>
      <c r="R210" s="229">
        <f>Q210*H210</f>
        <v>0</v>
      </c>
      <c r="S210" s="229">
        <v>0.0070000000000000001</v>
      </c>
      <c r="T210" s="230">
        <f>S210*H210</f>
        <v>5.4278140000000006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31" t="s">
        <v>187</v>
      </c>
      <c r="AT210" s="231" t="s">
        <v>125</v>
      </c>
      <c r="AU210" s="231" t="s">
        <v>130</v>
      </c>
      <c r="AY210" s="14" t="s">
        <v>123</v>
      </c>
      <c r="BE210" s="232">
        <f>IF(N210="základná",J210,0)</f>
        <v>0</v>
      </c>
      <c r="BF210" s="232">
        <f>IF(N210="znížená",J210,0)</f>
        <v>0</v>
      </c>
      <c r="BG210" s="232">
        <f>IF(N210="zákl. prenesená",J210,0)</f>
        <v>0</v>
      </c>
      <c r="BH210" s="232">
        <f>IF(N210="zníž. prenesená",J210,0)</f>
        <v>0</v>
      </c>
      <c r="BI210" s="232">
        <f>IF(N210="nulová",J210,0)</f>
        <v>0</v>
      </c>
      <c r="BJ210" s="14" t="s">
        <v>130</v>
      </c>
      <c r="BK210" s="232">
        <f>ROUND(I210*H210,2)</f>
        <v>0</v>
      </c>
      <c r="BL210" s="14" t="s">
        <v>187</v>
      </c>
      <c r="BM210" s="231" t="s">
        <v>404</v>
      </c>
    </row>
    <row r="211" s="2" customFormat="1" ht="24.15" customHeight="1">
      <c r="A211" s="35"/>
      <c r="B211" s="36"/>
      <c r="C211" s="219" t="s">
        <v>405</v>
      </c>
      <c r="D211" s="219" t="s">
        <v>125</v>
      </c>
      <c r="E211" s="220" t="s">
        <v>406</v>
      </c>
      <c r="F211" s="221" t="s">
        <v>407</v>
      </c>
      <c r="G211" s="222" t="s">
        <v>206</v>
      </c>
      <c r="H211" s="223">
        <v>8</v>
      </c>
      <c r="I211" s="224"/>
      <c r="J211" s="225">
        <f>ROUND(I211*H211,2)</f>
        <v>0</v>
      </c>
      <c r="K211" s="226"/>
      <c r="L211" s="41"/>
      <c r="M211" s="227" t="s">
        <v>1</v>
      </c>
      <c r="N211" s="228" t="s">
        <v>44</v>
      </c>
      <c r="O211" s="94"/>
      <c r="P211" s="229">
        <f>O211*H211</f>
        <v>0</v>
      </c>
      <c r="Q211" s="229">
        <v>0.0003213</v>
      </c>
      <c r="R211" s="229">
        <f>Q211*H211</f>
        <v>0.0025704</v>
      </c>
      <c r="S211" s="229">
        <v>0</v>
      </c>
      <c r="T211" s="23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31" t="s">
        <v>187</v>
      </c>
      <c r="AT211" s="231" t="s">
        <v>125</v>
      </c>
      <c r="AU211" s="231" t="s">
        <v>130</v>
      </c>
      <c r="AY211" s="14" t="s">
        <v>123</v>
      </c>
      <c r="BE211" s="232">
        <f>IF(N211="základná",J211,0)</f>
        <v>0</v>
      </c>
      <c r="BF211" s="232">
        <f>IF(N211="znížená",J211,0)</f>
        <v>0</v>
      </c>
      <c r="BG211" s="232">
        <f>IF(N211="zákl. prenesená",J211,0)</f>
        <v>0</v>
      </c>
      <c r="BH211" s="232">
        <f>IF(N211="zníž. prenesená",J211,0)</f>
        <v>0</v>
      </c>
      <c r="BI211" s="232">
        <f>IF(N211="nulová",J211,0)</f>
        <v>0</v>
      </c>
      <c r="BJ211" s="14" t="s">
        <v>130</v>
      </c>
      <c r="BK211" s="232">
        <f>ROUND(I211*H211,2)</f>
        <v>0</v>
      </c>
      <c r="BL211" s="14" t="s">
        <v>187</v>
      </c>
      <c r="BM211" s="231" t="s">
        <v>408</v>
      </c>
    </row>
    <row r="212" s="2" customFormat="1" ht="16.5" customHeight="1">
      <c r="A212" s="35"/>
      <c r="B212" s="36"/>
      <c r="C212" s="219" t="s">
        <v>409</v>
      </c>
      <c r="D212" s="219" t="s">
        <v>125</v>
      </c>
      <c r="E212" s="220" t="s">
        <v>410</v>
      </c>
      <c r="F212" s="221" t="s">
        <v>411</v>
      </c>
      <c r="G212" s="222" t="s">
        <v>206</v>
      </c>
      <c r="H212" s="223">
        <v>44</v>
      </c>
      <c r="I212" s="224"/>
      <c r="J212" s="225">
        <f>ROUND(I212*H212,2)</f>
        <v>0</v>
      </c>
      <c r="K212" s="226"/>
      <c r="L212" s="41"/>
      <c r="M212" s="227" t="s">
        <v>1</v>
      </c>
      <c r="N212" s="228" t="s">
        <v>44</v>
      </c>
      <c r="O212" s="94"/>
      <c r="P212" s="229">
        <f>O212*H212</f>
        <v>0</v>
      </c>
      <c r="Q212" s="229">
        <v>9.0000000000000006E-05</v>
      </c>
      <c r="R212" s="229">
        <f>Q212*H212</f>
        <v>0.00396</v>
      </c>
      <c r="S212" s="229">
        <v>0</v>
      </c>
      <c r="T212" s="23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31" t="s">
        <v>187</v>
      </c>
      <c r="AT212" s="231" t="s">
        <v>125</v>
      </c>
      <c r="AU212" s="231" t="s">
        <v>130</v>
      </c>
      <c r="AY212" s="14" t="s">
        <v>123</v>
      </c>
      <c r="BE212" s="232">
        <f>IF(N212="základná",J212,0)</f>
        <v>0</v>
      </c>
      <c r="BF212" s="232">
        <f>IF(N212="znížená",J212,0)</f>
        <v>0</v>
      </c>
      <c r="BG212" s="232">
        <f>IF(N212="zákl. prenesená",J212,0)</f>
        <v>0</v>
      </c>
      <c r="BH212" s="232">
        <f>IF(N212="zníž. prenesená",J212,0)</f>
        <v>0</v>
      </c>
      <c r="BI212" s="232">
        <f>IF(N212="nulová",J212,0)</f>
        <v>0</v>
      </c>
      <c r="BJ212" s="14" t="s">
        <v>130</v>
      </c>
      <c r="BK212" s="232">
        <f>ROUND(I212*H212,2)</f>
        <v>0</v>
      </c>
      <c r="BL212" s="14" t="s">
        <v>187</v>
      </c>
      <c r="BM212" s="231" t="s">
        <v>412</v>
      </c>
    </row>
    <row r="213" s="12" customFormat="1" ht="22.8" customHeight="1">
      <c r="A213" s="12"/>
      <c r="B213" s="203"/>
      <c r="C213" s="204"/>
      <c r="D213" s="205" t="s">
        <v>77</v>
      </c>
      <c r="E213" s="217" t="s">
        <v>413</v>
      </c>
      <c r="F213" s="217" t="s">
        <v>414</v>
      </c>
      <c r="G213" s="204"/>
      <c r="H213" s="204"/>
      <c r="I213" s="207"/>
      <c r="J213" s="218">
        <f>BK213</f>
        <v>0</v>
      </c>
      <c r="K213" s="204"/>
      <c r="L213" s="209"/>
      <c r="M213" s="210"/>
      <c r="N213" s="211"/>
      <c r="O213" s="211"/>
      <c r="P213" s="212">
        <f>P214</f>
        <v>0</v>
      </c>
      <c r="Q213" s="211"/>
      <c r="R213" s="212">
        <f>R214</f>
        <v>0.1304505</v>
      </c>
      <c r="S213" s="211"/>
      <c r="T213" s="213">
        <f>T214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14" t="s">
        <v>130</v>
      </c>
      <c r="AT213" s="215" t="s">
        <v>77</v>
      </c>
      <c r="AU213" s="215" t="s">
        <v>83</v>
      </c>
      <c r="AY213" s="214" t="s">
        <v>123</v>
      </c>
      <c r="BK213" s="216">
        <f>BK214</f>
        <v>0</v>
      </c>
    </row>
    <row r="214" s="2" customFormat="1" ht="24.15" customHeight="1">
      <c r="A214" s="35"/>
      <c r="B214" s="36"/>
      <c r="C214" s="219" t="s">
        <v>415</v>
      </c>
      <c r="D214" s="219" t="s">
        <v>125</v>
      </c>
      <c r="E214" s="220" t="s">
        <v>416</v>
      </c>
      <c r="F214" s="221" t="s">
        <v>417</v>
      </c>
      <c r="G214" s="222" t="s">
        <v>145</v>
      </c>
      <c r="H214" s="223">
        <v>150</v>
      </c>
      <c r="I214" s="224"/>
      <c r="J214" s="225">
        <f>ROUND(I214*H214,2)</f>
        <v>0</v>
      </c>
      <c r="K214" s="226"/>
      <c r="L214" s="41"/>
      <c r="M214" s="227" t="s">
        <v>1</v>
      </c>
      <c r="N214" s="228" t="s">
        <v>44</v>
      </c>
      <c r="O214" s="94"/>
      <c r="P214" s="229">
        <f>O214*H214</f>
        <v>0</v>
      </c>
      <c r="Q214" s="229">
        <v>0.00086967000000000001</v>
      </c>
      <c r="R214" s="229">
        <f>Q214*H214</f>
        <v>0.1304505</v>
      </c>
      <c r="S214" s="229">
        <v>0</v>
      </c>
      <c r="T214" s="23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31" t="s">
        <v>187</v>
      </c>
      <c r="AT214" s="231" t="s">
        <v>125</v>
      </c>
      <c r="AU214" s="231" t="s">
        <v>130</v>
      </c>
      <c r="AY214" s="14" t="s">
        <v>123</v>
      </c>
      <c r="BE214" s="232">
        <f>IF(N214="základná",J214,0)</f>
        <v>0</v>
      </c>
      <c r="BF214" s="232">
        <f>IF(N214="znížená",J214,0)</f>
        <v>0</v>
      </c>
      <c r="BG214" s="232">
        <f>IF(N214="zákl. prenesená",J214,0)</f>
        <v>0</v>
      </c>
      <c r="BH214" s="232">
        <f>IF(N214="zníž. prenesená",J214,0)</f>
        <v>0</v>
      </c>
      <c r="BI214" s="232">
        <f>IF(N214="nulová",J214,0)</f>
        <v>0</v>
      </c>
      <c r="BJ214" s="14" t="s">
        <v>130</v>
      </c>
      <c r="BK214" s="232">
        <f>ROUND(I214*H214,2)</f>
        <v>0</v>
      </c>
      <c r="BL214" s="14" t="s">
        <v>187</v>
      </c>
      <c r="BM214" s="231" t="s">
        <v>418</v>
      </c>
    </row>
    <row r="215" s="12" customFormat="1" ht="25.92" customHeight="1">
      <c r="A215" s="12"/>
      <c r="B215" s="203"/>
      <c r="C215" s="204"/>
      <c r="D215" s="205" t="s">
        <v>77</v>
      </c>
      <c r="E215" s="206" t="s">
        <v>157</v>
      </c>
      <c r="F215" s="206" t="s">
        <v>419</v>
      </c>
      <c r="G215" s="204"/>
      <c r="H215" s="204"/>
      <c r="I215" s="207"/>
      <c r="J215" s="208">
        <f>BK215</f>
        <v>0</v>
      </c>
      <c r="K215" s="204"/>
      <c r="L215" s="209"/>
      <c r="M215" s="210"/>
      <c r="N215" s="211"/>
      <c r="O215" s="211"/>
      <c r="P215" s="212">
        <f>P216+P231+P233</f>
        <v>0</v>
      </c>
      <c r="Q215" s="211"/>
      <c r="R215" s="212">
        <f>R216+R231+R233</f>
        <v>2.1714840000000004</v>
      </c>
      <c r="S215" s="211"/>
      <c r="T215" s="213">
        <f>T216+T231+T233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14" t="s">
        <v>135</v>
      </c>
      <c r="AT215" s="215" t="s">
        <v>77</v>
      </c>
      <c r="AU215" s="215" t="s">
        <v>78</v>
      </c>
      <c r="AY215" s="214" t="s">
        <v>123</v>
      </c>
      <c r="BK215" s="216">
        <f>BK216+BK231+BK233</f>
        <v>0</v>
      </c>
    </row>
    <row r="216" s="12" customFormat="1" ht="22.8" customHeight="1">
      <c r="A216" s="12"/>
      <c r="B216" s="203"/>
      <c r="C216" s="204"/>
      <c r="D216" s="205" t="s">
        <v>77</v>
      </c>
      <c r="E216" s="217" t="s">
        <v>420</v>
      </c>
      <c r="F216" s="217" t="s">
        <v>421</v>
      </c>
      <c r="G216" s="204"/>
      <c r="H216" s="204"/>
      <c r="I216" s="207"/>
      <c r="J216" s="218">
        <f>BK216</f>
        <v>0</v>
      </c>
      <c r="K216" s="204"/>
      <c r="L216" s="209"/>
      <c r="M216" s="210"/>
      <c r="N216" s="211"/>
      <c r="O216" s="211"/>
      <c r="P216" s="212">
        <f>SUM(P217:P230)</f>
        <v>0</v>
      </c>
      <c r="Q216" s="211"/>
      <c r="R216" s="212">
        <f>SUM(R217:R230)</f>
        <v>0.53205500000000006</v>
      </c>
      <c r="S216" s="211"/>
      <c r="T216" s="213">
        <f>SUM(T217:T230)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4" t="s">
        <v>135</v>
      </c>
      <c r="AT216" s="215" t="s">
        <v>77</v>
      </c>
      <c r="AU216" s="215" t="s">
        <v>83</v>
      </c>
      <c r="AY216" s="214" t="s">
        <v>123</v>
      </c>
      <c r="BK216" s="216">
        <f>SUM(BK217:BK230)</f>
        <v>0</v>
      </c>
    </row>
    <row r="217" s="2" customFormat="1" ht="24.15" customHeight="1">
      <c r="A217" s="35"/>
      <c r="B217" s="36"/>
      <c r="C217" s="219" t="s">
        <v>422</v>
      </c>
      <c r="D217" s="219" t="s">
        <v>125</v>
      </c>
      <c r="E217" s="220" t="s">
        <v>423</v>
      </c>
      <c r="F217" s="221" t="s">
        <v>424</v>
      </c>
      <c r="G217" s="222" t="s">
        <v>247</v>
      </c>
      <c r="H217" s="223">
        <v>197.27000000000001</v>
      </c>
      <c r="I217" s="224"/>
      <c r="J217" s="225">
        <f>ROUND(I217*H217,2)</f>
        <v>0</v>
      </c>
      <c r="K217" s="226"/>
      <c r="L217" s="41"/>
      <c r="M217" s="227" t="s">
        <v>1</v>
      </c>
      <c r="N217" s="228" t="s">
        <v>44</v>
      </c>
      <c r="O217" s="94"/>
      <c r="P217" s="229">
        <f>O217*H217</f>
        <v>0</v>
      </c>
      <c r="Q217" s="229">
        <v>0</v>
      </c>
      <c r="R217" s="229">
        <f>Q217*H217</f>
        <v>0</v>
      </c>
      <c r="S217" s="229">
        <v>0</v>
      </c>
      <c r="T217" s="23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31" t="s">
        <v>395</v>
      </c>
      <c r="AT217" s="231" t="s">
        <v>125</v>
      </c>
      <c r="AU217" s="231" t="s">
        <v>130</v>
      </c>
      <c r="AY217" s="14" t="s">
        <v>123</v>
      </c>
      <c r="BE217" s="232">
        <f>IF(N217="základná",J217,0)</f>
        <v>0</v>
      </c>
      <c r="BF217" s="232">
        <f>IF(N217="znížená",J217,0)</f>
        <v>0</v>
      </c>
      <c r="BG217" s="232">
        <f>IF(N217="zákl. prenesená",J217,0)</f>
        <v>0</v>
      </c>
      <c r="BH217" s="232">
        <f>IF(N217="zníž. prenesená",J217,0)</f>
        <v>0</v>
      </c>
      <c r="BI217" s="232">
        <f>IF(N217="nulová",J217,0)</f>
        <v>0</v>
      </c>
      <c r="BJ217" s="14" t="s">
        <v>130</v>
      </c>
      <c r="BK217" s="232">
        <f>ROUND(I217*H217,2)</f>
        <v>0</v>
      </c>
      <c r="BL217" s="14" t="s">
        <v>395</v>
      </c>
      <c r="BM217" s="231" t="s">
        <v>425</v>
      </c>
    </row>
    <row r="218" s="2" customFormat="1" ht="16.5" customHeight="1">
      <c r="A218" s="35"/>
      <c r="B218" s="36"/>
      <c r="C218" s="233" t="s">
        <v>426</v>
      </c>
      <c r="D218" s="233" t="s">
        <v>157</v>
      </c>
      <c r="E218" s="234" t="s">
        <v>427</v>
      </c>
      <c r="F218" s="235" t="s">
        <v>428</v>
      </c>
      <c r="G218" s="236" t="s">
        <v>429</v>
      </c>
      <c r="H218" s="237">
        <v>10</v>
      </c>
      <c r="I218" s="238"/>
      <c r="J218" s="239">
        <f>ROUND(I218*H218,2)</f>
        <v>0</v>
      </c>
      <c r="K218" s="240"/>
      <c r="L218" s="241"/>
      <c r="M218" s="242" t="s">
        <v>1</v>
      </c>
      <c r="N218" s="243" t="s">
        <v>44</v>
      </c>
      <c r="O218" s="94"/>
      <c r="P218" s="229">
        <f>O218*H218</f>
        <v>0</v>
      </c>
      <c r="Q218" s="229">
        <v>0</v>
      </c>
      <c r="R218" s="229">
        <f>Q218*H218</f>
        <v>0</v>
      </c>
      <c r="S218" s="229">
        <v>0</v>
      </c>
      <c r="T218" s="23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31" t="s">
        <v>430</v>
      </c>
      <c r="AT218" s="231" t="s">
        <v>157</v>
      </c>
      <c r="AU218" s="231" t="s">
        <v>130</v>
      </c>
      <c r="AY218" s="14" t="s">
        <v>123</v>
      </c>
      <c r="BE218" s="232">
        <f>IF(N218="základná",J218,0)</f>
        <v>0</v>
      </c>
      <c r="BF218" s="232">
        <f>IF(N218="znížená",J218,0)</f>
        <v>0</v>
      </c>
      <c r="BG218" s="232">
        <f>IF(N218="zákl. prenesená",J218,0)</f>
        <v>0</v>
      </c>
      <c r="BH218" s="232">
        <f>IF(N218="zníž. prenesená",J218,0)</f>
        <v>0</v>
      </c>
      <c r="BI218" s="232">
        <f>IF(N218="nulová",J218,0)</f>
        <v>0</v>
      </c>
      <c r="BJ218" s="14" t="s">
        <v>130</v>
      </c>
      <c r="BK218" s="232">
        <f>ROUND(I218*H218,2)</f>
        <v>0</v>
      </c>
      <c r="BL218" s="14" t="s">
        <v>395</v>
      </c>
      <c r="BM218" s="231" t="s">
        <v>431</v>
      </c>
    </row>
    <row r="219" s="2" customFormat="1" ht="16.5" customHeight="1">
      <c r="A219" s="35"/>
      <c r="B219" s="36"/>
      <c r="C219" s="233" t="s">
        <v>432</v>
      </c>
      <c r="D219" s="233" t="s">
        <v>157</v>
      </c>
      <c r="E219" s="234" t="s">
        <v>433</v>
      </c>
      <c r="F219" s="235" t="s">
        <v>434</v>
      </c>
      <c r="G219" s="236" t="s">
        <v>295</v>
      </c>
      <c r="H219" s="237">
        <v>493.17500000000001</v>
      </c>
      <c r="I219" s="238"/>
      <c r="J219" s="239">
        <f>ROUND(I219*H219,2)</f>
        <v>0</v>
      </c>
      <c r="K219" s="240"/>
      <c r="L219" s="241"/>
      <c r="M219" s="242" t="s">
        <v>1</v>
      </c>
      <c r="N219" s="243" t="s">
        <v>44</v>
      </c>
      <c r="O219" s="94"/>
      <c r="P219" s="229">
        <f>O219*H219</f>
        <v>0</v>
      </c>
      <c r="Q219" s="229">
        <v>0.001</v>
      </c>
      <c r="R219" s="229">
        <f>Q219*H219</f>
        <v>0.49317500000000003</v>
      </c>
      <c r="S219" s="229">
        <v>0</v>
      </c>
      <c r="T219" s="230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31" t="s">
        <v>435</v>
      </c>
      <c r="AT219" s="231" t="s">
        <v>157</v>
      </c>
      <c r="AU219" s="231" t="s">
        <v>130</v>
      </c>
      <c r="AY219" s="14" t="s">
        <v>123</v>
      </c>
      <c r="BE219" s="232">
        <f>IF(N219="základná",J219,0)</f>
        <v>0</v>
      </c>
      <c r="BF219" s="232">
        <f>IF(N219="znížená",J219,0)</f>
        <v>0</v>
      </c>
      <c r="BG219" s="232">
        <f>IF(N219="zákl. prenesená",J219,0)</f>
        <v>0</v>
      </c>
      <c r="BH219" s="232">
        <f>IF(N219="zníž. prenesená",J219,0)</f>
        <v>0</v>
      </c>
      <c r="BI219" s="232">
        <f>IF(N219="nulová",J219,0)</f>
        <v>0</v>
      </c>
      <c r="BJ219" s="14" t="s">
        <v>130</v>
      </c>
      <c r="BK219" s="232">
        <f>ROUND(I219*H219,2)</f>
        <v>0</v>
      </c>
      <c r="BL219" s="14" t="s">
        <v>435</v>
      </c>
      <c r="BM219" s="231" t="s">
        <v>436</v>
      </c>
    </row>
    <row r="220" s="2" customFormat="1" ht="21.75" customHeight="1">
      <c r="A220" s="35"/>
      <c r="B220" s="36"/>
      <c r="C220" s="219" t="s">
        <v>437</v>
      </c>
      <c r="D220" s="219" t="s">
        <v>125</v>
      </c>
      <c r="E220" s="220" t="s">
        <v>438</v>
      </c>
      <c r="F220" s="221" t="s">
        <v>439</v>
      </c>
      <c r="G220" s="222" t="s">
        <v>206</v>
      </c>
      <c r="H220" s="223">
        <v>12</v>
      </c>
      <c r="I220" s="224"/>
      <c r="J220" s="225">
        <f>ROUND(I220*H220,2)</f>
        <v>0</v>
      </c>
      <c r="K220" s="226"/>
      <c r="L220" s="41"/>
      <c r="M220" s="227" t="s">
        <v>1</v>
      </c>
      <c r="N220" s="228" t="s">
        <v>44</v>
      </c>
      <c r="O220" s="94"/>
      <c r="P220" s="229">
        <f>O220*H220</f>
        <v>0</v>
      </c>
      <c r="Q220" s="229">
        <v>0</v>
      </c>
      <c r="R220" s="229">
        <f>Q220*H220</f>
        <v>0</v>
      </c>
      <c r="S220" s="229">
        <v>0</v>
      </c>
      <c r="T220" s="23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31" t="s">
        <v>395</v>
      </c>
      <c r="AT220" s="231" t="s">
        <v>125</v>
      </c>
      <c r="AU220" s="231" t="s">
        <v>130</v>
      </c>
      <c r="AY220" s="14" t="s">
        <v>123</v>
      </c>
      <c r="BE220" s="232">
        <f>IF(N220="základná",J220,0)</f>
        <v>0</v>
      </c>
      <c r="BF220" s="232">
        <f>IF(N220="znížená",J220,0)</f>
        <v>0</v>
      </c>
      <c r="BG220" s="232">
        <f>IF(N220="zákl. prenesená",J220,0)</f>
        <v>0</v>
      </c>
      <c r="BH220" s="232">
        <f>IF(N220="zníž. prenesená",J220,0)</f>
        <v>0</v>
      </c>
      <c r="BI220" s="232">
        <f>IF(N220="nulová",J220,0)</f>
        <v>0</v>
      </c>
      <c r="BJ220" s="14" t="s">
        <v>130</v>
      </c>
      <c r="BK220" s="232">
        <f>ROUND(I220*H220,2)</f>
        <v>0</v>
      </c>
      <c r="BL220" s="14" t="s">
        <v>395</v>
      </c>
      <c r="BM220" s="231" t="s">
        <v>440</v>
      </c>
    </row>
    <row r="221" s="2" customFormat="1" ht="24.15" customHeight="1">
      <c r="A221" s="35"/>
      <c r="B221" s="36"/>
      <c r="C221" s="233" t="s">
        <v>441</v>
      </c>
      <c r="D221" s="233" t="s">
        <v>157</v>
      </c>
      <c r="E221" s="234" t="s">
        <v>442</v>
      </c>
      <c r="F221" s="235" t="s">
        <v>443</v>
      </c>
      <c r="G221" s="236" t="s">
        <v>206</v>
      </c>
      <c r="H221" s="237">
        <v>12</v>
      </c>
      <c r="I221" s="238"/>
      <c r="J221" s="239">
        <f>ROUND(I221*H221,2)</f>
        <v>0</v>
      </c>
      <c r="K221" s="240"/>
      <c r="L221" s="241"/>
      <c r="M221" s="242" t="s">
        <v>1</v>
      </c>
      <c r="N221" s="243" t="s">
        <v>44</v>
      </c>
      <c r="O221" s="94"/>
      <c r="P221" s="229">
        <f>O221*H221</f>
        <v>0</v>
      </c>
      <c r="Q221" s="229">
        <v>0.00033</v>
      </c>
      <c r="R221" s="229">
        <f>Q221*H221</f>
        <v>0.00396</v>
      </c>
      <c r="S221" s="229">
        <v>0</v>
      </c>
      <c r="T221" s="23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31" t="s">
        <v>435</v>
      </c>
      <c r="AT221" s="231" t="s">
        <v>157</v>
      </c>
      <c r="AU221" s="231" t="s">
        <v>130</v>
      </c>
      <c r="AY221" s="14" t="s">
        <v>123</v>
      </c>
      <c r="BE221" s="232">
        <f>IF(N221="základná",J221,0)</f>
        <v>0</v>
      </c>
      <c r="BF221" s="232">
        <f>IF(N221="znížená",J221,0)</f>
        <v>0</v>
      </c>
      <c r="BG221" s="232">
        <f>IF(N221="zákl. prenesená",J221,0)</f>
        <v>0</v>
      </c>
      <c r="BH221" s="232">
        <f>IF(N221="zníž. prenesená",J221,0)</f>
        <v>0</v>
      </c>
      <c r="BI221" s="232">
        <f>IF(N221="nulová",J221,0)</f>
        <v>0</v>
      </c>
      <c r="BJ221" s="14" t="s">
        <v>130</v>
      </c>
      <c r="BK221" s="232">
        <f>ROUND(I221*H221,2)</f>
        <v>0</v>
      </c>
      <c r="BL221" s="14" t="s">
        <v>435</v>
      </c>
      <c r="BM221" s="231" t="s">
        <v>444</v>
      </c>
    </row>
    <row r="222" s="2" customFormat="1" ht="21.75" customHeight="1">
      <c r="A222" s="35"/>
      <c r="B222" s="36"/>
      <c r="C222" s="219" t="s">
        <v>445</v>
      </c>
      <c r="D222" s="219" t="s">
        <v>125</v>
      </c>
      <c r="E222" s="220" t="s">
        <v>446</v>
      </c>
      <c r="F222" s="221" t="s">
        <v>447</v>
      </c>
      <c r="G222" s="222" t="s">
        <v>206</v>
      </c>
      <c r="H222" s="223">
        <v>12</v>
      </c>
      <c r="I222" s="224"/>
      <c r="J222" s="225">
        <f>ROUND(I222*H222,2)</f>
        <v>0</v>
      </c>
      <c r="K222" s="226"/>
      <c r="L222" s="41"/>
      <c r="M222" s="227" t="s">
        <v>1</v>
      </c>
      <c r="N222" s="228" t="s">
        <v>44</v>
      </c>
      <c r="O222" s="94"/>
      <c r="P222" s="229">
        <f>O222*H222</f>
        <v>0</v>
      </c>
      <c r="Q222" s="229">
        <v>0</v>
      </c>
      <c r="R222" s="229">
        <f>Q222*H222</f>
        <v>0</v>
      </c>
      <c r="S222" s="229">
        <v>0</v>
      </c>
      <c r="T222" s="23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31" t="s">
        <v>395</v>
      </c>
      <c r="AT222" s="231" t="s">
        <v>125</v>
      </c>
      <c r="AU222" s="231" t="s">
        <v>130</v>
      </c>
      <c r="AY222" s="14" t="s">
        <v>123</v>
      </c>
      <c r="BE222" s="232">
        <f>IF(N222="základná",J222,0)</f>
        <v>0</v>
      </c>
      <c r="BF222" s="232">
        <f>IF(N222="znížená",J222,0)</f>
        <v>0</v>
      </c>
      <c r="BG222" s="232">
        <f>IF(N222="zákl. prenesená",J222,0)</f>
        <v>0</v>
      </c>
      <c r="BH222" s="232">
        <f>IF(N222="zníž. prenesená",J222,0)</f>
        <v>0</v>
      </c>
      <c r="BI222" s="232">
        <f>IF(N222="nulová",J222,0)</f>
        <v>0</v>
      </c>
      <c r="BJ222" s="14" t="s">
        <v>130</v>
      </c>
      <c r="BK222" s="232">
        <f>ROUND(I222*H222,2)</f>
        <v>0</v>
      </c>
      <c r="BL222" s="14" t="s">
        <v>395</v>
      </c>
      <c r="BM222" s="231" t="s">
        <v>448</v>
      </c>
    </row>
    <row r="223" s="2" customFormat="1" ht="21.75" customHeight="1">
      <c r="A223" s="35"/>
      <c r="B223" s="36"/>
      <c r="C223" s="233" t="s">
        <v>449</v>
      </c>
      <c r="D223" s="233" t="s">
        <v>157</v>
      </c>
      <c r="E223" s="234" t="s">
        <v>450</v>
      </c>
      <c r="F223" s="235" t="s">
        <v>451</v>
      </c>
      <c r="G223" s="236" t="s">
        <v>206</v>
      </c>
      <c r="H223" s="237">
        <v>12</v>
      </c>
      <c r="I223" s="238"/>
      <c r="J223" s="239">
        <f>ROUND(I223*H223,2)</f>
        <v>0</v>
      </c>
      <c r="K223" s="240"/>
      <c r="L223" s="241"/>
      <c r="M223" s="242" t="s">
        <v>1</v>
      </c>
      <c r="N223" s="243" t="s">
        <v>44</v>
      </c>
      <c r="O223" s="94"/>
      <c r="P223" s="229">
        <f>O223*H223</f>
        <v>0</v>
      </c>
      <c r="Q223" s="229">
        <v>0.00040000000000000002</v>
      </c>
      <c r="R223" s="229">
        <f>Q223*H223</f>
        <v>0.0048000000000000004</v>
      </c>
      <c r="S223" s="229">
        <v>0</v>
      </c>
      <c r="T223" s="230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31" t="s">
        <v>435</v>
      </c>
      <c r="AT223" s="231" t="s">
        <v>157</v>
      </c>
      <c r="AU223" s="231" t="s">
        <v>130</v>
      </c>
      <c r="AY223" s="14" t="s">
        <v>123</v>
      </c>
      <c r="BE223" s="232">
        <f>IF(N223="základná",J223,0)</f>
        <v>0</v>
      </c>
      <c r="BF223" s="232">
        <f>IF(N223="znížená",J223,0)</f>
        <v>0</v>
      </c>
      <c r="BG223" s="232">
        <f>IF(N223="zákl. prenesená",J223,0)</f>
        <v>0</v>
      </c>
      <c r="BH223" s="232">
        <f>IF(N223="zníž. prenesená",J223,0)</f>
        <v>0</v>
      </c>
      <c r="BI223" s="232">
        <f>IF(N223="nulová",J223,0)</f>
        <v>0</v>
      </c>
      <c r="BJ223" s="14" t="s">
        <v>130</v>
      </c>
      <c r="BK223" s="232">
        <f>ROUND(I223*H223,2)</f>
        <v>0</v>
      </c>
      <c r="BL223" s="14" t="s">
        <v>435</v>
      </c>
      <c r="BM223" s="231" t="s">
        <v>452</v>
      </c>
    </row>
    <row r="224" s="2" customFormat="1" ht="21.75" customHeight="1">
      <c r="A224" s="35"/>
      <c r="B224" s="36"/>
      <c r="C224" s="233" t="s">
        <v>453</v>
      </c>
      <c r="D224" s="233" t="s">
        <v>157</v>
      </c>
      <c r="E224" s="234" t="s">
        <v>454</v>
      </c>
      <c r="F224" s="235" t="s">
        <v>455</v>
      </c>
      <c r="G224" s="236" t="s">
        <v>206</v>
      </c>
      <c r="H224" s="237">
        <v>12</v>
      </c>
      <c r="I224" s="238"/>
      <c r="J224" s="239">
        <f>ROUND(I224*H224,2)</f>
        <v>0</v>
      </c>
      <c r="K224" s="240"/>
      <c r="L224" s="241"/>
      <c r="M224" s="242" t="s">
        <v>1</v>
      </c>
      <c r="N224" s="243" t="s">
        <v>44</v>
      </c>
      <c r="O224" s="94"/>
      <c r="P224" s="229">
        <f>O224*H224</f>
        <v>0</v>
      </c>
      <c r="Q224" s="229">
        <v>0.00055000000000000003</v>
      </c>
      <c r="R224" s="229">
        <f>Q224*H224</f>
        <v>0.0066</v>
      </c>
      <c r="S224" s="229">
        <v>0</v>
      </c>
      <c r="T224" s="23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31" t="s">
        <v>435</v>
      </c>
      <c r="AT224" s="231" t="s">
        <v>157</v>
      </c>
      <c r="AU224" s="231" t="s">
        <v>130</v>
      </c>
      <c r="AY224" s="14" t="s">
        <v>123</v>
      </c>
      <c r="BE224" s="232">
        <f>IF(N224="základná",J224,0)</f>
        <v>0</v>
      </c>
      <c r="BF224" s="232">
        <f>IF(N224="znížená",J224,0)</f>
        <v>0</v>
      </c>
      <c r="BG224" s="232">
        <f>IF(N224="zákl. prenesená",J224,0)</f>
        <v>0</v>
      </c>
      <c r="BH224" s="232">
        <f>IF(N224="zníž. prenesená",J224,0)</f>
        <v>0</v>
      </c>
      <c r="BI224" s="232">
        <f>IF(N224="nulová",J224,0)</f>
        <v>0</v>
      </c>
      <c r="BJ224" s="14" t="s">
        <v>130</v>
      </c>
      <c r="BK224" s="232">
        <f>ROUND(I224*H224,2)</f>
        <v>0</v>
      </c>
      <c r="BL224" s="14" t="s">
        <v>435</v>
      </c>
      <c r="BM224" s="231" t="s">
        <v>456</v>
      </c>
    </row>
    <row r="225" s="2" customFormat="1" ht="16.5" customHeight="1">
      <c r="A225" s="35"/>
      <c r="B225" s="36"/>
      <c r="C225" s="219" t="s">
        <v>457</v>
      </c>
      <c r="D225" s="219" t="s">
        <v>125</v>
      </c>
      <c r="E225" s="220" t="s">
        <v>458</v>
      </c>
      <c r="F225" s="221" t="s">
        <v>459</v>
      </c>
      <c r="G225" s="222" t="s">
        <v>206</v>
      </c>
      <c r="H225" s="223">
        <v>12</v>
      </c>
      <c r="I225" s="224"/>
      <c r="J225" s="225">
        <f>ROUND(I225*H225,2)</f>
        <v>0</v>
      </c>
      <c r="K225" s="226"/>
      <c r="L225" s="41"/>
      <c r="M225" s="227" t="s">
        <v>1</v>
      </c>
      <c r="N225" s="228" t="s">
        <v>44</v>
      </c>
      <c r="O225" s="94"/>
      <c r="P225" s="229">
        <f>O225*H225</f>
        <v>0</v>
      </c>
      <c r="Q225" s="229">
        <v>0</v>
      </c>
      <c r="R225" s="229">
        <f>Q225*H225</f>
        <v>0</v>
      </c>
      <c r="S225" s="229">
        <v>0</v>
      </c>
      <c r="T225" s="230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31" t="s">
        <v>395</v>
      </c>
      <c r="AT225" s="231" t="s">
        <v>125</v>
      </c>
      <c r="AU225" s="231" t="s">
        <v>130</v>
      </c>
      <c r="AY225" s="14" t="s">
        <v>123</v>
      </c>
      <c r="BE225" s="232">
        <f>IF(N225="základná",J225,0)</f>
        <v>0</v>
      </c>
      <c r="BF225" s="232">
        <f>IF(N225="znížená",J225,0)</f>
        <v>0</v>
      </c>
      <c r="BG225" s="232">
        <f>IF(N225="zákl. prenesená",J225,0)</f>
        <v>0</v>
      </c>
      <c r="BH225" s="232">
        <f>IF(N225="zníž. prenesená",J225,0)</f>
        <v>0</v>
      </c>
      <c r="BI225" s="232">
        <f>IF(N225="nulová",J225,0)</f>
        <v>0</v>
      </c>
      <c r="BJ225" s="14" t="s">
        <v>130</v>
      </c>
      <c r="BK225" s="232">
        <f>ROUND(I225*H225,2)</f>
        <v>0</v>
      </c>
      <c r="BL225" s="14" t="s">
        <v>395</v>
      </c>
      <c r="BM225" s="231" t="s">
        <v>460</v>
      </c>
    </row>
    <row r="226" s="2" customFormat="1" ht="16.5" customHeight="1">
      <c r="A226" s="35"/>
      <c r="B226" s="36"/>
      <c r="C226" s="233" t="s">
        <v>461</v>
      </c>
      <c r="D226" s="233" t="s">
        <v>157</v>
      </c>
      <c r="E226" s="234" t="s">
        <v>462</v>
      </c>
      <c r="F226" s="235" t="s">
        <v>463</v>
      </c>
      <c r="G226" s="236" t="s">
        <v>206</v>
      </c>
      <c r="H226" s="237">
        <v>12</v>
      </c>
      <c r="I226" s="238"/>
      <c r="J226" s="239">
        <f>ROUND(I226*H226,2)</f>
        <v>0</v>
      </c>
      <c r="K226" s="240"/>
      <c r="L226" s="241"/>
      <c r="M226" s="242" t="s">
        <v>1</v>
      </c>
      <c r="N226" s="243" t="s">
        <v>44</v>
      </c>
      <c r="O226" s="94"/>
      <c r="P226" s="229">
        <f>O226*H226</f>
        <v>0</v>
      </c>
      <c r="Q226" s="229">
        <v>0.00012</v>
      </c>
      <c r="R226" s="229">
        <f>Q226*H226</f>
        <v>0.0014400000000000001</v>
      </c>
      <c r="S226" s="229">
        <v>0</v>
      </c>
      <c r="T226" s="23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31" t="s">
        <v>435</v>
      </c>
      <c r="AT226" s="231" t="s">
        <v>157</v>
      </c>
      <c r="AU226" s="231" t="s">
        <v>130</v>
      </c>
      <c r="AY226" s="14" t="s">
        <v>123</v>
      </c>
      <c r="BE226" s="232">
        <f>IF(N226="základná",J226,0)</f>
        <v>0</v>
      </c>
      <c r="BF226" s="232">
        <f>IF(N226="znížená",J226,0)</f>
        <v>0</v>
      </c>
      <c r="BG226" s="232">
        <f>IF(N226="zákl. prenesená",J226,0)</f>
        <v>0</v>
      </c>
      <c r="BH226" s="232">
        <f>IF(N226="zníž. prenesená",J226,0)</f>
        <v>0</v>
      </c>
      <c r="BI226" s="232">
        <f>IF(N226="nulová",J226,0)</f>
        <v>0</v>
      </c>
      <c r="BJ226" s="14" t="s">
        <v>130</v>
      </c>
      <c r="BK226" s="232">
        <f>ROUND(I226*H226,2)</f>
        <v>0</v>
      </c>
      <c r="BL226" s="14" t="s">
        <v>435</v>
      </c>
      <c r="BM226" s="231" t="s">
        <v>464</v>
      </c>
    </row>
    <row r="227" s="2" customFormat="1" ht="16.5" customHeight="1">
      <c r="A227" s="35"/>
      <c r="B227" s="36"/>
      <c r="C227" s="219" t="s">
        <v>465</v>
      </c>
      <c r="D227" s="219" t="s">
        <v>125</v>
      </c>
      <c r="E227" s="220" t="s">
        <v>466</v>
      </c>
      <c r="F227" s="221" t="s">
        <v>467</v>
      </c>
      <c r="G227" s="222" t="s">
        <v>206</v>
      </c>
      <c r="H227" s="223">
        <v>12</v>
      </c>
      <c r="I227" s="224"/>
      <c r="J227" s="225">
        <f>ROUND(I227*H227,2)</f>
        <v>0</v>
      </c>
      <c r="K227" s="226"/>
      <c r="L227" s="41"/>
      <c r="M227" s="227" t="s">
        <v>1</v>
      </c>
      <c r="N227" s="228" t="s">
        <v>44</v>
      </c>
      <c r="O227" s="94"/>
      <c r="P227" s="229">
        <f>O227*H227</f>
        <v>0</v>
      </c>
      <c r="Q227" s="229">
        <v>0</v>
      </c>
      <c r="R227" s="229">
        <f>Q227*H227</f>
        <v>0</v>
      </c>
      <c r="S227" s="229">
        <v>0</v>
      </c>
      <c r="T227" s="230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31" t="s">
        <v>395</v>
      </c>
      <c r="AT227" s="231" t="s">
        <v>125</v>
      </c>
      <c r="AU227" s="231" t="s">
        <v>130</v>
      </c>
      <c r="AY227" s="14" t="s">
        <v>123</v>
      </c>
      <c r="BE227" s="232">
        <f>IF(N227="základná",J227,0)</f>
        <v>0</v>
      </c>
      <c r="BF227" s="232">
        <f>IF(N227="znížená",J227,0)</f>
        <v>0</v>
      </c>
      <c r="BG227" s="232">
        <f>IF(N227="zákl. prenesená",J227,0)</f>
        <v>0</v>
      </c>
      <c r="BH227" s="232">
        <f>IF(N227="zníž. prenesená",J227,0)</f>
        <v>0</v>
      </c>
      <c r="BI227" s="232">
        <f>IF(N227="nulová",J227,0)</f>
        <v>0</v>
      </c>
      <c r="BJ227" s="14" t="s">
        <v>130</v>
      </c>
      <c r="BK227" s="232">
        <f>ROUND(I227*H227,2)</f>
        <v>0</v>
      </c>
      <c r="BL227" s="14" t="s">
        <v>395</v>
      </c>
      <c r="BM227" s="231" t="s">
        <v>468</v>
      </c>
    </row>
    <row r="228" s="2" customFormat="1" ht="16.5" customHeight="1">
      <c r="A228" s="35"/>
      <c r="B228" s="36"/>
      <c r="C228" s="233" t="s">
        <v>469</v>
      </c>
      <c r="D228" s="233" t="s">
        <v>157</v>
      </c>
      <c r="E228" s="234" t="s">
        <v>470</v>
      </c>
      <c r="F228" s="235" t="s">
        <v>471</v>
      </c>
      <c r="G228" s="236" t="s">
        <v>206</v>
      </c>
      <c r="H228" s="237">
        <v>12</v>
      </c>
      <c r="I228" s="238"/>
      <c r="J228" s="239">
        <f>ROUND(I228*H228,2)</f>
        <v>0</v>
      </c>
      <c r="K228" s="240"/>
      <c r="L228" s="241"/>
      <c r="M228" s="242" t="s">
        <v>1</v>
      </c>
      <c r="N228" s="243" t="s">
        <v>44</v>
      </c>
      <c r="O228" s="94"/>
      <c r="P228" s="229">
        <f>O228*H228</f>
        <v>0</v>
      </c>
      <c r="Q228" s="229">
        <v>0.0018400000000000001</v>
      </c>
      <c r="R228" s="229">
        <f>Q228*H228</f>
        <v>0.022080000000000002</v>
      </c>
      <c r="S228" s="229">
        <v>0</v>
      </c>
      <c r="T228" s="23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31" t="s">
        <v>435</v>
      </c>
      <c r="AT228" s="231" t="s">
        <v>157</v>
      </c>
      <c r="AU228" s="231" t="s">
        <v>130</v>
      </c>
      <c r="AY228" s="14" t="s">
        <v>123</v>
      </c>
      <c r="BE228" s="232">
        <f>IF(N228="základná",J228,0)</f>
        <v>0</v>
      </c>
      <c r="BF228" s="232">
        <f>IF(N228="znížená",J228,0)</f>
        <v>0</v>
      </c>
      <c r="BG228" s="232">
        <f>IF(N228="zákl. prenesená",J228,0)</f>
        <v>0</v>
      </c>
      <c r="BH228" s="232">
        <f>IF(N228="zníž. prenesená",J228,0)</f>
        <v>0</v>
      </c>
      <c r="BI228" s="232">
        <f>IF(N228="nulová",J228,0)</f>
        <v>0</v>
      </c>
      <c r="BJ228" s="14" t="s">
        <v>130</v>
      </c>
      <c r="BK228" s="232">
        <f>ROUND(I228*H228,2)</f>
        <v>0</v>
      </c>
      <c r="BL228" s="14" t="s">
        <v>435</v>
      </c>
      <c r="BM228" s="231" t="s">
        <v>472</v>
      </c>
    </row>
    <row r="229" s="2" customFormat="1" ht="24.15" customHeight="1">
      <c r="A229" s="35"/>
      <c r="B229" s="36"/>
      <c r="C229" s="219" t="s">
        <v>473</v>
      </c>
      <c r="D229" s="219" t="s">
        <v>125</v>
      </c>
      <c r="E229" s="220" t="s">
        <v>474</v>
      </c>
      <c r="F229" s="221" t="s">
        <v>475</v>
      </c>
      <c r="G229" s="222" t="s">
        <v>476</v>
      </c>
      <c r="H229" s="223">
        <v>1429.8</v>
      </c>
      <c r="I229" s="224"/>
      <c r="J229" s="225">
        <f>ROUND(I229*H229,2)</f>
        <v>0</v>
      </c>
      <c r="K229" s="226"/>
      <c r="L229" s="41"/>
      <c r="M229" s="227" t="s">
        <v>1</v>
      </c>
      <c r="N229" s="228" t="s">
        <v>44</v>
      </c>
      <c r="O229" s="94"/>
      <c r="P229" s="229">
        <f>O229*H229</f>
        <v>0</v>
      </c>
      <c r="Q229" s="229">
        <v>0</v>
      </c>
      <c r="R229" s="229">
        <f>Q229*H229</f>
        <v>0</v>
      </c>
      <c r="S229" s="229">
        <v>0</v>
      </c>
      <c r="T229" s="230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31" t="s">
        <v>395</v>
      </c>
      <c r="AT229" s="231" t="s">
        <v>125</v>
      </c>
      <c r="AU229" s="231" t="s">
        <v>130</v>
      </c>
      <c r="AY229" s="14" t="s">
        <v>123</v>
      </c>
      <c r="BE229" s="232">
        <f>IF(N229="základná",J229,0)</f>
        <v>0</v>
      </c>
      <c r="BF229" s="232">
        <f>IF(N229="znížená",J229,0)</f>
        <v>0</v>
      </c>
      <c r="BG229" s="232">
        <f>IF(N229="zákl. prenesená",J229,0)</f>
        <v>0</v>
      </c>
      <c r="BH229" s="232">
        <f>IF(N229="zníž. prenesená",J229,0)</f>
        <v>0</v>
      </c>
      <c r="BI229" s="232">
        <f>IF(N229="nulová",J229,0)</f>
        <v>0</v>
      </c>
      <c r="BJ229" s="14" t="s">
        <v>130</v>
      </c>
      <c r="BK229" s="232">
        <f>ROUND(I229*H229,2)</f>
        <v>0</v>
      </c>
      <c r="BL229" s="14" t="s">
        <v>395</v>
      </c>
      <c r="BM229" s="231" t="s">
        <v>477</v>
      </c>
    </row>
    <row r="230" s="2" customFormat="1" ht="16.5" customHeight="1">
      <c r="A230" s="35"/>
      <c r="B230" s="36"/>
      <c r="C230" s="219" t="s">
        <v>478</v>
      </c>
      <c r="D230" s="219" t="s">
        <v>125</v>
      </c>
      <c r="E230" s="220" t="s">
        <v>479</v>
      </c>
      <c r="F230" s="221" t="s">
        <v>480</v>
      </c>
      <c r="G230" s="222" t="s">
        <v>481</v>
      </c>
      <c r="H230" s="223">
        <v>8</v>
      </c>
      <c r="I230" s="224"/>
      <c r="J230" s="225">
        <f>ROUND(I230*H230,2)</f>
        <v>0</v>
      </c>
      <c r="K230" s="226"/>
      <c r="L230" s="41"/>
      <c r="M230" s="227" t="s">
        <v>1</v>
      </c>
      <c r="N230" s="228" t="s">
        <v>44</v>
      </c>
      <c r="O230" s="94"/>
      <c r="P230" s="229">
        <f>O230*H230</f>
        <v>0</v>
      </c>
      <c r="Q230" s="229">
        <v>0</v>
      </c>
      <c r="R230" s="229">
        <f>Q230*H230</f>
        <v>0</v>
      </c>
      <c r="S230" s="229">
        <v>0</v>
      </c>
      <c r="T230" s="23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31" t="s">
        <v>395</v>
      </c>
      <c r="AT230" s="231" t="s">
        <v>125</v>
      </c>
      <c r="AU230" s="231" t="s">
        <v>130</v>
      </c>
      <c r="AY230" s="14" t="s">
        <v>123</v>
      </c>
      <c r="BE230" s="232">
        <f>IF(N230="základná",J230,0)</f>
        <v>0</v>
      </c>
      <c r="BF230" s="232">
        <f>IF(N230="znížená",J230,0)</f>
        <v>0</v>
      </c>
      <c r="BG230" s="232">
        <f>IF(N230="zákl. prenesená",J230,0)</f>
        <v>0</v>
      </c>
      <c r="BH230" s="232">
        <f>IF(N230="zníž. prenesená",J230,0)</f>
        <v>0</v>
      </c>
      <c r="BI230" s="232">
        <f>IF(N230="nulová",J230,0)</f>
        <v>0</v>
      </c>
      <c r="BJ230" s="14" t="s">
        <v>130</v>
      </c>
      <c r="BK230" s="232">
        <f>ROUND(I230*H230,2)</f>
        <v>0</v>
      </c>
      <c r="BL230" s="14" t="s">
        <v>395</v>
      </c>
      <c r="BM230" s="231" t="s">
        <v>482</v>
      </c>
    </row>
    <row r="231" s="12" customFormat="1" ht="22.8" customHeight="1">
      <c r="A231" s="12"/>
      <c r="B231" s="203"/>
      <c r="C231" s="204"/>
      <c r="D231" s="205" t="s">
        <v>77</v>
      </c>
      <c r="E231" s="217" t="s">
        <v>483</v>
      </c>
      <c r="F231" s="217" t="s">
        <v>484</v>
      </c>
      <c r="G231" s="204"/>
      <c r="H231" s="204"/>
      <c r="I231" s="207"/>
      <c r="J231" s="218">
        <f>BK231</f>
        <v>0</v>
      </c>
      <c r="K231" s="204"/>
      <c r="L231" s="209"/>
      <c r="M231" s="210"/>
      <c r="N231" s="211"/>
      <c r="O231" s="211"/>
      <c r="P231" s="212">
        <f>P232</f>
        <v>0</v>
      </c>
      <c r="Q231" s="211"/>
      <c r="R231" s="212">
        <f>R232</f>
        <v>0</v>
      </c>
      <c r="S231" s="211"/>
      <c r="T231" s="213">
        <f>T232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4" t="s">
        <v>135</v>
      </c>
      <c r="AT231" s="215" t="s">
        <v>77</v>
      </c>
      <c r="AU231" s="215" t="s">
        <v>83</v>
      </c>
      <c r="AY231" s="214" t="s">
        <v>123</v>
      </c>
      <c r="BK231" s="216">
        <f>BK232</f>
        <v>0</v>
      </c>
    </row>
    <row r="232" s="2" customFormat="1" ht="21.75" customHeight="1">
      <c r="A232" s="35"/>
      <c r="B232" s="36"/>
      <c r="C232" s="219" t="s">
        <v>485</v>
      </c>
      <c r="D232" s="219" t="s">
        <v>125</v>
      </c>
      <c r="E232" s="220" t="s">
        <v>486</v>
      </c>
      <c r="F232" s="221" t="s">
        <v>487</v>
      </c>
      <c r="G232" s="222" t="s">
        <v>247</v>
      </c>
      <c r="H232" s="223">
        <v>394.90899999999999</v>
      </c>
      <c r="I232" s="224"/>
      <c r="J232" s="225">
        <f>ROUND(I232*H232,2)</f>
        <v>0</v>
      </c>
      <c r="K232" s="226"/>
      <c r="L232" s="41"/>
      <c r="M232" s="227" t="s">
        <v>1</v>
      </c>
      <c r="N232" s="228" t="s">
        <v>44</v>
      </c>
      <c r="O232" s="94"/>
      <c r="P232" s="229">
        <f>O232*H232</f>
        <v>0</v>
      </c>
      <c r="Q232" s="229">
        <v>0</v>
      </c>
      <c r="R232" s="229">
        <f>Q232*H232</f>
        <v>0</v>
      </c>
      <c r="S232" s="229">
        <v>0</v>
      </c>
      <c r="T232" s="23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31" t="s">
        <v>395</v>
      </c>
      <c r="AT232" s="231" t="s">
        <v>125</v>
      </c>
      <c r="AU232" s="231" t="s">
        <v>130</v>
      </c>
      <c r="AY232" s="14" t="s">
        <v>123</v>
      </c>
      <c r="BE232" s="232">
        <f>IF(N232="základná",J232,0)</f>
        <v>0</v>
      </c>
      <c r="BF232" s="232">
        <f>IF(N232="znížená",J232,0)</f>
        <v>0</v>
      </c>
      <c r="BG232" s="232">
        <f>IF(N232="zákl. prenesená",J232,0)</f>
        <v>0</v>
      </c>
      <c r="BH232" s="232">
        <f>IF(N232="zníž. prenesená",J232,0)</f>
        <v>0</v>
      </c>
      <c r="BI232" s="232">
        <f>IF(N232="nulová",J232,0)</f>
        <v>0</v>
      </c>
      <c r="BJ232" s="14" t="s">
        <v>130</v>
      </c>
      <c r="BK232" s="232">
        <f>ROUND(I232*H232,2)</f>
        <v>0</v>
      </c>
      <c r="BL232" s="14" t="s">
        <v>395</v>
      </c>
      <c r="BM232" s="231" t="s">
        <v>488</v>
      </c>
    </row>
    <row r="233" s="12" customFormat="1" ht="22.8" customHeight="1">
      <c r="A233" s="12"/>
      <c r="B233" s="203"/>
      <c r="C233" s="204"/>
      <c r="D233" s="205" t="s">
        <v>77</v>
      </c>
      <c r="E233" s="217" t="s">
        <v>489</v>
      </c>
      <c r="F233" s="217" t="s">
        <v>490</v>
      </c>
      <c r="G233" s="204"/>
      <c r="H233" s="204"/>
      <c r="I233" s="207"/>
      <c r="J233" s="218">
        <f>BK233</f>
        <v>0</v>
      </c>
      <c r="K233" s="204"/>
      <c r="L233" s="209"/>
      <c r="M233" s="210"/>
      <c r="N233" s="211"/>
      <c r="O233" s="211"/>
      <c r="P233" s="212">
        <f>SUM(P234:P240)</f>
        <v>0</v>
      </c>
      <c r="Q233" s="211"/>
      <c r="R233" s="212">
        <f>SUM(R234:R240)</f>
        <v>1.6394290000000003</v>
      </c>
      <c r="S233" s="211"/>
      <c r="T233" s="213">
        <f>SUM(T234:T240)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4" t="s">
        <v>135</v>
      </c>
      <c r="AT233" s="215" t="s">
        <v>77</v>
      </c>
      <c r="AU233" s="215" t="s">
        <v>83</v>
      </c>
      <c r="AY233" s="214" t="s">
        <v>123</v>
      </c>
      <c r="BK233" s="216">
        <f>SUM(BK234:BK240)</f>
        <v>0</v>
      </c>
    </row>
    <row r="234" s="2" customFormat="1" ht="33" customHeight="1">
      <c r="A234" s="35"/>
      <c r="B234" s="36"/>
      <c r="C234" s="219" t="s">
        <v>491</v>
      </c>
      <c r="D234" s="219" t="s">
        <v>125</v>
      </c>
      <c r="E234" s="220" t="s">
        <v>492</v>
      </c>
      <c r="F234" s="221" t="s">
        <v>493</v>
      </c>
      <c r="G234" s="222" t="s">
        <v>145</v>
      </c>
      <c r="H234" s="223">
        <v>1490.3900000000001</v>
      </c>
      <c r="I234" s="224"/>
      <c r="J234" s="225">
        <f>ROUND(I234*H234,2)</f>
        <v>0</v>
      </c>
      <c r="K234" s="226"/>
      <c r="L234" s="41"/>
      <c r="M234" s="227" t="s">
        <v>1</v>
      </c>
      <c r="N234" s="228" t="s">
        <v>44</v>
      </c>
      <c r="O234" s="94"/>
      <c r="P234" s="229">
        <f>O234*H234</f>
        <v>0</v>
      </c>
      <c r="Q234" s="229">
        <v>0</v>
      </c>
      <c r="R234" s="229">
        <f>Q234*H234</f>
        <v>0</v>
      </c>
      <c r="S234" s="229">
        <v>0</v>
      </c>
      <c r="T234" s="23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31" t="s">
        <v>395</v>
      </c>
      <c r="AT234" s="231" t="s">
        <v>125</v>
      </c>
      <c r="AU234" s="231" t="s">
        <v>130</v>
      </c>
      <c r="AY234" s="14" t="s">
        <v>123</v>
      </c>
      <c r="BE234" s="232">
        <f>IF(N234="základná",J234,0)</f>
        <v>0</v>
      </c>
      <c r="BF234" s="232">
        <f>IF(N234="znížená",J234,0)</f>
        <v>0</v>
      </c>
      <c r="BG234" s="232">
        <f>IF(N234="zákl. prenesená",J234,0)</f>
        <v>0</v>
      </c>
      <c r="BH234" s="232">
        <f>IF(N234="zníž. prenesená",J234,0)</f>
        <v>0</v>
      </c>
      <c r="BI234" s="232">
        <f>IF(N234="nulová",J234,0)</f>
        <v>0</v>
      </c>
      <c r="BJ234" s="14" t="s">
        <v>130</v>
      </c>
      <c r="BK234" s="232">
        <f>ROUND(I234*H234,2)</f>
        <v>0</v>
      </c>
      <c r="BL234" s="14" t="s">
        <v>395</v>
      </c>
      <c r="BM234" s="231" t="s">
        <v>494</v>
      </c>
    </row>
    <row r="235" s="2" customFormat="1" ht="24.15" customHeight="1">
      <c r="A235" s="35"/>
      <c r="B235" s="36"/>
      <c r="C235" s="233" t="s">
        <v>495</v>
      </c>
      <c r="D235" s="233" t="s">
        <v>157</v>
      </c>
      <c r="E235" s="234" t="s">
        <v>496</v>
      </c>
      <c r="F235" s="235" t="s">
        <v>497</v>
      </c>
      <c r="G235" s="236" t="s">
        <v>145</v>
      </c>
      <c r="H235" s="237">
        <v>1490.3900000000001</v>
      </c>
      <c r="I235" s="238"/>
      <c r="J235" s="239">
        <f>ROUND(I235*H235,2)</f>
        <v>0</v>
      </c>
      <c r="K235" s="240"/>
      <c r="L235" s="241"/>
      <c r="M235" s="242" t="s">
        <v>1</v>
      </c>
      <c r="N235" s="243" t="s">
        <v>44</v>
      </c>
      <c r="O235" s="94"/>
      <c r="P235" s="229">
        <f>O235*H235</f>
        <v>0</v>
      </c>
      <c r="Q235" s="229">
        <v>0.0011000000000000001</v>
      </c>
      <c r="R235" s="229">
        <f>Q235*H235</f>
        <v>1.6394290000000003</v>
      </c>
      <c r="S235" s="229">
        <v>0</v>
      </c>
      <c r="T235" s="230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31" t="s">
        <v>435</v>
      </c>
      <c r="AT235" s="231" t="s">
        <v>157</v>
      </c>
      <c r="AU235" s="231" t="s">
        <v>130</v>
      </c>
      <c r="AY235" s="14" t="s">
        <v>123</v>
      </c>
      <c r="BE235" s="232">
        <f>IF(N235="základná",J235,0)</f>
        <v>0</v>
      </c>
      <c r="BF235" s="232">
        <f>IF(N235="znížená",J235,0)</f>
        <v>0</v>
      </c>
      <c r="BG235" s="232">
        <f>IF(N235="zákl. prenesená",J235,0)</f>
        <v>0</v>
      </c>
      <c r="BH235" s="232">
        <f>IF(N235="zníž. prenesená",J235,0)</f>
        <v>0</v>
      </c>
      <c r="BI235" s="232">
        <f>IF(N235="nulová",J235,0)</f>
        <v>0</v>
      </c>
      <c r="BJ235" s="14" t="s">
        <v>130</v>
      </c>
      <c r="BK235" s="232">
        <f>ROUND(I235*H235,2)</f>
        <v>0</v>
      </c>
      <c r="BL235" s="14" t="s">
        <v>435</v>
      </c>
      <c r="BM235" s="231" t="s">
        <v>498</v>
      </c>
    </row>
    <row r="236" s="2" customFormat="1" ht="37.8" customHeight="1">
      <c r="A236" s="35"/>
      <c r="B236" s="36"/>
      <c r="C236" s="233" t="s">
        <v>499</v>
      </c>
      <c r="D236" s="233" t="s">
        <v>157</v>
      </c>
      <c r="E236" s="234" t="s">
        <v>500</v>
      </c>
      <c r="F236" s="235" t="s">
        <v>501</v>
      </c>
      <c r="G236" s="236" t="s">
        <v>206</v>
      </c>
      <c r="H236" s="237">
        <v>8</v>
      </c>
      <c r="I236" s="238"/>
      <c r="J236" s="239">
        <f>ROUND(I236*H236,2)</f>
        <v>0</v>
      </c>
      <c r="K236" s="240"/>
      <c r="L236" s="241"/>
      <c r="M236" s="242" t="s">
        <v>1</v>
      </c>
      <c r="N236" s="243" t="s">
        <v>44</v>
      </c>
      <c r="O236" s="94"/>
      <c r="P236" s="229">
        <f>O236*H236</f>
        <v>0</v>
      </c>
      <c r="Q236" s="229">
        <v>0</v>
      </c>
      <c r="R236" s="229">
        <f>Q236*H236</f>
        <v>0</v>
      </c>
      <c r="S236" s="229">
        <v>0</v>
      </c>
      <c r="T236" s="23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31" t="s">
        <v>430</v>
      </c>
      <c r="AT236" s="231" t="s">
        <v>157</v>
      </c>
      <c r="AU236" s="231" t="s">
        <v>130</v>
      </c>
      <c r="AY236" s="14" t="s">
        <v>123</v>
      </c>
      <c r="BE236" s="232">
        <f>IF(N236="základná",J236,0)</f>
        <v>0</v>
      </c>
      <c r="BF236" s="232">
        <f>IF(N236="znížená",J236,0)</f>
        <v>0</v>
      </c>
      <c r="BG236" s="232">
        <f>IF(N236="zákl. prenesená",J236,0)</f>
        <v>0</v>
      </c>
      <c r="BH236" s="232">
        <f>IF(N236="zníž. prenesená",J236,0)</f>
        <v>0</v>
      </c>
      <c r="BI236" s="232">
        <f>IF(N236="nulová",J236,0)</f>
        <v>0</v>
      </c>
      <c r="BJ236" s="14" t="s">
        <v>130</v>
      </c>
      <c r="BK236" s="232">
        <f>ROUND(I236*H236,2)</f>
        <v>0</v>
      </c>
      <c r="BL236" s="14" t="s">
        <v>395</v>
      </c>
      <c r="BM236" s="231" t="s">
        <v>502</v>
      </c>
    </row>
    <row r="237" s="2" customFormat="1" ht="21.75" customHeight="1">
      <c r="A237" s="35"/>
      <c r="B237" s="36"/>
      <c r="C237" s="233" t="s">
        <v>503</v>
      </c>
      <c r="D237" s="233" t="s">
        <v>157</v>
      </c>
      <c r="E237" s="234" t="s">
        <v>504</v>
      </c>
      <c r="F237" s="235" t="s">
        <v>505</v>
      </c>
      <c r="G237" s="236" t="s">
        <v>206</v>
      </c>
      <c r="H237" s="237">
        <v>44</v>
      </c>
      <c r="I237" s="238"/>
      <c r="J237" s="239">
        <f>ROUND(I237*H237,2)</f>
        <v>0</v>
      </c>
      <c r="K237" s="240"/>
      <c r="L237" s="241"/>
      <c r="M237" s="242" t="s">
        <v>1</v>
      </c>
      <c r="N237" s="243" t="s">
        <v>44</v>
      </c>
      <c r="O237" s="94"/>
      <c r="P237" s="229">
        <f>O237*H237</f>
        <v>0</v>
      </c>
      <c r="Q237" s="229">
        <v>0</v>
      </c>
      <c r="R237" s="229">
        <f>Q237*H237</f>
        <v>0</v>
      </c>
      <c r="S237" s="229">
        <v>0</v>
      </c>
      <c r="T237" s="230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31" t="s">
        <v>430</v>
      </c>
      <c r="AT237" s="231" t="s">
        <v>157</v>
      </c>
      <c r="AU237" s="231" t="s">
        <v>130</v>
      </c>
      <c r="AY237" s="14" t="s">
        <v>123</v>
      </c>
      <c r="BE237" s="232">
        <f>IF(N237="základná",J237,0)</f>
        <v>0</v>
      </c>
      <c r="BF237" s="232">
        <f>IF(N237="znížená",J237,0)</f>
        <v>0</v>
      </c>
      <c r="BG237" s="232">
        <f>IF(N237="zákl. prenesená",J237,0)</f>
        <v>0</v>
      </c>
      <c r="BH237" s="232">
        <f>IF(N237="zníž. prenesená",J237,0)</f>
        <v>0</v>
      </c>
      <c r="BI237" s="232">
        <f>IF(N237="nulová",J237,0)</f>
        <v>0</v>
      </c>
      <c r="BJ237" s="14" t="s">
        <v>130</v>
      </c>
      <c r="BK237" s="232">
        <f>ROUND(I237*H237,2)</f>
        <v>0</v>
      </c>
      <c r="BL237" s="14" t="s">
        <v>395</v>
      </c>
      <c r="BM237" s="231" t="s">
        <v>506</v>
      </c>
    </row>
    <row r="238" s="2" customFormat="1" ht="16.5" customHeight="1">
      <c r="A238" s="35"/>
      <c r="B238" s="36"/>
      <c r="C238" s="233" t="s">
        <v>507</v>
      </c>
      <c r="D238" s="233" t="s">
        <v>157</v>
      </c>
      <c r="E238" s="234" t="s">
        <v>508</v>
      </c>
      <c r="F238" s="235" t="s">
        <v>509</v>
      </c>
      <c r="G238" s="236" t="s">
        <v>476</v>
      </c>
      <c r="H238" s="237">
        <v>1</v>
      </c>
      <c r="I238" s="238"/>
      <c r="J238" s="239">
        <f>ROUND(I238*H238,2)</f>
        <v>0</v>
      </c>
      <c r="K238" s="240"/>
      <c r="L238" s="241"/>
      <c r="M238" s="242" t="s">
        <v>1</v>
      </c>
      <c r="N238" s="243" t="s">
        <v>44</v>
      </c>
      <c r="O238" s="94"/>
      <c r="P238" s="229">
        <f>O238*H238</f>
        <v>0</v>
      </c>
      <c r="Q238" s="229">
        <v>0</v>
      </c>
      <c r="R238" s="229">
        <f>Q238*H238</f>
        <v>0</v>
      </c>
      <c r="S238" s="229">
        <v>0</v>
      </c>
      <c r="T238" s="23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31" t="s">
        <v>430</v>
      </c>
      <c r="AT238" s="231" t="s">
        <v>157</v>
      </c>
      <c r="AU238" s="231" t="s">
        <v>130</v>
      </c>
      <c r="AY238" s="14" t="s">
        <v>123</v>
      </c>
      <c r="BE238" s="232">
        <f>IF(N238="základná",J238,0)</f>
        <v>0</v>
      </c>
      <c r="BF238" s="232">
        <f>IF(N238="znížená",J238,0)</f>
        <v>0</v>
      </c>
      <c r="BG238" s="232">
        <f>IF(N238="zákl. prenesená",J238,0)</f>
        <v>0</v>
      </c>
      <c r="BH238" s="232">
        <f>IF(N238="zníž. prenesená",J238,0)</f>
        <v>0</v>
      </c>
      <c r="BI238" s="232">
        <f>IF(N238="nulová",J238,0)</f>
        <v>0</v>
      </c>
      <c r="BJ238" s="14" t="s">
        <v>130</v>
      </c>
      <c r="BK238" s="232">
        <f>ROUND(I238*H238,2)</f>
        <v>0</v>
      </c>
      <c r="BL238" s="14" t="s">
        <v>395</v>
      </c>
      <c r="BM238" s="231" t="s">
        <v>510</v>
      </c>
    </row>
    <row r="239" s="2" customFormat="1" ht="16.5" customHeight="1">
      <c r="A239" s="35"/>
      <c r="B239" s="36"/>
      <c r="C239" s="219" t="s">
        <v>511</v>
      </c>
      <c r="D239" s="219" t="s">
        <v>125</v>
      </c>
      <c r="E239" s="220" t="s">
        <v>512</v>
      </c>
      <c r="F239" s="221" t="s">
        <v>513</v>
      </c>
      <c r="G239" s="222" t="s">
        <v>476</v>
      </c>
      <c r="H239" s="223">
        <v>1</v>
      </c>
      <c r="I239" s="224"/>
      <c r="J239" s="225">
        <f>ROUND(I239*H239,2)</f>
        <v>0</v>
      </c>
      <c r="K239" s="226"/>
      <c r="L239" s="41"/>
      <c r="M239" s="227" t="s">
        <v>1</v>
      </c>
      <c r="N239" s="228" t="s">
        <v>44</v>
      </c>
      <c r="O239" s="94"/>
      <c r="P239" s="229">
        <f>O239*H239</f>
        <v>0</v>
      </c>
      <c r="Q239" s="229">
        <v>0</v>
      </c>
      <c r="R239" s="229">
        <f>Q239*H239</f>
        <v>0</v>
      </c>
      <c r="S239" s="229">
        <v>0</v>
      </c>
      <c r="T239" s="230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31" t="s">
        <v>395</v>
      </c>
      <c r="AT239" s="231" t="s">
        <v>125</v>
      </c>
      <c r="AU239" s="231" t="s">
        <v>130</v>
      </c>
      <c r="AY239" s="14" t="s">
        <v>123</v>
      </c>
      <c r="BE239" s="232">
        <f>IF(N239="základná",J239,0)</f>
        <v>0</v>
      </c>
      <c r="BF239" s="232">
        <f>IF(N239="znížená",J239,0)</f>
        <v>0</v>
      </c>
      <c r="BG239" s="232">
        <f>IF(N239="zákl. prenesená",J239,0)</f>
        <v>0</v>
      </c>
      <c r="BH239" s="232">
        <f>IF(N239="zníž. prenesená",J239,0)</f>
        <v>0</v>
      </c>
      <c r="BI239" s="232">
        <f>IF(N239="nulová",J239,0)</f>
        <v>0</v>
      </c>
      <c r="BJ239" s="14" t="s">
        <v>130</v>
      </c>
      <c r="BK239" s="232">
        <f>ROUND(I239*H239,2)</f>
        <v>0</v>
      </c>
      <c r="BL239" s="14" t="s">
        <v>395</v>
      </c>
      <c r="BM239" s="231" t="s">
        <v>514</v>
      </c>
    </row>
    <row r="240" s="2" customFormat="1" ht="24.15" customHeight="1">
      <c r="A240" s="35"/>
      <c r="B240" s="36"/>
      <c r="C240" s="233" t="s">
        <v>515</v>
      </c>
      <c r="D240" s="233" t="s">
        <v>157</v>
      </c>
      <c r="E240" s="234" t="s">
        <v>516</v>
      </c>
      <c r="F240" s="235" t="s">
        <v>517</v>
      </c>
      <c r="G240" s="236" t="s">
        <v>206</v>
      </c>
      <c r="H240" s="237">
        <v>8</v>
      </c>
      <c r="I240" s="238"/>
      <c r="J240" s="239">
        <f>ROUND(I240*H240,2)</f>
        <v>0</v>
      </c>
      <c r="K240" s="240"/>
      <c r="L240" s="241"/>
      <c r="M240" s="244" t="s">
        <v>1</v>
      </c>
      <c r="N240" s="245" t="s">
        <v>44</v>
      </c>
      <c r="O240" s="246"/>
      <c r="P240" s="247">
        <f>O240*H240</f>
        <v>0</v>
      </c>
      <c r="Q240" s="247">
        <v>0</v>
      </c>
      <c r="R240" s="247">
        <f>Q240*H240</f>
        <v>0</v>
      </c>
      <c r="S240" s="247">
        <v>0</v>
      </c>
      <c r="T240" s="248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31" t="s">
        <v>430</v>
      </c>
      <c r="AT240" s="231" t="s">
        <v>157</v>
      </c>
      <c r="AU240" s="231" t="s">
        <v>130</v>
      </c>
      <c r="AY240" s="14" t="s">
        <v>123</v>
      </c>
      <c r="BE240" s="232">
        <f>IF(N240="základná",J240,0)</f>
        <v>0</v>
      </c>
      <c r="BF240" s="232">
        <f>IF(N240="znížená",J240,0)</f>
        <v>0</v>
      </c>
      <c r="BG240" s="232">
        <f>IF(N240="zákl. prenesená",J240,0)</f>
        <v>0</v>
      </c>
      <c r="BH240" s="232">
        <f>IF(N240="zníž. prenesená",J240,0)</f>
        <v>0</v>
      </c>
      <c r="BI240" s="232">
        <f>IF(N240="nulová",J240,0)</f>
        <v>0</v>
      </c>
      <c r="BJ240" s="14" t="s">
        <v>130</v>
      </c>
      <c r="BK240" s="232">
        <f>ROUND(I240*H240,2)</f>
        <v>0</v>
      </c>
      <c r="BL240" s="14" t="s">
        <v>395</v>
      </c>
      <c r="BM240" s="231" t="s">
        <v>518</v>
      </c>
    </row>
    <row r="241" s="2" customFormat="1" ht="6.96" customHeight="1">
      <c r="A241" s="35"/>
      <c r="B241" s="69"/>
      <c r="C241" s="70"/>
      <c r="D241" s="70"/>
      <c r="E241" s="70"/>
      <c r="F241" s="70"/>
      <c r="G241" s="70"/>
      <c r="H241" s="70"/>
      <c r="I241" s="70"/>
      <c r="J241" s="70"/>
      <c r="K241" s="70"/>
      <c r="L241" s="41"/>
      <c r="M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</row>
  </sheetData>
  <sheetProtection sheet="1" autoFilter="0" formatColumns="0" formatRows="0" objects="1" scenarios="1" spinCount="100000" saltValue="nfJnc00Cf/v6OEml4TPdvFslvtdU/JAcs7TA/fQOYvOJUNHP3Sjr/GXxgKLsu20EYoQ82PVxcu4NjCdkteC06w==" hashValue="dIK8cTKZCAOaG76wyPArDxZfg3k2enYN6hVAKWkJVRl0Z3b67t4Ijk99LmKtMgc9UdLu6ZAb5cOsm4XiogL2jQ==" algorithmName="SHA-512" password="CC35"/>
  <autoFilter ref="C129:K240"/>
  <mergeCells count="6">
    <mergeCell ref="E7:H7"/>
    <mergeCell ref="E16:H16"/>
    <mergeCell ref="E25:H25"/>
    <mergeCell ref="E85:H85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Miroslav Kasan</dc:creator>
  <cp:lastModifiedBy>Miroslav Kasan</cp:lastModifiedBy>
  <dcterms:created xsi:type="dcterms:W3CDTF">2026-09-15T21:20:26Z</dcterms:created>
  <dcterms:modified xsi:type="dcterms:W3CDTF">2026-09-15T21:20:27Z</dcterms:modified>
</cp:coreProperties>
</file>