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miros\Desktop\"/>
    </mc:Choice>
  </mc:AlternateContent>
  <bookViews>
    <workbookView xWindow="0" yWindow="0" windowWidth="0" windowHeight="0"/>
  </bookViews>
  <sheets>
    <sheet name="Rekapitulácia stavby" sheetId="1" r:id="rId1"/>
    <sheet name="48-1-2026 - Prestavba a p..." sheetId="2" r:id="rId2"/>
  </sheets>
  <definedNames>
    <definedName name="_xlnm.Print_Area" localSheetId="0">'Rekapitulácia stavby'!$D$4:$AO$76,'Rekapitulácia stavby'!$C$82:$AQ$96</definedName>
    <definedName name="_xlnm.Print_Titles" localSheetId="0">'Rekapitulácia stavby'!$92:$92</definedName>
    <definedName name="_xlnm._FilterDatabase" localSheetId="1" hidden="1">'48-1-2026 - Prestavba a p...'!$C$129:$K$353</definedName>
    <definedName name="_xlnm.Print_Area" localSheetId="1">'48-1-2026 - Prestavba a p...'!$C$82:$J$113,'48-1-2026 - Prestavba a p...'!$C$119:$J$353</definedName>
    <definedName name="_xlnm.Print_Titles" localSheetId="1">'48-1-2026 - Prestavba a p...'!$129:$129</definedName>
  </definedNames>
  <calcPr/>
</workbook>
</file>

<file path=xl/calcChain.xml><?xml version="1.0" encoding="utf-8"?>
<calcChain xmlns="http://schemas.openxmlformats.org/spreadsheetml/2006/main">
  <c i="1" l="1" r="AY95"/>
  <c i="2" r="J35"/>
  <c r="J34"/>
  <c r="J33"/>
  <c i="1" r="AX95"/>
  <c i="2" r="BI352"/>
  <c r="BH352"/>
  <c r="BG352"/>
  <c r="BE352"/>
  <c r="T352"/>
  <c r="R352"/>
  <c r="P352"/>
  <c r="BI351"/>
  <c r="BH351"/>
  <c r="BG351"/>
  <c r="BE351"/>
  <c r="T351"/>
  <c r="R351"/>
  <c r="P351"/>
  <c r="BI350"/>
  <c r="BH350"/>
  <c r="BG350"/>
  <c r="BE350"/>
  <c r="T350"/>
  <c r="R350"/>
  <c r="P350"/>
  <c r="BI348"/>
  <c r="BH348"/>
  <c r="BG348"/>
  <c r="BE348"/>
  <c r="T348"/>
  <c r="R348"/>
  <c r="P348"/>
  <c r="BI345"/>
  <c r="BH345"/>
  <c r="BG345"/>
  <c r="BE345"/>
  <c r="T345"/>
  <c r="T344"/>
  <c r="R345"/>
  <c r="R344"/>
  <c r="P345"/>
  <c r="P344"/>
  <c r="BI342"/>
  <c r="BH342"/>
  <c r="BG342"/>
  <c r="BE342"/>
  <c r="T342"/>
  <c r="R342"/>
  <c r="P342"/>
  <c r="BI340"/>
  <c r="BH340"/>
  <c r="BG340"/>
  <c r="BE340"/>
  <c r="T340"/>
  <c r="R340"/>
  <c r="P340"/>
  <c r="BI339"/>
  <c r="BH339"/>
  <c r="BG339"/>
  <c r="BE339"/>
  <c r="T339"/>
  <c r="R339"/>
  <c r="P339"/>
  <c r="BI338"/>
  <c r="BH338"/>
  <c r="BG338"/>
  <c r="BE338"/>
  <c r="T338"/>
  <c r="R338"/>
  <c r="P338"/>
  <c r="BI337"/>
  <c r="BH337"/>
  <c r="BG337"/>
  <c r="BE337"/>
  <c r="T337"/>
  <c r="R337"/>
  <c r="P337"/>
  <c r="BI336"/>
  <c r="BH336"/>
  <c r="BG336"/>
  <c r="BE336"/>
  <c r="T336"/>
  <c r="R336"/>
  <c r="P336"/>
  <c r="BI335"/>
  <c r="BH335"/>
  <c r="BG335"/>
  <c r="BE335"/>
  <c r="T335"/>
  <c r="R335"/>
  <c r="P335"/>
  <c r="BI334"/>
  <c r="BH334"/>
  <c r="BG334"/>
  <c r="BE334"/>
  <c r="T334"/>
  <c r="R334"/>
  <c r="P334"/>
  <c r="BI333"/>
  <c r="BH333"/>
  <c r="BG333"/>
  <c r="BE333"/>
  <c r="T333"/>
  <c r="R333"/>
  <c r="P333"/>
  <c r="BI332"/>
  <c r="BH332"/>
  <c r="BG332"/>
  <c r="BE332"/>
  <c r="T332"/>
  <c r="R332"/>
  <c r="P332"/>
  <c r="BI331"/>
  <c r="BH331"/>
  <c r="BG331"/>
  <c r="BE331"/>
  <c r="T331"/>
  <c r="R331"/>
  <c r="P331"/>
  <c r="BI330"/>
  <c r="BH330"/>
  <c r="BG330"/>
  <c r="BE330"/>
  <c r="T330"/>
  <c r="R330"/>
  <c r="P330"/>
  <c r="BI327"/>
  <c r="BH327"/>
  <c r="BG327"/>
  <c r="BE327"/>
  <c r="T327"/>
  <c r="R327"/>
  <c r="P327"/>
  <c r="BI325"/>
  <c r="BH325"/>
  <c r="BG325"/>
  <c r="BE325"/>
  <c r="T325"/>
  <c r="R325"/>
  <c r="P325"/>
  <c r="BI322"/>
  <c r="BH322"/>
  <c r="BG322"/>
  <c r="BE322"/>
  <c r="T322"/>
  <c r="T321"/>
  <c r="R322"/>
  <c r="R321"/>
  <c r="P322"/>
  <c r="P321"/>
  <c r="BI319"/>
  <c r="BH319"/>
  <c r="BG319"/>
  <c r="BE319"/>
  <c r="T319"/>
  <c r="T318"/>
  <c r="R319"/>
  <c r="R318"/>
  <c r="P319"/>
  <c r="P318"/>
  <c r="BI316"/>
  <c r="BH316"/>
  <c r="BG316"/>
  <c r="BE316"/>
  <c r="T316"/>
  <c r="R316"/>
  <c r="P316"/>
  <c r="BI315"/>
  <c r="BH315"/>
  <c r="BG315"/>
  <c r="BE315"/>
  <c r="T315"/>
  <c r="R315"/>
  <c r="P315"/>
  <c r="BI314"/>
  <c r="BH314"/>
  <c r="BG314"/>
  <c r="BE314"/>
  <c r="T314"/>
  <c r="R314"/>
  <c r="P314"/>
  <c r="BI312"/>
  <c r="BH312"/>
  <c r="BG312"/>
  <c r="BE312"/>
  <c r="T312"/>
  <c r="R312"/>
  <c r="P312"/>
  <c r="BI311"/>
  <c r="BH311"/>
  <c r="BG311"/>
  <c r="BE311"/>
  <c r="T311"/>
  <c r="R311"/>
  <c r="P311"/>
  <c r="BI308"/>
  <c r="BH308"/>
  <c r="BG308"/>
  <c r="BE308"/>
  <c r="T308"/>
  <c r="R308"/>
  <c r="P308"/>
  <c r="BI306"/>
  <c r="BH306"/>
  <c r="BG306"/>
  <c r="BE306"/>
  <c r="T306"/>
  <c r="R306"/>
  <c r="P306"/>
  <c r="BI304"/>
  <c r="BH304"/>
  <c r="BG304"/>
  <c r="BE304"/>
  <c r="T304"/>
  <c r="R304"/>
  <c r="P304"/>
  <c r="BI302"/>
  <c r="BH302"/>
  <c r="BG302"/>
  <c r="BE302"/>
  <c r="T302"/>
  <c r="R302"/>
  <c r="P302"/>
  <c r="BI299"/>
  <c r="BH299"/>
  <c r="BG299"/>
  <c r="BE299"/>
  <c r="T299"/>
  <c r="T298"/>
  <c r="R299"/>
  <c r="R298"/>
  <c r="P299"/>
  <c r="P298"/>
  <c r="BI295"/>
  <c r="BH295"/>
  <c r="BG295"/>
  <c r="BE295"/>
  <c r="T295"/>
  <c r="R295"/>
  <c r="P295"/>
  <c r="BI293"/>
  <c r="BH293"/>
  <c r="BG293"/>
  <c r="BE293"/>
  <c r="T293"/>
  <c r="R293"/>
  <c r="P293"/>
  <c r="BI291"/>
  <c r="BH291"/>
  <c r="BG291"/>
  <c r="BE291"/>
  <c r="T291"/>
  <c r="R291"/>
  <c r="P291"/>
  <c r="BI289"/>
  <c r="BH289"/>
  <c r="BG289"/>
  <c r="BE289"/>
  <c r="T289"/>
  <c r="R289"/>
  <c r="P289"/>
  <c r="BI287"/>
  <c r="BH287"/>
  <c r="BG287"/>
  <c r="BE287"/>
  <c r="T287"/>
  <c r="R287"/>
  <c r="P287"/>
  <c r="BI285"/>
  <c r="BH285"/>
  <c r="BG285"/>
  <c r="BE285"/>
  <c r="T285"/>
  <c r="R285"/>
  <c r="P285"/>
  <c r="BI283"/>
  <c r="BH283"/>
  <c r="BG283"/>
  <c r="BE283"/>
  <c r="T283"/>
  <c r="R283"/>
  <c r="P283"/>
  <c r="BI281"/>
  <c r="BH281"/>
  <c r="BG281"/>
  <c r="BE281"/>
  <c r="T281"/>
  <c r="R281"/>
  <c r="P281"/>
  <c r="BI279"/>
  <c r="BH279"/>
  <c r="BG279"/>
  <c r="BE279"/>
  <c r="T279"/>
  <c r="R279"/>
  <c r="P279"/>
  <c r="BI277"/>
  <c r="BH277"/>
  <c r="BG277"/>
  <c r="BE277"/>
  <c r="T277"/>
  <c r="R277"/>
  <c r="P277"/>
  <c r="BI276"/>
  <c r="BH276"/>
  <c r="BG276"/>
  <c r="BE276"/>
  <c r="T276"/>
  <c r="R276"/>
  <c r="P276"/>
  <c r="BI275"/>
  <c r="BH275"/>
  <c r="BG275"/>
  <c r="BE275"/>
  <c r="T275"/>
  <c r="R275"/>
  <c r="P275"/>
  <c r="BI274"/>
  <c r="BH274"/>
  <c r="BG274"/>
  <c r="BE274"/>
  <c r="T274"/>
  <c r="R274"/>
  <c r="P274"/>
  <c r="BI272"/>
  <c r="BH272"/>
  <c r="BG272"/>
  <c r="BE272"/>
  <c r="T272"/>
  <c r="R272"/>
  <c r="P272"/>
  <c r="BI270"/>
  <c r="BH270"/>
  <c r="BG270"/>
  <c r="BE270"/>
  <c r="T270"/>
  <c r="R270"/>
  <c r="P270"/>
  <c r="BI263"/>
  <c r="BH263"/>
  <c r="BG263"/>
  <c r="BE263"/>
  <c r="T263"/>
  <c r="R263"/>
  <c r="P263"/>
  <c r="BI258"/>
  <c r="BH258"/>
  <c r="BG258"/>
  <c r="BE258"/>
  <c r="T258"/>
  <c r="R258"/>
  <c r="P258"/>
  <c r="BI257"/>
  <c r="BH257"/>
  <c r="BG257"/>
  <c r="BE257"/>
  <c r="T257"/>
  <c r="R257"/>
  <c r="P257"/>
  <c r="BI255"/>
  <c r="BH255"/>
  <c r="BG255"/>
  <c r="BE255"/>
  <c r="T255"/>
  <c r="R255"/>
  <c r="P255"/>
  <c r="BI251"/>
  <c r="BH251"/>
  <c r="BG251"/>
  <c r="BE251"/>
  <c r="T251"/>
  <c r="R251"/>
  <c r="P251"/>
  <c r="BI250"/>
  <c r="BH250"/>
  <c r="BG250"/>
  <c r="BE250"/>
  <c r="T250"/>
  <c r="R250"/>
  <c r="P250"/>
  <c r="BI248"/>
  <c r="BH248"/>
  <c r="BG248"/>
  <c r="BE248"/>
  <c r="T248"/>
  <c r="R248"/>
  <c r="P248"/>
  <c r="BI246"/>
  <c r="BH246"/>
  <c r="BG246"/>
  <c r="BE246"/>
  <c r="T246"/>
  <c r="R246"/>
  <c r="P246"/>
  <c r="BI244"/>
  <c r="BH244"/>
  <c r="BG244"/>
  <c r="BE244"/>
  <c r="T244"/>
  <c r="R244"/>
  <c r="P244"/>
  <c r="BI243"/>
  <c r="BH243"/>
  <c r="BG243"/>
  <c r="BE243"/>
  <c r="T243"/>
  <c r="R243"/>
  <c r="P243"/>
  <c r="BI238"/>
  <c r="BH238"/>
  <c r="BG238"/>
  <c r="BE238"/>
  <c r="T238"/>
  <c r="R238"/>
  <c r="P238"/>
  <c r="BI237"/>
  <c r="BH237"/>
  <c r="BG237"/>
  <c r="BE237"/>
  <c r="T237"/>
  <c r="R237"/>
  <c r="P237"/>
  <c r="BI235"/>
  <c r="BH235"/>
  <c r="BG235"/>
  <c r="BE235"/>
  <c r="T235"/>
  <c r="R235"/>
  <c r="P235"/>
  <c r="BI232"/>
  <c r="BH232"/>
  <c r="BG232"/>
  <c r="BE232"/>
  <c r="T232"/>
  <c r="R232"/>
  <c r="P232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2"/>
  <c r="BH222"/>
  <c r="BG222"/>
  <c r="BE222"/>
  <c r="T222"/>
  <c r="R222"/>
  <c r="P222"/>
  <c r="BI218"/>
  <c r="BH218"/>
  <c r="BG218"/>
  <c r="BE218"/>
  <c r="T218"/>
  <c r="R218"/>
  <c r="P218"/>
  <c r="BI214"/>
  <c r="BH214"/>
  <c r="BG214"/>
  <c r="BE214"/>
  <c r="T214"/>
  <c r="R214"/>
  <c r="P214"/>
  <c r="BI212"/>
  <c r="BH212"/>
  <c r="BG212"/>
  <c r="BE212"/>
  <c r="T212"/>
  <c r="R212"/>
  <c r="P212"/>
  <c r="BI208"/>
  <c r="BH208"/>
  <c r="BG208"/>
  <c r="BE208"/>
  <c r="T208"/>
  <c r="R208"/>
  <c r="P208"/>
  <c r="BI203"/>
  <c r="BH203"/>
  <c r="BG203"/>
  <c r="BE203"/>
  <c r="T203"/>
  <c r="R203"/>
  <c r="P203"/>
  <c r="BI202"/>
  <c r="BH202"/>
  <c r="BG202"/>
  <c r="BE202"/>
  <c r="T202"/>
  <c r="R202"/>
  <c r="P202"/>
  <c r="BI200"/>
  <c r="BH200"/>
  <c r="BG200"/>
  <c r="BE200"/>
  <c r="T200"/>
  <c r="R200"/>
  <c r="P200"/>
  <c r="BI199"/>
  <c r="BH199"/>
  <c r="BG199"/>
  <c r="BE199"/>
  <c r="T199"/>
  <c r="R199"/>
  <c r="P199"/>
  <c r="BI197"/>
  <c r="BH197"/>
  <c r="BG197"/>
  <c r="BE197"/>
  <c r="T197"/>
  <c r="R197"/>
  <c r="P197"/>
  <c r="BI193"/>
  <c r="BH193"/>
  <c r="BG193"/>
  <c r="BE193"/>
  <c r="T193"/>
  <c r="R193"/>
  <c r="P193"/>
  <c r="BI192"/>
  <c r="BH192"/>
  <c r="BG192"/>
  <c r="BE192"/>
  <c r="T192"/>
  <c r="R192"/>
  <c r="P192"/>
  <c r="BI187"/>
  <c r="BH187"/>
  <c r="BG187"/>
  <c r="BE187"/>
  <c r="T187"/>
  <c r="R187"/>
  <c r="P187"/>
  <c r="BI186"/>
  <c r="BH186"/>
  <c r="BG186"/>
  <c r="BE186"/>
  <c r="T186"/>
  <c r="R186"/>
  <c r="P186"/>
  <c r="BI184"/>
  <c r="BH184"/>
  <c r="BG184"/>
  <c r="BE184"/>
  <c r="T184"/>
  <c r="R184"/>
  <c r="P184"/>
  <c r="BI182"/>
  <c r="BH182"/>
  <c r="BG182"/>
  <c r="BE182"/>
  <c r="T182"/>
  <c r="R182"/>
  <c r="P182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3"/>
  <c r="BH173"/>
  <c r="BG173"/>
  <c r="BE173"/>
  <c r="T173"/>
  <c r="R173"/>
  <c r="P173"/>
  <c r="BI171"/>
  <c r="BH171"/>
  <c r="BG171"/>
  <c r="BE171"/>
  <c r="T171"/>
  <c r="R171"/>
  <c r="P171"/>
  <c r="BI170"/>
  <c r="BH170"/>
  <c r="BG170"/>
  <c r="BE170"/>
  <c r="T170"/>
  <c r="R170"/>
  <c r="P170"/>
  <c r="BI166"/>
  <c r="BH166"/>
  <c r="BG166"/>
  <c r="BE166"/>
  <c r="T166"/>
  <c r="R166"/>
  <c r="P166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0"/>
  <c r="BH150"/>
  <c r="BG150"/>
  <c r="BE150"/>
  <c r="T150"/>
  <c r="R150"/>
  <c r="P150"/>
  <c r="BI148"/>
  <c r="BH148"/>
  <c r="BG148"/>
  <c r="BE148"/>
  <c r="T148"/>
  <c r="R148"/>
  <c r="P148"/>
  <c r="BI145"/>
  <c r="BH145"/>
  <c r="BG145"/>
  <c r="BE145"/>
  <c r="T145"/>
  <c r="R145"/>
  <c r="P145"/>
  <c r="BI144"/>
  <c r="BH144"/>
  <c r="BG144"/>
  <c r="BE144"/>
  <c r="T144"/>
  <c r="R144"/>
  <c r="P144"/>
  <c r="BI138"/>
  <c r="BH138"/>
  <c r="BG138"/>
  <c r="BE138"/>
  <c r="T138"/>
  <c r="R138"/>
  <c r="P138"/>
  <c r="BI137"/>
  <c r="BH137"/>
  <c r="BG137"/>
  <c r="BE137"/>
  <c r="T137"/>
  <c r="R137"/>
  <c r="P137"/>
  <c r="BI135"/>
  <c r="BH135"/>
  <c r="BG135"/>
  <c r="BE135"/>
  <c r="T135"/>
  <c r="R135"/>
  <c r="P135"/>
  <c r="BI132"/>
  <c r="BH132"/>
  <c r="BG132"/>
  <c r="BE132"/>
  <c r="T132"/>
  <c r="R132"/>
  <c r="P132"/>
  <c r="J127"/>
  <c r="J126"/>
  <c r="F126"/>
  <c r="F124"/>
  <c r="E122"/>
  <c r="J90"/>
  <c r="J89"/>
  <c r="F89"/>
  <c r="F87"/>
  <c r="E85"/>
  <c r="J16"/>
  <c r="E16"/>
  <c r="F90"/>
  <c r="J15"/>
  <c r="J10"/>
  <c r="J124"/>
  <c i="1" r="L90"/>
  <c r="AM90"/>
  <c r="AM89"/>
  <c r="L89"/>
  <c r="AM87"/>
  <c r="L87"/>
  <c r="L85"/>
  <c r="L84"/>
  <c i="2" r="J293"/>
  <c r="J285"/>
  <c r="BK263"/>
  <c r="BK319"/>
  <c r="J180"/>
  <c r="BK342"/>
  <c r="BK337"/>
  <c r="J295"/>
  <c r="J274"/>
  <c r="J238"/>
  <c r="BK218"/>
  <c r="J148"/>
  <c r="J348"/>
  <c r="J263"/>
  <c r="BK235"/>
  <c r="J154"/>
  <c r="BK199"/>
  <c r="BK178"/>
  <c r="J145"/>
  <c r="BK251"/>
  <c r="BK214"/>
  <c r="BK180"/>
  <c r="BK348"/>
  <c r="BK257"/>
  <c r="BK202"/>
  <c r="BK170"/>
  <c r="J218"/>
  <c r="BK160"/>
  <c r="J135"/>
  <c r="J302"/>
  <c r="J270"/>
  <c r="BK222"/>
  <c r="BK350"/>
  <c r="J250"/>
  <c r="J197"/>
  <c r="J193"/>
  <c r="J322"/>
  <c r="J173"/>
  <c r="BK339"/>
  <c r="J331"/>
  <c r="BK306"/>
  <c r="BK293"/>
  <c r="BK287"/>
  <c r="J176"/>
  <c r="J311"/>
  <c r="BK150"/>
  <c r="J340"/>
  <c r="J332"/>
  <c r="J325"/>
  <c r="J251"/>
  <c r="J235"/>
  <c r="J192"/>
  <c r="BK154"/>
  <c r="J132"/>
  <c r="BK304"/>
  <c r="J289"/>
  <c r="BK255"/>
  <c r="J237"/>
  <c r="BK200"/>
  <c r="J308"/>
  <c r="BK275"/>
  <c r="BK243"/>
  <c r="J199"/>
  <c r="J281"/>
  <c r="BK203"/>
  <c r="BK137"/>
  <c r="BK277"/>
  <c r="J214"/>
  <c r="BK182"/>
  <c r="J316"/>
  <c r="BK173"/>
  <c r="BK312"/>
  <c r="BK171"/>
  <c r="J345"/>
  <c r="BK336"/>
  <c r="J334"/>
  <c r="J330"/>
  <c r="BK283"/>
  <c r="J257"/>
  <c r="J244"/>
  <c r="J222"/>
  <c r="J166"/>
  <c r="F31"/>
  <c i="1" r="AZ95"/>
  <c r="AZ94"/>
  <c r="W29"/>
  <c i="2" r="BK276"/>
  <c r="BK237"/>
  <c r="BK148"/>
  <c r="J178"/>
  <c r="J312"/>
  <c r="BK166"/>
  <c r="J342"/>
  <c r="J337"/>
  <c r="J246"/>
  <c r="BK212"/>
  <c r="J351"/>
  <c r="J299"/>
  <c r="BK291"/>
  <c r="BK285"/>
  <c r="J272"/>
  <c r="J243"/>
  <c r="BK229"/>
  <c r="BK208"/>
  <c r="BK145"/>
  <c r="J306"/>
  <c r="BK272"/>
  <c r="BK238"/>
  <c r="J208"/>
  <c r="J187"/>
  <c r="BK138"/>
  <c r="J171"/>
  <c r="BK315"/>
  <c r="J158"/>
  <c r="BK302"/>
  <c r="J291"/>
  <c r="BK279"/>
  <c r="J314"/>
  <c r="J137"/>
  <c r="J339"/>
  <c r="BK333"/>
  <c r="BK330"/>
  <c r="J319"/>
  <c r="BK192"/>
  <c r="J170"/>
  <c r="BK311"/>
  <c r="J160"/>
  <c r="BK135"/>
  <c r="J338"/>
  <c r="J335"/>
  <c r="J333"/>
  <c r="BK325"/>
  <c r="J255"/>
  <c r="J200"/>
  <c r="J276"/>
  <c r="BK228"/>
  <c r="BK186"/>
  <c r="J350"/>
  <c r="J232"/>
  <c r="BK187"/>
  <c i="1" r="AS94"/>
  <c i="2" r="BK132"/>
  <c r="BK335"/>
  <c r="BK322"/>
  <c r="BK246"/>
  <c r="J182"/>
  <c r="J138"/>
  <c r="BK299"/>
  <c r="BK281"/>
  <c r="BK232"/>
  <c r="BK156"/>
  <c r="J336"/>
  <c r="J327"/>
  <c r="BK274"/>
  <c r="J202"/>
  <c r="J352"/>
  <c r="BK289"/>
  <c r="J283"/>
  <c r="BK258"/>
  <c r="BK244"/>
  <c r="BK227"/>
  <c r="BK193"/>
  <c r="BK351"/>
  <c r="J258"/>
  <c r="J277"/>
  <c r="J228"/>
  <c r="J150"/>
  <c r="BK250"/>
  <c r="J203"/>
  <c r="J315"/>
  <c r="BK316"/>
  <c r="J275"/>
  <c r="J212"/>
  <c r="J144"/>
  <c r="BK352"/>
  <c r="BK295"/>
  <c r="J287"/>
  <c r="BK314"/>
  <c r="BK158"/>
  <c r="BK308"/>
  <c r="BK345"/>
  <c r="BK340"/>
  <c r="BK334"/>
  <c r="BK331"/>
  <c r="BK327"/>
  <c r="BK270"/>
  <c r="J229"/>
  <c r="BK197"/>
  <c r="BK144"/>
  <c r="BK248"/>
  <c r="J156"/>
  <c r="J304"/>
  <c r="J248"/>
  <c r="BK176"/>
  <c r="BK184"/>
  <c r="J184"/>
  <c r="BK338"/>
  <c r="BK332"/>
  <c r="J279"/>
  <c r="J227"/>
  <c r="J186"/>
  <c r="F33"/>
  <c i="1" r="BB95"/>
  <c r="BB94"/>
  <c r="AX94"/>
  <c i="2" r="F35"/>
  <c i="1" r="BD95"/>
  <c r="BD94"/>
  <c r="W33"/>
  <c i="2" l="1" r="R134"/>
  <c r="R131"/>
  <c r="P175"/>
  <c r="T234"/>
  <c r="P147"/>
  <c r="P234"/>
  <c r="T249"/>
  <c r="T310"/>
  <c r="T134"/>
  <c r="T131"/>
  <c r="R175"/>
  <c r="P207"/>
  <c r="T254"/>
  <c r="P301"/>
  <c r="P297"/>
  <c r="P134"/>
  <c r="P131"/>
  <c r="P130"/>
  <c i="1" r="AU95"/>
  <c i="2" r="BK175"/>
  <c r="J175"/>
  <c r="J98"/>
  <c r="T207"/>
  <c r="BK254"/>
  <c r="J254"/>
  <c r="J102"/>
  <c r="BK301"/>
  <c r="J301"/>
  <c r="J105"/>
  <c r="BK324"/>
  <c r="J324"/>
  <c r="J110"/>
  <c r="BK134"/>
  <c r="J134"/>
  <c r="J96"/>
  <c r="T147"/>
  <c r="BK207"/>
  <c r="J207"/>
  <c r="J99"/>
  <c r="R234"/>
  <c r="BK249"/>
  <c r="J249"/>
  <c r="J101"/>
  <c r="P249"/>
  <c r="R249"/>
  <c r="BK310"/>
  <c r="J310"/>
  <c r="J106"/>
  <c r="P347"/>
  <c r="BK147"/>
  <c r="J147"/>
  <c r="J97"/>
  <c r="T175"/>
  <c r="BK234"/>
  <c r="J234"/>
  <c r="J100"/>
  <c r="R254"/>
  <c r="R301"/>
  <c r="R297"/>
  <c r="R310"/>
  <c r="P324"/>
  <c r="P323"/>
  <c r="R347"/>
  <c r="R147"/>
  <c r="R207"/>
  <c r="P254"/>
  <c r="T301"/>
  <c r="T297"/>
  <c r="P310"/>
  <c r="R324"/>
  <c r="R323"/>
  <c r="T324"/>
  <c r="T323"/>
  <c r="BK347"/>
  <c r="J347"/>
  <c r="J112"/>
  <c r="T347"/>
  <c r="BK298"/>
  <c r="J298"/>
  <c r="J104"/>
  <c r="BK318"/>
  <c r="J318"/>
  <c r="J107"/>
  <c r="BK131"/>
  <c r="BK321"/>
  <c r="J321"/>
  <c r="J108"/>
  <c r="BK344"/>
  <c r="J344"/>
  <c r="J111"/>
  <c r="BF158"/>
  <c r="BF352"/>
  <c r="J87"/>
  <c r="F127"/>
  <c r="BF132"/>
  <c r="BF135"/>
  <c r="BF184"/>
  <c r="BF186"/>
  <c r="BF187"/>
  <c r="BF199"/>
  <c r="BF202"/>
  <c r="BF212"/>
  <c r="BF228"/>
  <c r="BF229"/>
  <c r="BF235"/>
  <c r="BF237"/>
  <c r="BF238"/>
  <c r="BF246"/>
  <c r="BF257"/>
  <c r="BF258"/>
  <c r="BF270"/>
  <c r="BF275"/>
  <c r="BF281"/>
  <c r="BF325"/>
  <c r="BF327"/>
  <c r="BF330"/>
  <c r="BF331"/>
  <c r="BF332"/>
  <c r="BF333"/>
  <c r="BF334"/>
  <c r="BF335"/>
  <c r="BF336"/>
  <c r="BF337"/>
  <c r="BF338"/>
  <c r="BF339"/>
  <c r="BF340"/>
  <c r="BF342"/>
  <c r="BF345"/>
  <c r="BF148"/>
  <c r="BF160"/>
  <c r="BF170"/>
  <c r="BF306"/>
  <c r="BF311"/>
  <c r="BF312"/>
  <c r="BF314"/>
  <c r="BF316"/>
  <c r="BF319"/>
  <c r="BF322"/>
  <c r="BF156"/>
  <c r="BF171"/>
  <c r="BF176"/>
  <c r="BF182"/>
  <c r="BF192"/>
  <c r="BF197"/>
  <c r="BF315"/>
  <c r="BF351"/>
  <c r="BF138"/>
  <c r="BF144"/>
  <c r="BF145"/>
  <c r="BF166"/>
  <c r="BF173"/>
  <c r="BF180"/>
  <c r="BF193"/>
  <c r="BF203"/>
  <c r="BF208"/>
  <c r="BF214"/>
  <c r="BF218"/>
  <c r="BF222"/>
  <c r="BF227"/>
  <c r="BF243"/>
  <c r="BF244"/>
  <c r="BF248"/>
  <c r="BF250"/>
  <c r="BF251"/>
  <c r="BF263"/>
  <c r="BF272"/>
  <c r="BF277"/>
  <c r="BF304"/>
  <c r="BF308"/>
  <c r="BF350"/>
  <c r="BF137"/>
  <c r="BF150"/>
  <c r="BF154"/>
  <c r="BF178"/>
  <c r="BF200"/>
  <c r="BF232"/>
  <c r="BF255"/>
  <c r="BF274"/>
  <c r="BF276"/>
  <c r="BF279"/>
  <c r="BF283"/>
  <c r="BF285"/>
  <c r="BF287"/>
  <c r="BF289"/>
  <c r="BF291"/>
  <c r="BF293"/>
  <c r="BF295"/>
  <c r="BF299"/>
  <c r="BF302"/>
  <c r="BF348"/>
  <c i="1" r="AV94"/>
  <c r="AK29"/>
  <c i="2" r="J31"/>
  <c i="1" r="AV95"/>
  <c i="2" r="F34"/>
  <c i="1" r="BC95"/>
  <c r="BC94"/>
  <c r="W32"/>
  <c r="W31"/>
  <c r="AU94"/>
  <c i="2" l="1" r="T130"/>
  <c r="R130"/>
  <c r="BK297"/>
  <c r="J297"/>
  <c r="J103"/>
  <c r="BK323"/>
  <c r="J323"/>
  <c r="J109"/>
  <c r="J131"/>
  <c r="J95"/>
  <c r="F32"/>
  <c i="1" r="BA95"/>
  <c r="BA94"/>
  <c r="AW94"/>
  <c r="AK30"/>
  <c r="AY94"/>
  <c i="2" r="J32"/>
  <c i="1" r="AW95"/>
  <c r="AT95"/>
  <c i="2" l="1" r="BK130"/>
  <c r="J130"/>
  <c r="J94"/>
  <c i="1" r="AT94"/>
  <c r="W30"/>
  <c i="2" l="1" r="J28"/>
  <c i="1" r="AG95"/>
  <c r="AG94"/>
  <c r="AK26"/>
  <c i="2" l="1" r="J37"/>
  <c i="1" r="AK35"/>
  <c r="AN95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<sst xmlns="http://schemas.openxmlformats.org/spreadsheetml/2006/main">
  <si>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</si>
  <si>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</si>
  <si>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</si>
  <si>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</si>
  <si>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</si>
  <si>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{acb2695b-7378-4a83-8be7-4c9e51953d05}</t>
  </si>
  <si>
    <t>0,01</t>
  </si>
  <si>
    <t>23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</si>
  <si>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</si>
  <si>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</si>
  <si>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</si>
  <si>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</si>
  <si>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</si>
  <si>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48-1-2026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</si>
  <si>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</si>
  <si>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</si>
  <si>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Prestavba a prístavba kravína</t>
  </si>
  <si>
    <t>JKSO:</t>
  </si>
  <si>
    <t>ČS:</t>
  </si>
  <si>
    <t>Miesto:</t>
  </si>
  <si>
    <t>Voznica</t>
  </si>
  <si>
    <t>Dátum:</t>
  </si>
  <si>
    <t>18. 8. 2026</t>
  </si>
  <si>
    <t>Objednávateľ:</t>
  </si>
  <si>
    <t>IČO:</t>
  </si>
  <si>
    <t>46037756</t>
  </si>
  <si>
    <t>Farma Boroš, s.r.o.</t>
  </si>
  <si>
    <t>IČ DPH:</t>
  </si>
  <si>
    <t>SK2023190521</t>
  </si>
  <si>
    <t>Zhotoviteľ:</t>
  </si>
  <si>
    <t>Vyplň údaj</t>
  </si>
  <si>
    <t>Projektant:</t>
  </si>
  <si>
    <t>55121527</t>
  </si>
  <si>
    <t>LeKas s.r.o.</t>
  </si>
  <si>
    <t>SK2121880057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</si>
  <si>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</si>
  <si>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</si>
  <si>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</si>
  <si>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</si>
  <si>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</si>
  <si>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</si>
  <si>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</si>
  <si>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</si>
  <si>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</si>
  <si>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</si>
  <si>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</si>
  <si>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</si>
  <si>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</si>
  <si>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</si>
  <si>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</si>
  <si>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</si>
  <si>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</si>
  <si>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</si>
  <si>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</si>
  <si>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</si>
  <si>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</si>
  <si>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</si>
  <si>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</si>
  <si>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</si>
  <si>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</si>
  <si>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</si>
  <si>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</si>
  <si>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</si>
  <si>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</si>
  <si>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</si>
  <si>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</si>
  <si>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</si>
  <si>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</si>
  <si>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</si>
  <si>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</si>
  <si>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</si>
  <si>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</si>
  <si>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</si>
  <si>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</si>
  <si>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</si>
  <si>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</si>
  <si>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</si>
  <si>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</si>
  <si>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</si>
  <si>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</si>
  <si>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</si>
  <si>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</si>
  <si>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</si>
  <si>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</si>
  <si>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</si>
  <si>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</si>
  <si>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</si>
  <si>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</si>
  <si>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</si>
  <si>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</si>
  <si>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</si>
  <si>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</si>
  <si>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</si>
  <si>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</si>
  <si>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</si>
  <si>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</si>
  <si>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</si>
  <si>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</si>
  <si>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</si>
  <si>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>PSV - Práce a dodávky PSV</t>
  </si>
  <si>
    <t xml:space="preserve">    721 - Zdravotechnika - vnútorná kanalizácia</t>
  </si>
  <si>
    <t xml:space="preserve">    763 - Konštrukcie - drevostavby</t>
  </si>
  <si>
    <t xml:space="preserve">    764 - Konštrukcie klampiarske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</si>
  <si>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</si>
  <si>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</si>
  <si>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</si>
  <si>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</si>
  <si>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 xml:space="preserve">    22-M - Montáže oznamovacích a zabezpečovacích zariadení</t>
  </si>
  <si>
    <t xml:space="preserve">    43-M - Montáž oceľových konštrukcií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</si>
  <si>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</si>
  <si>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</si>
  <si>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</si>
  <si>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</si>
  <si>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</si>
  <si>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</si>
  <si>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</si>
  <si>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</si>
  <si>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</si>
  <si>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</si>
  <si>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</si>
  <si>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</si>
  <si>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</si>
  <si>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</si>
  <si>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</si>
  <si>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111</t>
  </si>
  <si>
    <t>K</t>
  </si>
  <si>
    <t>Montáž</t>
  </si>
  <si>
    <t>Dodávka a montáž oceľových prvkov - brány, zábrany, krmítka</t>
  </si>
  <si>
    <t>sub</t>
  </si>
  <si>
    <t>4</t>
  </si>
  <si>
    <t>2</t>
  </si>
  <si>
    <t>-1821909778</t>
  </si>
  <si>
    <t>VV</t>
  </si>
  <si>
    <t>Zemné práce</t>
  </si>
  <si>
    <t>131351102.S</t>
  </si>
  <si>
    <t>Výkop nezapaženej jamy strojne v hornine tr. 4, objem nad 100 do 1000 m3</t>
  </si>
  <si>
    <t>m3</t>
  </si>
  <si>
    <t>-859019376</t>
  </si>
  <si>
    <t>5*6*3,5*2</t>
  </si>
  <si>
    <t>131351109.S</t>
  </si>
  <si>
    <t>Hĺbenie nezapažených jám a zárezov strojne. Príplatok za lepivosť horniny tr. 4</t>
  </si>
  <si>
    <t>-671034607</t>
  </si>
  <si>
    <t>3</t>
  </si>
  <si>
    <t>132251102.S</t>
  </si>
  <si>
    <t>Výkop ryhy do šírky 600 mm strojne v hornine tr. 3, objem nad 100 m3</t>
  </si>
  <si>
    <t>596591056</t>
  </si>
  <si>
    <t>67,745*0,6*1</t>
  </si>
  <si>
    <t>4,85*0,6*1,25*4</t>
  </si>
  <si>
    <t>67,745*0,6*1,75</t>
  </si>
  <si>
    <t>4,85*0,6*1,5*2</t>
  </si>
  <si>
    <t>Súčet</t>
  </si>
  <si>
    <t>132251109.S</t>
  </si>
  <si>
    <t>Príplatok k cene za lepivosť pri hĺbení rýh šírky do 600 mm zapažených i nezapažených s urovnaním dna v hornine tr. 3</t>
  </si>
  <si>
    <t>641860073</t>
  </si>
  <si>
    <t>5</t>
  </si>
  <si>
    <t>171151101.S</t>
  </si>
  <si>
    <t>Hutnenie bokov násypov z hornín súdržných a sypkých</t>
  </si>
  <si>
    <t>m2</t>
  </si>
  <si>
    <t>1093749724</t>
  </si>
  <si>
    <t>66,845*5*2</t>
  </si>
  <si>
    <t>Zakladanie</t>
  </si>
  <si>
    <t>6</t>
  </si>
  <si>
    <t>271541021.S</t>
  </si>
  <si>
    <t>Násyp pod základové konštrukcie so zhutnením zo štrkodrvy fr. 0 - 32 mm</t>
  </si>
  <si>
    <t>-2032107699</t>
  </si>
  <si>
    <t>77,825+123,664</t>
  </si>
  <si>
    <t>7</t>
  </si>
  <si>
    <t>273322421.S</t>
  </si>
  <si>
    <t xml:space="preserve">Betónovanie  základových dosiek, betón železový (bez výstuže) , cement síranovzdorný</t>
  </si>
  <si>
    <t>985644483</t>
  </si>
  <si>
    <t>67,445*0,15*3,17*2</t>
  </si>
  <si>
    <t>67,445*0,15*3,07</t>
  </si>
  <si>
    <t>8</t>
  </si>
  <si>
    <t>M</t>
  </si>
  <si>
    <t>589310008000.S</t>
  </si>
  <si>
    <t>Betón STN EN 206-1-C 35/45-XA3 (SK)-Cl 0,4-Dmax 22 - S3 z cementu síranovzdorného</t>
  </si>
  <si>
    <t>905494041</t>
  </si>
  <si>
    <t>95,198*1,03 'Prepočítané koeficientom množstva</t>
  </si>
  <si>
    <t>9</t>
  </si>
  <si>
    <t>273362442.S</t>
  </si>
  <si>
    <t>Výstuž základových dosiek zo zvár. sietí KARI, priemer drôtu 8/8 mm, veľkosť oka 150x150 mm</t>
  </si>
  <si>
    <t>519550650</t>
  </si>
  <si>
    <t>5,3*67,445*2</t>
  </si>
  <si>
    <t>10</t>
  </si>
  <si>
    <t>-1737506848</t>
  </si>
  <si>
    <t>67,445*9,95</t>
  </si>
  <si>
    <t>11</t>
  </si>
  <si>
    <t>274271241.S</t>
  </si>
  <si>
    <t>Murivo základových pásov (m3) z betónových debniacich tvárnic s betónovou výplňou C 25/30 hrúbky 300 mm</t>
  </si>
  <si>
    <t>190723358</t>
  </si>
  <si>
    <t>67,745*0,3*0,75</t>
  </si>
  <si>
    <t>67,745*0,3*0,5</t>
  </si>
  <si>
    <t>5*0,3*0,75*4</t>
  </si>
  <si>
    <t>5*0,3*0,5*2</t>
  </si>
  <si>
    <t>12</t>
  </si>
  <si>
    <t>274321312.S</t>
  </si>
  <si>
    <t>Betón základových pásov, železový (bez výstuže), tr. C 20/25</t>
  </si>
  <si>
    <t>-1925374565</t>
  </si>
  <si>
    <t>67,745*0,6*0,6*2</t>
  </si>
  <si>
    <t>4,85*0,6*0,6*6</t>
  </si>
  <si>
    <t>13</t>
  </si>
  <si>
    <t>279314821.S</t>
  </si>
  <si>
    <t>Betónovanie základových múrov z betonu prostého síranovzdorného</t>
  </si>
  <si>
    <t>-693233900</t>
  </si>
  <si>
    <t>14</t>
  </si>
  <si>
    <t>-362993311</t>
  </si>
  <si>
    <t>128,685*1,03 'Prepočítané koeficientom množstva</t>
  </si>
  <si>
    <t>15</t>
  </si>
  <si>
    <t>279361821.S</t>
  </si>
  <si>
    <t>Výstuž základových múrov nosných z ocele B500 (10505)</t>
  </si>
  <si>
    <t>t</t>
  </si>
  <si>
    <t>811091200</t>
  </si>
  <si>
    <t>31,45*0,05</t>
  </si>
  <si>
    <t>Zvislé a kompletné konštrukcie</t>
  </si>
  <si>
    <t>16</t>
  </si>
  <si>
    <t>311272041.S</t>
  </si>
  <si>
    <t>Murivo nosné (m3) z betónových debniacich tvárnic s betónovou výplňou C 16/20 hrúbky 300 mm</t>
  </si>
  <si>
    <t>2078683409</t>
  </si>
  <si>
    <t>0,5*0,3*3,82*4</t>
  </si>
  <si>
    <t>17</t>
  </si>
  <si>
    <t>311272043.S</t>
  </si>
  <si>
    <t>Murivo nosné (m3) z betónových debniacich tvárnic s betónovou výplňou C 25/30 hrúbky 300 mm</t>
  </si>
  <si>
    <t>1854799578</t>
  </si>
  <si>
    <t>67,445*0,3*1*2</t>
  </si>
  <si>
    <t>18</t>
  </si>
  <si>
    <t>311275802</t>
  </si>
  <si>
    <t>Murivo nosné (m3) z tvárnic PORFIX hr. 300 mm P2-440 PDK, na MVC a lepidlo PORFIX (300x250x500)</t>
  </si>
  <si>
    <t>1836329694</t>
  </si>
  <si>
    <t>67,445*1,5*0,3*2</t>
  </si>
  <si>
    <t>19</t>
  </si>
  <si>
    <t>311361825.S</t>
  </si>
  <si>
    <t>Výstuž pre murivo nosné z betónových debniacich tvárnic s betónovou výplňou z ocele B500 (10505)</t>
  </si>
  <si>
    <t>1381850161</t>
  </si>
  <si>
    <t>40,467*0,1</t>
  </si>
  <si>
    <t>20</t>
  </si>
  <si>
    <t>341123012.S</t>
  </si>
  <si>
    <t>Montáž dielca vnútornej nosnej steny na kliny hmotn. do 1.5t, v budovách výšky do 24m</t>
  </si>
  <si>
    <t>ks</t>
  </si>
  <si>
    <t>-570773386</t>
  </si>
  <si>
    <t>42+46</t>
  </si>
  <si>
    <t>21</t>
  </si>
  <si>
    <t>553850000200.S</t>
  </si>
  <si>
    <t>Prvky pre oceľovú nosnú konštrukciu - stĺpy, väzniky prierez do 100-300 mm</t>
  </si>
  <si>
    <t>814696309</t>
  </si>
  <si>
    <t>22</t>
  </si>
  <si>
    <t>341321820.S</t>
  </si>
  <si>
    <t>Zhotovenie stien a priečok, z betónu železového (bez výstuže)</t>
  </si>
  <si>
    <t>120192279</t>
  </si>
  <si>
    <t>67,445*0,74*0,125*2</t>
  </si>
  <si>
    <t>67,445*0,69*0,27*2</t>
  </si>
  <si>
    <t>67,445*0,5*0,1*4</t>
  </si>
  <si>
    <t>589310005600.S</t>
  </si>
  <si>
    <t>Betón STN EN 206-1-C 25/30-XC3 (SK)-Cl 0,4-Dmax 16 - S2 z cementu portlandského</t>
  </si>
  <si>
    <t>161264708</t>
  </si>
  <si>
    <t>24</t>
  </si>
  <si>
    <t>341351103.S</t>
  </si>
  <si>
    <t>Debnenie stien a priečok jednostranné zhotovenie-tradičné</t>
  </si>
  <si>
    <t>-2134997404</t>
  </si>
  <si>
    <t>67,445*0,5*2</t>
  </si>
  <si>
    <t>25</t>
  </si>
  <si>
    <t>Oceľ. väzník</t>
  </si>
  <si>
    <t xml:space="preserve">Oceľový väzník priehradový - vyhotovené z ocele  RO 82,4x4 horný a dolný pás a z diagonál RO 51x4, hmotnosť väzníka 122,8kg/ks</t>
  </si>
  <si>
    <t>-1048538180</t>
  </si>
  <si>
    <t>44</t>
  </si>
  <si>
    <t>26</t>
  </si>
  <si>
    <t>341351104.S</t>
  </si>
  <si>
    <t>Debnenie stien a priečok jednostranné odstránenie-tradičné</t>
  </si>
  <si>
    <t>-570805102</t>
  </si>
  <si>
    <t>27</t>
  </si>
  <si>
    <t>341351107.S</t>
  </si>
  <si>
    <t>Debnenie stien a priečok obojstranné zhotovenie-tradičné</t>
  </si>
  <si>
    <t>-592641687</t>
  </si>
  <si>
    <t>67,445*0,69*4</t>
  </si>
  <si>
    <t>28</t>
  </si>
  <si>
    <t>341351108.S</t>
  </si>
  <si>
    <t>Debnenie stien a priečok obojstranné odstránenie-tradičné</t>
  </si>
  <si>
    <t>-1130533103</t>
  </si>
  <si>
    <t>29</t>
  </si>
  <si>
    <t>341362442.S</t>
  </si>
  <si>
    <t>Výstuž stien a priečok rovných alebo oblých zo zváraných sietí KARI, priemer drôtu 8/8 mm, veľkosť oka 150x150 mm</t>
  </si>
  <si>
    <t>1778183110</t>
  </si>
  <si>
    <t>67,445*0,6*6</t>
  </si>
  <si>
    <t>67,445*0,7*4</t>
  </si>
  <si>
    <t>Vodorovné konštrukcie</t>
  </si>
  <si>
    <t>30</t>
  </si>
  <si>
    <t>411355362.S</t>
  </si>
  <si>
    <t>Denný prenájom ručného systému svorky na debnenie stužujúceho venca uloženého na murovanej stene, pre hr. venca do 450 mm</t>
  </si>
  <si>
    <t>m</t>
  </si>
  <si>
    <t>-718498400</t>
  </si>
  <si>
    <t>67,445*4</t>
  </si>
  <si>
    <t>0,32*4</t>
  </si>
  <si>
    <t>31</t>
  </si>
  <si>
    <t>417321414.S</t>
  </si>
  <si>
    <t>Betón stužujúcich pásov a vencov železový tr. C 20/25</t>
  </si>
  <si>
    <t>-1824952400</t>
  </si>
  <si>
    <t>67,445*0,32*0,1*2</t>
  </si>
  <si>
    <t>32</t>
  </si>
  <si>
    <t>417321515.S</t>
  </si>
  <si>
    <t>Betón stužujúcich pásov a vencov železový tr. C 25/30</t>
  </si>
  <si>
    <t>-2139660023</t>
  </si>
  <si>
    <t>67,445*0,3*0,25*2</t>
  </si>
  <si>
    <t>1,5*0,3*0,3*11</t>
  </si>
  <si>
    <t>33</t>
  </si>
  <si>
    <t>417351115.S</t>
  </si>
  <si>
    <t>Debnenie bočníc stužujúcich pásov a vencov vrátane vzpier zhotovenie</t>
  </si>
  <si>
    <t>-836873176</t>
  </si>
  <si>
    <t>67,445*0,3*4</t>
  </si>
  <si>
    <t>0,32*0,3*4</t>
  </si>
  <si>
    <t>34</t>
  </si>
  <si>
    <t>-728646614</t>
  </si>
  <si>
    <t>67,445*0,6*4</t>
  </si>
  <si>
    <t>0,3*0,6*4</t>
  </si>
  <si>
    <t>1,5*0,6*44</t>
  </si>
  <si>
    <t>35</t>
  </si>
  <si>
    <t>417351116.S</t>
  </si>
  <si>
    <t>Debnenie bočníc stužujúcich pásov a vencov vrátane vzpier odstránenie</t>
  </si>
  <si>
    <t>836003682</t>
  </si>
  <si>
    <t>36</t>
  </si>
  <si>
    <t>81930751</t>
  </si>
  <si>
    <t>37</t>
  </si>
  <si>
    <t>417361821.S</t>
  </si>
  <si>
    <t>Výstuž stužujúcich pásov a vencov z betonárskej ocele B500 (10505)</t>
  </si>
  <si>
    <t>837691029</t>
  </si>
  <si>
    <t>67,445*0,32</t>
  </si>
  <si>
    <t>21,582*0,05</t>
  </si>
  <si>
    <t>38</t>
  </si>
  <si>
    <t>-1786728354</t>
  </si>
  <si>
    <t>67,445*0,3*0,25*0,1</t>
  </si>
  <si>
    <t>Úpravy povrchov, podlahy, osadenie</t>
  </si>
  <si>
    <t>39</t>
  </si>
  <si>
    <t>612451071.S</t>
  </si>
  <si>
    <t>Vyspravenie povrchu neomietaných betónových stien vnútorných maltou cementovou pre omietky</t>
  </si>
  <si>
    <t>-998399362</t>
  </si>
  <si>
    <t>2,32*67,445*4</t>
  </si>
  <si>
    <t>40</t>
  </si>
  <si>
    <t>612460121.S</t>
  </si>
  <si>
    <t>Príprava vnútorného podkladu stien penetráciou základnou</t>
  </si>
  <si>
    <t>-961952113</t>
  </si>
  <si>
    <t>41</t>
  </si>
  <si>
    <t>612460124.S</t>
  </si>
  <si>
    <t>Príprava vnútorného podkladu stien penetráciou pod omietky a nátery</t>
  </si>
  <si>
    <t>-1998256438</t>
  </si>
  <si>
    <t>1,75*67,445*4</t>
  </si>
  <si>
    <t>1,1*67,445*4</t>
  </si>
  <si>
    <t>42</t>
  </si>
  <si>
    <t>622481122.S</t>
  </si>
  <si>
    <t>Potiahnutie vonkajších stien sklotextilnou mriežkou s vložením bez lepidla</t>
  </si>
  <si>
    <t>350999685</t>
  </si>
  <si>
    <t>43</t>
  </si>
  <si>
    <t>585820000900</t>
  </si>
  <si>
    <t>Stavebné lepidlo cementové BAUMIT BauKleber, mrazuvzdorné, na obklady a dlažby, šedé, trieda C1T, 25 kg</t>
  </si>
  <si>
    <t>kg</t>
  </si>
  <si>
    <t>1224296703</t>
  </si>
  <si>
    <t>1394,763*6</t>
  </si>
  <si>
    <t>632001011.S</t>
  </si>
  <si>
    <t>Zhotovenie separačnej fólie v podlahových vrstvách z PE</t>
  </si>
  <si>
    <t>1909538122</t>
  </si>
  <si>
    <t>5*66,845*2</t>
  </si>
  <si>
    <t>45</t>
  </si>
  <si>
    <t>283230007500.S</t>
  </si>
  <si>
    <t>Oddeľovacia fólia na potery</t>
  </si>
  <si>
    <t>-1682646465</t>
  </si>
  <si>
    <t>Rúrové vedenie</t>
  </si>
  <si>
    <t>46</t>
  </si>
  <si>
    <t>895013111.S</t>
  </si>
  <si>
    <t>Zhotovenie zbernej nádrže vôd z prefabrikátov, hĺbky do 4 m, pri ploche akumulačného priestoru nad 3,50 m2</t>
  </si>
  <si>
    <t>460837703</t>
  </si>
  <si>
    <t>47</t>
  </si>
  <si>
    <t>594350008900.R</t>
  </si>
  <si>
    <t>Prefabrikovaná železobetónová zásobáreň vody pre dobytok 23m3, zákrytová doska 120mm</t>
  </si>
  <si>
    <t>274872395</t>
  </si>
  <si>
    <t>1*1,01 'Prepočítané koeficientom množstva</t>
  </si>
  <si>
    <t>Ostatné konštrukcie a práce-búranie</t>
  </si>
  <si>
    <t>48</t>
  </si>
  <si>
    <t>941941041.S</t>
  </si>
  <si>
    <t>Montáž lešenia ľahkého pracovného radového s podlahami šírky nad 1,00 do 1,20 m, výšky do 10 m</t>
  </si>
  <si>
    <t>1961115890</t>
  </si>
  <si>
    <t>67,445*4*4</t>
  </si>
  <si>
    <t>49</t>
  </si>
  <si>
    <t>941941841.S</t>
  </si>
  <si>
    <t>Demontáž lešenia ľahkého pracovného radového s podlahami šírky nad 1,00 do 1,20 m, výšky do 10 m</t>
  </si>
  <si>
    <t>618428281</t>
  </si>
  <si>
    <t>80</t>
  </si>
  <si>
    <t>962032241.S</t>
  </si>
  <si>
    <t>Búranie muriva alebo vybúranie otvorov plochy nad 4 m2 nadzákladového z tehál pálených maloformátových alebo vápennopieskových, na maltu cementovú, -1,950 t</t>
  </si>
  <si>
    <t>-1245664229</t>
  </si>
  <si>
    <t>28,33*0,32*3</t>
  </si>
  <si>
    <t>-(2,24*2)*0,32*2</t>
  </si>
  <si>
    <t>-1,21*2*0,32*3</t>
  </si>
  <si>
    <t>50</t>
  </si>
  <si>
    <t>962032641.S</t>
  </si>
  <si>
    <t xml:space="preserve">Búranie komínového muriva z tehál pálených, šamotových alebo vápennopieskových nad strechou, na maltu cementovú,  -1,671 t</t>
  </si>
  <si>
    <t>-254792387</t>
  </si>
  <si>
    <t>9,95*0,32*2,32*4</t>
  </si>
  <si>
    <t>(9,95*1,63)/2*4</t>
  </si>
  <si>
    <t>-2,24*2,020*2</t>
  </si>
  <si>
    <t>-1,21*2,020*3</t>
  </si>
  <si>
    <t>-1,99*2,02*8</t>
  </si>
  <si>
    <t>79</t>
  </si>
  <si>
    <t>965042241.S</t>
  </si>
  <si>
    <t>Búranie podkladov pod dlažby, liatych dlažieb a mazanín,betón,liaty asfalt hr.nad 100 mm, plochy nad 4 m2 -2,20000t</t>
  </si>
  <si>
    <t>886537974</t>
  </si>
  <si>
    <t>(242+350+59,6)*0,14</t>
  </si>
  <si>
    <t>51</t>
  </si>
  <si>
    <t>966068102.S</t>
  </si>
  <si>
    <t>Demontáž drevených konštrukcií horizontál na konštrukcii drevenej alebo oceľovej</t>
  </si>
  <si>
    <t>1898042322</t>
  </si>
  <si>
    <t>(0,12*0,12)*66,845*12</t>
  </si>
  <si>
    <t>52</t>
  </si>
  <si>
    <t>979081111.S</t>
  </si>
  <si>
    <t>Odvoz sutiny a vybúraných hmôt na skládku do 1 km</t>
  </si>
  <si>
    <t>-351338149</t>
  </si>
  <si>
    <t>53</t>
  </si>
  <si>
    <t>979081121.S</t>
  </si>
  <si>
    <t>Odvoz sutiny a vybúraných hmôt na skládku za každý ďalší 1 km</t>
  </si>
  <si>
    <t>332378999</t>
  </si>
  <si>
    <t>54</t>
  </si>
  <si>
    <t>979089012.S</t>
  </si>
  <si>
    <t xml:space="preserve">Poplatok za skládku - betón, tehly, dlaždice, obkladačky a keramika  (17 01), ostatné</t>
  </si>
  <si>
    <t>-1158268939</t>
  </si>
  <si>
    <t>101</t>
  </si>
  <si>
    <t>Kŕm.záb.</t>
  </si>
  <si>
    <t>Kŕmna zábrana - zinkovaná , 3-rúrová priemeru 102mm horizontálna, nastaviteľňa v 3 úrovniach, dĺžka 3n</t>
  </si>
  <si>
    <t>1567369513</t>
  </si>
  <si>
    <t>102</t>
  </si>
  <si>
    <t>Zábrana</t>
  </si>
  <si>
    <t xml:space="preserve">Zábrana - 4- rúrová priemeru rúr 60mm, flexibilne nastaviteľná, pozinkovaná  z 5 na 6m</t>
  </si>
  <si>
    <t>1130451302</t>
  </si>
  <si>
    <t>103</t>
  </si>
  <si>
    <t>Uzam.sys.</t>
  </si>
  <si>
    <t>Automaticky uzamykací systém na brány</t>
  </si>
  <si>
    <t>1143662098</t>
  </si>
  <si>
    <t>104</t>
  </si>
  <si>
    <t>Uzamyk. brána</t>
  </si>
  <si>
    <t xml:space="preserve">Automaticky uzamykateľňa brána z 4 horizontálnych rúr priemeru 60mm, nastaviteľná z 3-4m, pozinkovaná </t>
  </si>
  <si>
    <t>-1984153551</t>
  </si>
  <si>
    <t>105</t>
  </si>
  <si>
    <t>Uzamyk. brána-2</t>
  </si>
  <si>
    <t>Automaticky uzamykateľňa brána z 4 horizontálnych rúr priemeru 60mm, nastaviteľná z 2-3m, pozinkovaná</t>
  </si>
  <si>
    <t>525038111</t>
  </si>
  <si>
    <t>106</t>
  </si>
  <si>
    <t>Uzamyk. brána-3</t>
  </si>
  <si>
    <t xml:space="preserve">Automaticky uzamykateľňa brána z 4 horizontálnych rúrp priemeru 60mm, nastaviteľná  z 5 na 6m, pozinkovaná </t>
  </si>
  <si>
    <t>391354543</t>
  </si>
  <si>
    <t>107</t>
  </si>
  <si>
    <t>Insem. lock</t>
  </si>
  <si>
    <t>Automaticky inseminačný head lock s bezpečnostným uvoľnením krku v prípade, že dôjde k zástave dýchania</t>
  </si>
  <si>
    <t>1477590135</t>
  </si>
  <si>
    <t>108</t>
  </si>
  <si>
    <t>Zábr. brány</t>
  </si>
  <si>
    <t>Protiprievanová zábrana na brány</t>
  </si>
  <si>
    <t>292943872</t>
  </si>
  <si>
    <t>109</t>
  </si>
  <si>
    <t>KRUH.SPONY</t>
  </si>
  <si>
    <t xml:space="preserve">Kruhové spony priemeru 102mm, pozinkované s navarovými bodmi pre brány, závory a kŕmne zábrany </t>
  </si>
  <si>
    <t>1413444284</t>
  </si>
  <si>
    <t>92</t>
  </si>
  <si>
    <t>110</t>
  </si>
  <si>
    <t>Zink. panel</t>
  </si>
  <si>
    <t>Zinkované panely dĺžky 3m z oválneho profilu 50x25mm na vyčlenenie karanténnej zóny v maštali</t>
  </si>
  <si>
    <t>860930511</t>
  </si>
  <si>
    <t>PSV</t>
  </si>
  <si>
    <t>Práce a dodávky PSV</t>
  </si>
  <si>
    <t>721</t>
  </si>
  <si>
    <t>Zdravotechnika - vnútorná kanalizácia</t>
  </si>
  <si>
    <t>55</t>
  </si>
  <si>
    <t>721171113.S</t>
  </si>
  <si>
    <t>Potrubie z PVC - U odpadové ležaté hrdlové D 200 mm</t>
  </si>
  <si>
    <t>-1968986034</t>
  </si>
  <si>
    <t>763</t>
  </si>
  <si>
    <t>Konštrukcie - drevostavby</t>
  </si>
  <si>
    <t>56</t>
  </si>
  <si>
    <t>763732112.R</t>
  </si>
  <si>
    <t>Montáž strešnej konštrukcie z väzníkov priehradových oceľových, konštrukčnej dĺžky do 18 m</t>
  </si>
  <si>
    <t>-453158648</t>
  </si>
  <si>
    <t>222,39*2</t>
  </si>
  <si>
    <t>57</t>
  </si>
  <si>
    <t>763734112.S</t>
  </si>
  <si>
    <t>Montáž strešnej konštrukcie z ostatných prvkov prierezovej plochy 50-150 cm2</t>
  </si>
  <si>
    <t>2005686064</t>
  </si>
  <si>
    <t>67,745*22</t>
  </si>
  <si>
    <t>58</t>
  </si>
  <si>
    <t>605470000200.S</t>
  </si>
  <si>
    <t>Hranoly drevené zo smreku, štvorstranne hobľované, masív, sušené 14±2%, s opracovanými spojmi, triedy 3A STN 480055, bez defektov, hniloby, hrčí</t>
  </si>
  <si>
    <t>756523900</t>
  </si>
  <si>
    <t>0,12*0,12*67,745*22</t>
  </si>
  <si>
    <t>59</t>
  </si>
  <si>
    <t>763737112.R</t>
  </si>
  <si>
    <t>Demontáž strešnej konštrukcie z väzníkov priehradových oceľových, konštrukčnej dĺžky do 18 m</t>
  </si>
  <si>
    <t>1368854021</t>
  </si>
  <si>
    <t>10,59*21</t>
  </si>
  <si>
    <t>764</t>
  </si>
  <si>
    <t>Konštrukcie klampiarske</t>
  </si>
  <si>
    <t>60</t>
  </si>
  <si>
    <t>764321220.S</t>
  </si>
  <si>
    <t>Oplechovanie z pozinkovaného PZ plechu, ríms pod nadrímsovým žľabom vrátane podkladového plechu r.š. do 500 mm</t>
  </si>
  <si>
    <t>222197669</t>
  </si>
  <si>
    <t>61</t>
  </si>
  <si>
    <t>764352221.S</t>
  </si>
  <si>
    <t>Žľaby z pozinkovaného PZ plechu, pododkvapové polkruhové r.š. do 200 mm</t>
  </si>
  <si>
    <t>-428905322</t>
  </si>
  <si>
    <t>67,745*2</t>
  </si>
  <si>
    <t>62</t>
  </si>
  <si>
    <t>764358201.S</t>
  </si>
  <si>
    <t>Hák pre medzistrešné alebo zaatikové žľaby r.š. do 1100 mm</t>
  </si>
  <si>
    <t>-2116200161</t>
  </si>
  <si>
    <t>63</t>
  </si>
  <si>
    <t>764359261.S</t>
  </si>
  <si>
    <t>Príplatok k cene za priskrutkovanie háku na PZ plechovú krytinu</t>
  </si>
  <si>
    <t>671689160</t>
  </si>
  <si>
    <t>64</t>
  </si>
  <si>
    <t>764454255.S</t>
  </si>
  <si>
    <t>Zvodové rúry z pozinkovaného PZ plechu, kruhové priemer 150 mm</t>
  </si>
  <si>
    <t>-472945463</t>
  </si>
  <si>
    <t>3,2*14</t>
  </si>
  <si>
    <t>767</t>
  </si>
  <si>
    <t>Konštrukcie doplnkové kovové</t>
  </si>
  <si>
    <t>65</t>
  </si>
  <si>
    <t>767392802.S</t>
  </si>
  <si>
    <t xml:space="preserve">Demontáž krytín striech z plechov skrutkovaných,  -0,00700t</t>
  </si>
  <si>
    <t>1041308534</t>
  </si>
  <si>
    <t>(5,8*66,845)*2</t>
  </si>
  <si>
    <t>783</t>
  </si>
  <si>
    <t>Nátery</t>
  </si>
  <si>
    <t>68</t>
  </si>
  <si>
    <t>783120441.S</t>
  </si>
  <si>
    <t>Syntetický náter - M41 oceľových konštrukcií C ľahkých a obkladov, štvorvrstvových, s maskou</t>
  </si>
  <si>
    <t>-1600652330</t>
  </si>
  <si>
    <t>Práce a dodávky M</t>
  </si>
  <si>
    <t>21-M</t>
  </si>
  <si>
    <t>Elektromontáže</t>
  </si>
  <si>
    <t>86</t>
  </si>
  <si>
    <t>210220022.S</t>
  </si>
  <si>
    <t>Uzemňovacie vedenie v zemi FeZn do 300 mm2 vrátane izolácie spojov</t>
  </si>
  <si>
    <t>-1647295918</t>
  </si>
  <si>
    <t>185,27+(12*1)</t>
  </si>
  <si>
    <t>98</t>
  </si>
  <si>
    <t>ZVOD.DR.</t>
  </si>
  <si>
    <t>Zvodový drôt</t>
  </si>
  <si>
    <t>bal</t>
  </si>
  <si>
    <t>256</t>
  </si>
  <si>
    <t>511620061</t>
  </si>
  <si>
    <t>394,909/40,5</t>
  </si>
  <si>
    <t>87</t>
  </si>
  <si>
    <t>354410059100.S</t>
  </si>
  <si>
    <t>Pásovina uzemňovacia FeZn 60 x 5 mm</t>
  </si>
  <si>
    <t>128</t>
  </si>
  <si>
    <t>-988586794</t>
  </si>
  <si>
    <t>91</t>
  </si>
  <si>
    <t>210220102.S</t>
  </si>
  <si>
    <t>Podpery vedenia FeZn na vrchol krovu PV15 A-F +UNI</t>
  </si>
  <si>
    <t>1592795744</t>
  </si>
  <si>
    <t>354410033000.S</t>
  </si>
  <si>
    <t>Podpera vedenia FeZn na vrchol krovu označenie PV 15 A</t>
  </si>
  <si>
    <t>-1986311620</t>
  </si>
  <si>
    <t>88</t>
  </si>
  <si>
    <t>210220240.S</t>
  </si>
  <si>
    <t xml:space="preserve">Svorka FeZn k zachytávacej, uzemňovacej tyči  SJ</t>
  </si>
  <si>
    <t>-978851791</t>
  </si>
  <si>
    <t>89</t>
  </si>
  <si>
    <t>354410001500.S</t>
  </si>
  <si>
    <t>Svorka FeZn k uzemňovacej tyči označenie SJ 01</t>
  </si>
  <si>
    <t>340525810</t>
  </si>
  <si>
    <t>90</t>
  </si>
  <si>
    <t>354410002000.S</t>
  </si>
  <si>
    <t>Svorka FeZn k uzemňovacej tyči označenie SJ 03</t>
  </si>
  <si>
    <t>412733145</t>
  </si>
  <si>
    <t>95</t>
  </si>
  <si>
    <t>210220437.S</t>
  </si>
  <si>
    <t>Svorka ECu 57F25 skúšobná SZ</t>
  </si>
  <si>
    <t>97670659</t>
  </si>
  <si>
    <t>96</t>
  </si>
  <si>
    <t>354410008600.S</t>
  </si>
  <si>
    <t>Svorka CU skúšobná označenie SZ CU</t>
  </si>
  <si>
    <t>882028796</t>
  </si>
  <si>
    <t>93</t>
  </si>
  <si>
    <t>210220450.S</t>
  </si>
  <si>
    <t>Ochranný uholník ECu 57F25 OU</t>
  </si>
  <si>
    <t>1092598391</t>
  </si>
  <si>
    <t>94</t>
  </si>
  <si>
    <t>354410059200.S</t>
  </si>
  <si>
    <t>Uholník ochranný CU označenie OU 1,7 m CU</t>
  </si>
  <si>
    <t>1246724516</t>
  </si>
  <si>
    <t>100</t>
  </si>
  <si>
    <t>ELEKTRO.</t>
  </si>
  <si>
    <t>Elektromontážne práce - dodávka a montáž svietidiel, vypínačov, kabeláže</t>
  </si>
  <si>
    <t>kpl</t>
  </si>
  <si>
    <t>2132341266</t>
  </si>
  <si>
    <t>1429,8</t>
  </si>
  <si>
    <t>99</t>
  </si>
  <si>
    <t>HZS-001</t>
  </si>
  <si>
    <t>Revízia bleskozvodu</t>
  </si>
  <si>
    <t>hod</t>
  </si>
  <si>
    <t>-877305297</t>
  </si>
  <si>
    <t>22-M</t>
  </si>
  <si>
    <t>Montáže oznamovacích a zabezpečovacích zariadení</t>
  </si>
  <si>
    <t>97</t>
  </si>
  <si>
    <t>220111728.S</t>
  </si>
  <si>
    <t>Vodič zvodový z FeZn drôtu 10 mm, montáž do podpier</t>
  </si>
  <si>
    <t>706778608</t>
  </si>
  <si>
    <t>66,445+(24*13,686)</t>
  </si>
  <si>
    <t>43-M</t>
  </si>
  <si>
    <t>Montáž oceľových konštrukcií</t>
  </si>
  <si>
    <t>71</t>
  </si>
  <si>
    <t>430841108.S</t>
  </si>
  <si>
    <t>Krytina strechy vo v. do 15 m prichytená závitorez. skrutkami - rozmer 1000x50x0,8 mm. hmot. 9,14 kg/m</t>
  </si>
  <si>
    <t>-704735891</t>
  </si>
  <si>
    <t>67,745*11*2</t>
  </si>
  <si>
    <t>72</t>
  </si>
  <si>
    <t>138310004125</t>
  </si>
  <si>
    <t>Krytina strešná plechová UNIDACH polyester, rozmer 1125x2000 mm hr. 0,4 mm, MASLEN</t>
  </si>
  <si>
    <t>-1437901789</t>
  </si>
  <si>
    <t>77</t>
  </si>
  <si>
    <t>ZTI</t>
  </si>
  <si>
    <t xml:space="preserve">Dodávka a montáž vodoinštalácie </t>
  </si>
  <si>
    <t>-478997756</t>
  </si>
  <si>
    <t>78</t>
  </si>
  <si>
    <t>Napájadlo</t>
  </si>
  <si>
    <t xml:space="preserve">Napájadlo pre hovädzí dobytok </t>
  </si>
  <si>
    <t>301913759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</si>
</sst>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7" fillId="0" borderId="0" xfId="0" applyFont="1" applyAlignment="1" applyProtection="1">
      <alignment horizontal="left" vertical="center"/>
    </xf>
    <xf numFmtId="164" fontId="17" fillId="0" borderId="0" xfId="0" applyNumberFormat="1" applyFont="1" applyAlignment="1" applyProtection="1">
      <alignment horizontal="left" vertical="center"/>
    </xf>
    <xf numFmtId="0" fontId="17" fillId="0" borderId="0" xfId="0" applyFont="1" applyAlignment="1" applyProtection="1">
      <alignment vertical="center"/>
    </xf>
    <xf numFmtId="4" fontId="18" fillId="0" borderId="0" xfId="0" applyNumberFormat="1" applyFont="1" applyAlignment="1" applyProtection="1">
      <alignment vertical="center"/>
    </xf>
    <xf numFmtId="0" fontId="17" fillId="0" borderId="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="1" customFormat="1" ht="24.96" customHeight="1">
      <c r="B4" s="20"/>
      <c r="C4" s="21"/>
      <c r="D4" s="22" t="s">
        <v>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9</v>
      </c>
      <c r="BE4" s="24" t="s">
        <v>10</v>
      </c>
      <c r="BS4" s="16" t="s">
        <v>11</v>
      </c>
    </row>
    <row r="5" s="1" customFormat="1" ht="12" customHeight="1">
      <c r="B5" s="20"/>
      <c r="C5" s="21"/>
      <c r="D5" s="25" t="s">
        <v>12</v>
      </c>
      <c r="E5" s="21"/>
      <c r="F5" s="21"/>
      <c r="G5" s="21"/>
      <c r="H5" s="21"/>
      <c r="I5" s="21"/>
      <c r="J5" s="21"/>
      <c r="K5" s="26" t="s">
        <v>13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14</v>
      </c>
      <c r="BS5" s="16" t="s">
        <v>6</v>
      </c>
    </row>
    <row r="6" s="1" customFormat="1" ht="36.96" customHeight="1">
      <c r="B6" s="20"/>
      <c r="C6" s="21"/>
      <c r="D6" s="28" t="s">
        <v>15</v>
      </c>
      <c r="E6" s="21"/>
      <c r="F6" s="21"/>
      <c r="G6" s="21"/>
      <c r="H6" s="21"/>
      <c r="I6" s="21"/>
      <c r="J6" s="21"/>
      <c r="K6" s="29" t="s">
        <v>16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17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18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19</v>
      </c>
      <c r="E8" s="21"/>
      <c r="F8" s="21"/>
      <c r="G8" s="21"/>
      <c r="H8" s="21"/>
      <c r="I8" s="21"/>
      <c r="J8" s="21"/>
      <c r="K8" s="26" t="s">
        <v>20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21</v>
      </c>
      <c r="AL8" s="21"/>
      <c r="AM8" s="21"/>
      <c r="AN8" s="32" t="s">
        <v>22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23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24</v>
      </c>
      <c r="AL10" s="21"/>
      <c r="AM10" s="21"/>
      <c r="AN10" s="26" t="s">
        <v>25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28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29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24</v>
      </c>
      <c r="AL13" s="21"/>
      <c r="AM13" s="21"/>
      <c r="AN13" s="33" t="s">
        <v>30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30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24</v>
      </c>
      <c r="AL16" s="21"/>
      <c r="AM16" s="21"/>
      <c r="AN16" s="26" t="s">
        <v>32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33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34</v>
      </c>
      <c r="AO17" s="21"/>
      <c r="AP17" s="21"/>
      <c r="AQ17" s="21"/>
      <c r="AR17" s="19"/>
      <c r="BE17" s="30"/>
      <c r="BS17" s="16" t="s">
        <v>35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36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24</v>
      </c>
      <c r="AL19" s="21"/>
      <c r="AM19" s="21"/>
      <c r="AN19" s="26" t="s">
        <v>32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33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34</v>
      </c>
      <c r="AO20" s="21"/>
      <c r="AP20" s="21"/>
      <c r="AQ20" s="21"/>
      <c r="AR20" s="19"/>
      <c r="BE20" s="30"/>
      <c r="BS20" s="16" t="s">
        <v>35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38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39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40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41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42</v>
      </c>
      <c r="E29" s="46"/>
      <c r="F29" s="47" t="s">
        <v>43</v>
      </c>
      <c r="G29" s="46"/>
      <c r="H29" s="46"/>
      <c r="I29" s="46"/>
      <c r="J29" s="46"/>
      <c r="K29" s="46"/>
      <c r="L29" s="48">
        <v>0.23000000000000001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0">
        <f>ROUND(AZ94,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0">
        <f>ROUND(AV94, 2)</f>
        <v>0</v>
      </c>
      <c r="AL29" s="49"/>
      <c r="AM29" s="49"/>
      <c r="AN29" s="49"/>
      <c r="AO29" s="49"/>
      <c r="AP29" s="49"/>
      <c r="AQ29" s="49"/>
      <c r="AR29" s="51"/>
      <c r="AS29" s="52"/>
      <c r="AT29" s="52"/>
      <c r="AU29" s="52"/>
      <c r="AV29" s="52"/>
      <c r="AW29" s="52"/>
      <c r="AX29" s="52"/>
      <c r="AY29" s="52"/>
      <c r="AZ29" s="52"/>
      <c r="BE29" s="53"/>
    </row>
    <row r="30" s="3" customFormat="1" ht="14.4" customHeight="1">
      <c r="A30" s="3"/>
      <c r="B30" s="45"/>
      <c r="C30" s="46"/>
      <c r="D30" s="46"/>
      <c r="E30" s="46"/>
      <c r="F30" s="47" t="s">
        <v>44</v>
      </c>
      <c r="G30" s="46"/>
      <c r="H30" s="46"/>
      <c r="I30" s="46"/>
      <c r="J30" s="46"/>
      <c r="K30" s="46"/>
      <c r="L30" s="54">
        <v>0.23000000000000001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55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55">
        <f>ROUND(AW94, 2)</f>
        <v>0</v>
      </c>
      <c r="AL30" s="46"/>
      <c r="AM30" s="46"/>
      <c r="AN30" s="46"/>
      <c r="AO30" s="46"/>
      <c r="AP30" s="46"/>
      <c r="AQ30" s="46"/>
      <c r="AR30" s="56"/>
      <c r="BE30" s="53"/>
    </row>
    <row r="31" hidden="1" s="3" customFormat="1" ht="14.4" customHeight="1">
      <c r="A31" s="3"/>
      <c r="B31" s="45"/>
      <c r="C31" s="46"/>
      <c r="D31" s="46"/>
      <c r="E31" s="46"/>
      <c r="F31" s="31" t="s">
        <v>45</v>
      </c>
      <c r="G31" s="46"/>
      <c r="H31" s="46"/>
      <c r="I31" s="46"/>
      <c r="J31" s="46"/>
      <c r="K31" s="46"/>
      <c r="L31" s="54">
        <v>0.23000000000000001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55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55">
        <v>0</v>
      </c>
      <c r="AL31" s="46"/>
      <c r="AM31" s="46"/>
      <c r="AN31" s="46"/>
      <c r="AO31" s="46"/>
      <c r="AP31" s="46"/>
      <c r="AQ31" s="46"/>
      <c r="AR31" s="56"/>
      <c r="BE31" s="53"/>
    </row>
    <row r="32" hidden="1" s="3" customFormat="1" ht="14.4" customHeight="1">
      <c r="A32" s="3"/>
      <c r="B32" s="45"/>
      <c r="C32" s="46"/>
      <c r="D32" s="46"/>
      <c r="E32" s="46"/>
      <c r="F32" s="31" t="s">
        <v>46</v>
      </c>
      <c r="G32" s="46"/>
      <c r="H32" s="46"/>
      <c r="I32" s="46"/>
      <c r="J32" s="46"/>
      <c r="K32" s="46"/>
      <c r="L32" s="54">
        <v>0.23000000000000001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55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55">
        <v>0</v>
      </c>
      <c r="AL32" s="46"/>
      <c r="AM32" s="46"/>
      <c r="AN32" s="46"/>
      <c r="AO32" s="46"/>
      <c r="AP32" s="46"/>
      <c r="AQ32" s="46"/>
      <c r="AR32" s="56"/>
      <c r="BE32" s="53"/>
    </row>
    <row r="33" hidden="1" s="3" customFormat="1" ht="14.4" customHeight="1">
      <c r="A33" s="3"/>
      <c r="B33" s="45"/>
      <c r="C33" s="46"/>
      <c r="D33" s="46"/>
      <c r="E33" s="46"/>
      <c r="F33" s="47" t="s">
        <v>47</v>
      </c>
      <c r="G33" s="46"/>
      <c r="H33" s="46"/>
      <c r="I33" s="46"/>
      <c r="J33" s="46"/>
      <c r="K33" s="46"/>
      <c r="L33" s="48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0">
        <f>ROUND(BD94,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0">
        <v>0</v>
      </c>
      <c r="AL33" s="49"/>
      <c r="AM33" s="49"/>
      <c r="AN33" s="49"/>
      <c r="AO33" s="49"/>
      <c r="AP33" s="49"/>
      <c r="AQ33" s="49"/>
      <c r="AR33" s="51"/>
      <c r="AS33" s="52"/>
      <c r="AT33" s="52"/>
      <c r="AU33" s="52"/>
      <c r="AV33" s="52"/>
      <c r="AW33" s="52"/>
      <c r="AX33" s="52"/>
      <c r="AY33" s="52"/>
      <c r="AZ33" s="52"/>
      <c r="BE33" s="53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7"/>
      <c r="D35" s="58" t="s">
        <v>48</v>
      </c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60" t="s">
        <v>49</v>
      </c>
      <c r="U35" s="59"/>
      <c r="V35" s="59"/>
      <c r="W35" s="59"/>
      <c r="X35" s="61" t="s">
        <v>50</v>
      </c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62">
        <f>SUM(AK26:AK33)</f>
        <v>0</v>
      </c>
      <c r="AL35" s="59"/>
      <c r="AM35" s="59"/>
      <c r="AN35" s="59"/>
      <c r="AO35" s="63"/>
      <c r="AP35" s="57"/>
      <c r="AQ35" s="57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64"/>
      <c r="C49" s="65"/>
      <c r="D49" s="66" t="s">
        <v>51</v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6" t="s">
        <v>52</v>
      </c>
      <c r="AI49" s="67"/>
      <c r="AJ49" s="67"/>
      <c r="AK49" s="67"/>
      <c r="AL49" s="67"/>
      <c r="AM49" s="67"/>
      <c r="AN49" s="67"/>
      <c r="AO49" s="67"/>
      <c r="AP49" s="65"/>
      <c r="AQ49" s="65"/>
      <c r="AR49" s="68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9" t="s">
        <v>53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9" t="s">
        <v>54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9" t="s">
        <v>53</v>
      </c>
      <c r="AI60" s="41"/>
      <c r="AJ60" s="41"/>
      <c r="AK60" s="41"/>
      <c r="AL60" s="41"/>
      <c r="AM60" s="69" t="s">
        <v>54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6" t="s">
        <v>55</v>
      </c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66" t="s">
        <v>56</v>
      </c>
      <c r="AI64" s="70"/>
      <c r="AJ64" s="70"/>
      <c r="AK64" s="70"/>
      <c r="AL64" s="70"/>
      <c r="AM64" s="70"/>
      <c r="AN64" s="70"/>
      <c r="AO64" s="70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9" t="s">
        <v>53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9" t="s">
        <v>54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9" t="s">
        <v>53</v>
      </c>
      <c r="AI75" s="41"/>
      <c r="AJ75" s="41"/>
      <c r="AK75" s="41"/>
      <c r="AL75" s="41"/>
      <c r="AM75" s="69" t="s">
        <v>54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71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43"/>
      <c r="BE77" s="37"/>
    </row>
    <row r="81" s="2" customFormat="1" ht="6.96" customHeight="1">
      <c r="A81" s="37"/>
      <c r="B81" s="73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43"/>
      <c r="BE81" s="37"/>
    </row>
    <row r="82" s="2" customFormat="1" ht="24.96" customHeight="1">
      <c r="A82" s="37"/>
      <c r="B82" s="38"/>
      <c r="C82" s="22" t="s">
        <v>57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75"/>
      <c r="C84" s="31" t="s">
        <v>12</v>
      </c>
      <c r="D84" s="76"/>
      <c r="E84" s="76"/>
      <c r="F84" s="76"/>
      <c r="G84" s="76"/>
      <c r="H84" s="76"/>
      <c r="I84" s="76"/>
      <c r="J84" s="76"/>
      <c r="K84" s="76"/>
      <c r="L84" s="76" t="str">
        <f>K5</f>
        <v>48-1-2026</v>
      </c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7"/>
      <c r="BE84" s="4"/>
    </row>
    <row r="85" s="5" customFormat="1" ht="36.96" customHeight="1">
      <c r="A85" s="5"/>
      <c r="B85" s="78"/>
      <c r="C85" s="79" t="s">
        <v>15</v>
      </c>
      <c r="D85" s="80"/>
      <c r="E85" s="80"/>
      <c r="F85" s="80"/>
      <c r="G85" s="80"/>
      <c r="H85" s="80"/>
      <c r="I85" s="80"/>
      <c r="J85" s="80"/>
      <c r="K85" s="80"/>
      <c r="L85" s="81" t="str">
        <f>K6</f>
        <v>Prestavba a prístavba kravína</v>
      </c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2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19</v>
      </c>
      <c r="D87" s="39"/>
      <c r="E87" s="39"/>
      <c r="F87" s="39"/>
      <c r="G87" s="39"/>
      <c r="H87" s="39"/>
      <c r="I87" s="39"/>
      <c r="J87" s="39"/>
      <c r="K87" s="39"/>
      <c r="L87" s="83" t="str">
        <f>IF(K8="","",K8)</f>
        <v>Voznica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21</v>
      </c>
      <c r="AJ87" s="39"/>
      <c r="AK87" s="39"/>
      <c r="AL87" s="39"/>
      <c r="AM87" s="84" t="str">
        <f>IF(AN8= "","",AN8)</f>
        <v>18. 8. 2026</v>
      </c>
      <c r="AN87" s="84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23</v>
      </c>
      <c r="D89" s="39"/>
      <c r="E89" s="39"/>
      <c r="F89" s="39"/>
      <c r="G89" s="39"/>
      <c r="H89" s="39"/>
      <c r="I89" s="39"/>
      <c r="J89" s="39"/>
      <c r="K89" s="39"/>
      <c r="L89" s="76" t="str">
        <f>IF(E11= "","",E11)</f>
        <v>Farma Boroš, s.r.o.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31</v>
      </c>
      <c r="AJ89" s="39"/>
      <c r="AK89" s="39"/>
      <c r="AL89" s="39"/>
      <c r="AM89" s="85" t="str">
        <f>IF(E17="","",E17)</f>
        <v>LeKas s.r.o.</v>
      </c>
      <c r="AN89" s="76"/>
      <c r="AO89" s="76"/>
      <c r="AP89" s="76"/>
      <c r="AQ89" s="39"/>
      <c r="AR89" s="43"/>
      <c r="AS89" s="86" t="s">
        <v>58</v>
      </c>
      <c r="AT89" s="87"/>
      <c r="AU89" s="88"/>
      <c r="AV89" s="88"/>
      <c r="AW89" s="88"/>
      <c r="AX89" s="88"/>
      <c r="AY89" s="88"/>
      <c r="AZ89" s="88"/>
      <c r="BA89" s="88"/>
      <c r="BB89" s="88"/>
      <c r="BC89" s="88"/>
      <c r="BD89" s="89"/>
      <c r="BE89" s="37"/>
    </row>
    <row r="90" s="2" customFormat="1" ht="15.15" customHeight="1">
      <c r="A90" s="37"/>
      <c r="B90" s="38"/>
      <c r="C90" s="31" t="s">
        <v>29</v>
      </c>
      <c r="D90" s="39"/>
      <c r="E90" s="39"/>
      <c r="F90" s="39"/>
      <c r="G90" s="39"/>
      <c r="H90" s="39"/>
      <c r="I90" s="39"/>
      <c r="J90" s="39"/>
      <c r="K90" s="39"/>
      <c r="L90" s="76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36</v>
      </c>
      <c r="AJ90" s="39"/>
      <c r="AK90" s="39"/>
      <c r="AL90" s="39"/>
      <c r="AM90" s="85" t="str">
        <f>IF(E20="","",E20)</f>
        <v>LeKas s.r.o.</v>
      </c>
      <c r="AN90" s="76"/>
      <c r="AO90" s="76"/>
      <c r="AP90" s="76"/>
      <c r="AQ90" s="39"/>
      <c r="AR90" s="43"/>
      <c r="AS90" s="90"/>
      <c r="AT90" s="91"/>
      <c r="AU90" s="92"/>
      <c r="AV90" s="92"/>
      <c r="AW90" s="92"/>
      <c r="AX90" s="92"/>
      <c r="AY90" s="92"/>
      <c r="AZ90" s="92"/>
      <c r="BA90" s="92"/>
      <c r="BB90" s="92"/>
      <c r="BC90" s="92"/>
      <c r="BD90" s="93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94"/>
      <c r="AT91" s="95"/>
      <c r="AU91" s="96"/>
      <c r="AV91" s="96"/>
      <c r="AW91" s="96"/>
      <c r="AX91" s="96"/>
      <c r="AY91" s="96"/>
      <c r="AZ91" s="96"/>
      <c r="BA91" s="96"/>
      <c r="BB91" s="96"/>
      <c r="BC91" s="96"/>
      <c r="BD91" s="97"/>
      <c r="BE91" s="37"/>
    </row>
    <row r="92" s="2" customFormat="1" ht="29.28" customHeight="1">
      <c r="A92" s="37"/>
      <c r="B92" s="38"/>
      <c r="C92" s="98" t="s">
        <v>59</v>
      </c>
      <c r="D92" s="99"/>
      <c r="E92" s="99"/>
      <c r="F92" s="99"/>
      <c r="G92" s="99"/>
      <c r="H92" s="100"/>
      <c r="I92" s="101" t="s">
        <v>60</v>
      </c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102" t="s">
        <v>61</v>
      </c>
      <c r="AH92" s="99"/>
      <c r="AI92" s="99"/>
      <c r="AJ92" s="99"/>
      <c r="AK92" s="99"/>
      <c r="AL92" s="99"/>
      <c r="AM92" s="99"/>
      <c r="AN92" s="101" t="s">
        <v>62</v>
      </c>
      <c r="AO92" s="99"/>
      <c r="AP92" s="103"/>
      <c r="AQ92" s="104" t="s">
        <v>63</v>
      </c>
      <c r="AR92" s="43"/>
      <c r="AS92" s="105" t="s">
        <v>64</v>
      </c>
      <c r="AT92" s="106" t="s">
        <v>65</v>
      </c>
      <c r="AU92" s="106" t="s">
        <v>66</v>
      </c>
      <c r="AV92" s="106" t="s">
        <v>67</v>
      </c>
      <c r="AW92" s="106" t="s">
        <v>68</v>
      </c>
      <c r="AX92" s="106" t="s">
        <v>69</v>
      </c>
      <c r="AY92" s="106" t="s">
        <v>70</v>
      </c>
      <c r="AZ92" s="106" t="s">
        <v>71</v>
      </c>
      <c r="BA92" s="106" t="s">
        <v>72</v>
      </c>
      <c r="BB92" s="106" t="s">
        <v>73</v>
      </c>
      <c r="BC92" s="106" t="s">
        <v>74</v>
      </c>
      <c r="BD92" s="107" t="s">
        <v>75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8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10"/>
      <c r="BE93" s="37"/>
    </row>
    <row r="94" s="6" customFormat="1" ht="32.4" customHeight="1">
      <c r="A94" s="6"/>
      <c r="B94" s="111"/>
      <c r="C94" s="112" t="s">
        <v>76</v>
      </c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4">
        <f>ROUND(AG95,2)</f>
        <v>0</v>
      </c>
      <c r="AH94" s="114"/>
      <c r="AI94" s="114"/>
      <c r="AJ94" s="114"/>
      <c r="AK94" s="114"/>
      <c r="AL94" s="114"/>
      <c r="AM94" s="114"/>
      <c r="AN94" s="115">
        <f>SUM(AG94,AT94)</f>
        <v>0</v>
      </c>
      <c r="AO94" s="115"/>
      <c r="AP94" s="115"/>
      <c r="AQ94" s="116" t="s">
        <v>1</v>
      </c>
      <c r="AR94" s="117"/>
      <c r="AS94" s="118">
        <f>ROUND(AS95,2)</f>
        <v>0</v>
      </c>
      <c r="AT94" s="119">
        <f>ROUND(SUM(AV94:AW94),2)</f>
        <v>0</v>
      </c>
      <c r="AU94" s="120">
        <f>ROUND(AU95,5)</f>
        <v>0</v>
      </c>
      <c r="AV94" s="119">
        <f>ROUND(AZ94*L29,2)</f>
        <v>0</v>
      </c>
      <c r="AW94" s="119">
        <f>ROUND(BA94*L30,2)</f>
        <v>0</v>
      </c>
      <c r="AX94" s="119">
        <f>ROUND(BB94*L29,2)</f>
        <v>0</v>
      </c>
      <c r="AY94" s="119">
        <f>ROUND(BC94*L30,2)</f>
        <v>0</v>
      </c>
      <c r="AZ94" s="119">
        <f>ROUND(AZ95,2)</f>
        <v>0</v>
      </c>
      <c r="BA94" s="119">
        <f>ROUND(BA95,2)</f>
        <v>0</v>
      </c>
      <c r="BB94" s="119">
        <f>ROUND(BB95,2)</f>
        <v>0</v>
      </c>
      <c r="BC94" s="119">
        <f>ROUND(BC95,2)</f>
        <v>0</v>
      </c>
      <c r="BD94" s="121">
        <f>ROUND(BD95,2)</f>
        <v>0</v>
      </c>
      <c r="BE94" s="6"/>
      <c r="BS94" s="122" t="s">
        <v>77</v>
      </c>
      <c r="BT94" s="122" t="s">
        <v>78</v>
      </c>
      <c r="BV94" s="122" t="s">
        <v>79</v>
      </c>
      <c r="BW94" s="122" t="s">
        <v>5</v>
      </c>
      <c r="BX94" s="122" t="s">
        <v>80</v>
      </c>
      <c r="CL94" s="122" t="s">
        <v>1</v>
      </c>
    </row>
    <row r="95" s="7" customFormat="1" ht="24.75" customHeight="1">
      <c r="A95" s="123" t="s">
        <v>81</v>
      </c>
      <c r="B95" s="124"/>
      <c r="C95" s="125"/>
      <c r="D95" s="126" t="s">
        <v>13</v>
      </c>
      <c r="E95" s="126"/>
      <c r="F95" s="126"/>
      <c r="G95" s="126"/>
      <c r="H95" s="126"/>
      <c r="I95" s="127"/>
      <c r="J95" s="126" t="s">
        <v>16</v>
      </c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8">
        <f>'48-1-2026 - Prestavba a p...'!J28</f>
        <v>0</v>
      </c>
      <c r="AH95" s="127"/>
      <c r="AI95" s="127"/>
      <c r="AJ95" s="127"/>
      <c r="AK95" s="127"/>
      <c r="AL95" s="127"/>
      <c r="AM95" s="127"/>
      <c r="AN95" s="128">
        <f>SUM(AG95,AT95)</f>
        <v>0</v>
      </c>
      <c r="AO95" s="127"/>
      <c r="AP95" s="127"/>
      <c r="AQ95" s="129" t="s">
        <v>82</v>
      </c>
      <c r="AR95" s="130"/>
      <c r="AS95" s="131">
        <v>0</v>
      </c>
      <c r="AT95" s="132">
        <f>ROUND(SUM(AV95:AW95),2)</f>
        <v>0</v>
      </c>
      <c r="AU95" s="133">
        <f>'48-1-2026 - Prestavba a p...'!P130</f>
        <v>0</v>
      </c>
      <c r="AV95" s="132">
        <f>'48-1-2026 - Prestavba a p...'!J31</f>
        <v>0</v>
      </c>
      <c r="AW95" s="132">
        <f>'48-1-2026 - Prestavba a p...'!J32</f>
        <v>0</v>
      </c>
      <c r="AX95" s="132">
        <f>'48-1-2026 - Prestavba a p...'!J33</f>
        <v>0</v>
      </c>
      <c r="AY95" s="132">
        <f>'48-1-2026 - Prestavba a p...'!J34</f>
        <v>0</v>
      </c>
      <c r="AZ95" s="132">
        <f>'48-1-2026 - Prestavba a p...'!F31</f>
        <v>0</v>
      </c>
      <c r="BA95" s="132">
        <f>'48-1-2026 - Prestavba a p...'!F32</f>
        <v>0</v>
      </c>
      <c r="BB95" s="132">
        <f>'48-1-2026 - Prestavba a p...'!F33</f>
        <v>0</v>
      </c>
      <c r="BC95" s="132">
        <f>'48-1-2026 - Prestavba a p...'!F34</f>
        <v>0</v>
      </c>
      <c r="BD95" s="134">
        <f>'48-1-2026 - Prestavba a p...'!F35</f>
        <v>0</v>
      </c>
      <c r="BE95" s="7"/>
      <c r="BT95" s="135" t="s">
        <v>83</v>
      </c>
      <c r="BU95" s="135" t="s">
        <v>84</v>
      </c>
      <c r="BV95" s="135" t="s">
        <v>79</v>
      </c>
      <c r="BW95" s="135" t="s">
        <v>5</v>
      </c>
      <c r="BX95" s="135" t="s">
        <v>80</v>
      </c>
      <c r="CL95" s="135" t="s">
        <v>1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71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ddNC1fnmkqOIN/rsxHmrzXNPq1WiouXrkiWO+5oT/ZoWNfRdlu4xbrDUdiag94o+S0xD4a4kIi6LCFlxidylYQ==" hashValue="VgQANqFhN8mjW8btCwLu1B0gE8tJHFo1qBkpX14sRF8bNqJx1r2JVQSGYtNzH8oG8Yyeo3nUU4R+q+8vIWJ7Mg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48-1-2026 - Prestavba a p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5</v>
      </c>
    </row>
    <row r="3" hidden="1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9"/>
      <c r="AT3" s="16" t="s">
        <v>78</v>
      </c>
    </row>
    <row r="4" hidden="1" s="1" customFormat="1" ht="24.96" customHeight="1">
      <c r="B4" s="19"/>
      <c r="D4" s="138" t="s">
        <v>85</v>
      </c>
      <c r="L4" s="19"/>
      <c r="M4" s="139" t="s">
        <v>9</v>
      </c>
      <c r="AT4" s="16" t="s">
        <v>4</v>
      </c>
    </row>
    <row r="5" hidden="1" s="1" customFormat="1" ht="6.96" customHeight="1">
      <c r="B5" s="19"/>
      <c r="L5" s="19"/>
    </row>
    <row r="6" hidden="1" s="2" customFormat="1" ht="12" customHeight="1">
      <c r="A6" s="37"/>
      <c r="B6" s="43"/>
      <c r="C6" s="37"/>
      <c r="D6" s="140" t="s">
        <v>15</v>
      </c>
      <c r="E6" s="37"/>
      <c r="F6" s="37"/>
      <c r="G6" s="37"/>
      <c r="H6" s="37"/>
      <c r="I6" s="37"/>
      <c r="J6" s="37"/>
      <c r="K6" s="37"/>
      <c r="L6" s="68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hidden="1" s="2" customFormat="1" ht="16.5" customHeight="1">
      <c r="A7" s="37"/>
      <c r="B7" s="43"/>
      <c r="C7" s="37"/>
      <c r="D7" s="37"/>
      <c r="E7" s="141" t="s">
        <v>16</v>
      </c>
      <c r="F7" s="37"/>
      <c r="G7" s="37"/>
      <c r="H7" s="37"/>
      <c r="I7" s="37"/>
      <c r="J7" s="37"/>
      <c r="K7" s="37"/>
      <c r="L7" s="68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hidden="1" s="2" customFormat="1">
      <c r="A8" s="37"/>
      <c r="B8" s="43"/>
      <c r="C8" s="37"/>
      <c r="D8" s="37"/>
      <c r="E8" s="37"/>
      <c r="F8" s="37"/>
      <c r="G8" s="37"/>
      <c r="H8" s="37"/>
      <c r="I8" s="37"/>
      <c r="J8" s="37"/>
      <c r="K8" s="37"/>
      <c r="L8" s="68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hidden="1" s="2" customFormat="1" ht="12" customHeight="1">
      <c r="A9" s="37"/>
      <c r="B9" s="43"/>
      <c r="C9" s="37"/>
      <c r="D9" s="140" t="s">
        <v>17</v>
      </c>
      <c r="E9" s="37"/>
      <c r="F9" s="142" t="s">
        <v>1</v>
      </c>
      <c r="G9" s="37"/>
      <c r="H9" s="37"/>
      <c r="I9" s="140" t="s">
        <v>18</v>
      </c>
      <c r="J9" s="142" t="s">
        <v>1</v>
      </c>
      <c r="K9" s="37"/>
      <c r="L9" s="68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hidden="1" s="2" customFormat="1" ht="12" customHeight="1">
      <c r="A10" s="37"/>
      <c r="B10" s="43"/>
      <c r="C10" s="37"/>
      <c r="D10" s="140" t="s">
        <v>19</v>
      </c>
      <c r="E10" s="37"/>
      <c r="F10" s="142" t="s">
        <v>20</v>
      </c>
      <c r="G10" s="37"/>
      <c r="H10" s="37"/>
      <c r="I10" s="140" t="s">
        <v>21</v>
      </c>
      <c r="J10" s="143" t="str">
        <f>'Rekapitulácia stavby'!AN8</f>
        <v>18. 8. 2026</v>
      </c>
      <c r="K10" s="37"/>
      <c r="L10" s="68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hidden="1" s="2" customFormat="1" ht="10.8" customHeight="1">
      <c r="A11" s="37"/>
      <c r="B11" s="43"/>
      <c r="C11" s="37"/>
      <c r="D11" s="37"/>
      <c r="E11" s="37"/>
      <c r="F11" s="37"/>
      <c r="G11" s="37"/>
      <c r="H11" s="37"/>
      <c r="I11" s="37"/>
      <c r="J11" s="37"/>
      <c r="K11" s="37"/>
      <c r="L11" s="68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hidden="1" s="2" customFormat="1" ht="12" customHeight="1">
      <c r="A12" s="37"/>
      <c r="B12" s="43"/>
      <c r="C12" s="37"/>
      <c r="D12" s="140" t="s">
        <v>23</v>
      </c>
      <c r="E12" s="37"/>
      <c r="F12" s="37"/>
      <c r="G12" s="37"/>
      <c r="H12" s="37"/>
      <c r="I12" s="140" t="s">
        <v>24</v>
      </c>
      <c r="J12" s="142" t="s">
        <v>25</v>
      </c>
      <c r="K12" s="37"/>
      <c r="L12" s="68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hidden="1" s="2" customFormat="1" ht="18" customHeight="1">
      <c r="A13" s="37"/>
      <c r="B13" s="43"/>
      <c r="C13" s="37"/>
      <c r="D13" s="37"/>
      <c r="E13" s="142" t="s">
        <v>26</v>
      </c>
      <c r="F13" s="37"/>
      <c r="G13" s="37"/>
      <c r="H13" s="37"/>
      <c r="I13" s="140" t="s">
        <v>27</v>
      </c>
      <c r="J13" s="142" t="s">
        <v>28</v>
      </c>
      <c r="K13" s="37"/>
      <c r="L13" s="68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hidden="1" s="2" customFormat="1" ht="6.96" customHeight="1">
      <c r="A14" s="37"/>
      <c r="B14" s="43"/>
      <c r="C14" s="37"/>
      <c r="D14" s="37"/>
      <c r="E14" s="37"/>
      <c r="F14" s="37"/>
      <c r="G14" s="37"/>
      <c r="H14" s="37"/>
      <c r="I14" s="37"/>
      <c r="J14" s="37"/>
      <c r="K14" s="37"/>
      <c r="L14" s="68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hidden="1" s="2" customFormat="1" ht="12" customHeight="1">
      <c r="A15" s="37"/>
      <c r="B15" s="43"/>
      <c r="C15" s="37"/>
      <c r="D15" s="140" t="s">
        <v>29</v>
      </c>
      <c r="E15" s="37"/>
      <c r="F15" s="37"/>
      <c r="G15" s="37"/>
      <c r="H15" s="37"/>
      <c r="I15" s="140" t="s">
        <v>24</v>
      </c>
      <c r="J15" s="32" t="str">
        <f>'Rekapitulácia stavby'!AN13</f>
        <v>Vyplň údaj</v>
      </c>
      <c r="K15" s="37"/>
      <c r="L15" s="68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hidden="1" s="2" customFormat="1" ht="18" customHeight="1">
      <c r="A16" s="37"/>
      <c r="B16" s="43"/>
      <c r="C16" s="37"/>
      <c r="D16" s="37"/>
      <c r="E16" s="32" t="str">
        <f>'Rekapitulácia stavby'!E14</f>
        <v>Vyplň údaj</v>
      </c>
      <c r="F16" s="142"/>
      <c r="G16" s="142"/>
      <c r="H16" s="142"/>
      <c r="I16" s="140" t="s">
        <v>27</v>
      </c>
      <c r="J16" s="32" t="str">
        <f>'Rekapitulácia stavby'!AN14</f>
        <v>Vyplň údaj</v>
      </c>
      <c r="K16" s="37"/>
      <c r="L16" s="68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hidden="1" s="2" customFormat="1" ht="6.96" customHeight="1">
      <c r="A17" s="37"/>
      <c r="B17" s="43"/>
      <c r="C17" s="37"/>
      <c r="D17" s="37"/>
      <c r="E17" s="37"/>
      <c r="F17" s="37"/>
      <c r="G17" s="37"/>
      <c r="H17" s="37"/>
      <c r="I17" s="37"/>
      <c r="J17" s="37"/>
      <c r="K17" s="37"/>
      <c r="L17" s="68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hidden="1" s="2" customFormat="1" ht="12" customHeight="1">
      <c r="A18" s="37"/>
      <c r="B18" s="43"/>
      <c r="C18" s="37"/>
      <c r="D18" s="140" t="s">
        <v>31</v>
      </c>
      <c r="E18" s="37"/>
      <c r="F18" s="37"/>
      <c r="G18" s="37"/>
      <c r="H18" s="37"/>
      <c r="I18" s="140" t="s">
        <v>24</v>
      </c>
      <c r="J18" s="142" t="s">
        <v>32</v>
      </c>
      <c r="K18" s="37"/>
      <c r="L18" s="68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hidden="1" s="2" customFormat="1" ht="18" customHeight="1">
      <c r="A19" s="37"/>
      <c r="B19" s="43"/>
      <c r="C19" s="37"/>
      <c r="D19" s="37"/>
      <c r="E19" s="142" t="s">
        <v>33</v>
      </c>
      <c r="F19" s="37"/>
      <c r="G19" s="37"/>
      <c r="H19" s="37"/>
      <c r="I19" s="140" t="s">
        <v>27</v>
      </c>
      <c r="J19" s="142" t="s">
        <v>34</v>
      </c>
      <c r="K19" s="37"/>
      <c r="L19" s="68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hidden="1" s="2" customFormat="1" ht="6.96" customHeight="1">
      <c r="A20" s="37"/>
      <c r="B20" s="43"/>
      <c r="C20" s="37"/>
      <c r="D20" s="37"/>
      <c r="E20" s="37"/>
      <c r="F20" s="37"/>
      <c r="G20" s="37"/>
      <c r="H20" s="37"/>
      <c r="I20" s="37"/>
      <c r="J20" s="37"/>
      <c r="K20" s="37"/>
      <c r="L20" s="68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hidden="1" s="2" customFormat="1" ht="12" customHeight="1">
      <c r="A21" s="37"/>
      <c r="B21" s="43"/>
      <c r="C21" s="37"/>
      <c r="D21" s="140" t="s">
        <v>36</v>
      </c>
      <c r="E21" s="37"/>
      <c r="F21" s="37"/>
      <c r="G21" s="37"/>
      <c r="H21" s="37"/>
      <c r="I21" s="140" t="s">
        <v>24</v>
      </c>
      <c r="J21" s="142" t="s">
        <v>32</v>
      </c>
      <c r="K21" s="37"/>
      <c r="L21" s="68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hidden="1" s="2" customFormat="1" ht="18" customHeight="1">
      <c r="A22" s="37"/>
      <c r="B22" s="43"/>
      <c r="C22" s="37"/>
      <c r="D22" s="37"/>
      <c r="E22" s="142" t="s">
        <v>33</v>
      </c>
      <c r="F22" s="37"/>
      <c r="G22" s="37"/>
      <c r="H22" s="37"/>
      <c r="I22" s="140" t="s">
        <v>27</v>
      </c>
      <c r="J22" s="142" t="s">
        <v>34</v>
      </c>
      <c r="K22" s="37"/>
      <c r="L22" s="68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hidden="1" s="2" customFormat="1" ht="6.96" customHeight="1">
      <c r="A23" s="37"/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68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hidden="1" s="2" customFormat="1" ht="12" customHeight="1">
      <c r="A24" s="37"/>
      <c r="B24" s="43"/>
      <c r="C24" s="37"/>
      <c r="D24" s="140" t="s">
        <v>37</v>
      </c>
      <c r="E24" s="37"/>
      <c r="F24" s="37"/>
      <c r="G24" s="37"/>
      <c r="H24" s="37"/>
      <c r="I24" s="37"/>
      <c r="J24" s="37"/>
      <c r="K24" s="37"/>
      <c r="L24" s="68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hidden="1" s="8" customFormat="1" ht="16.5" customHeight="1">
      <c r="A25" s="144"/>
      <c r="B25" s="145"/>
      <c r="C25" s="144"/>
      <c r="D25" s="144"/>
      <c r="E25" s="146" t="s">
        <v>1</v>
      </c>
      <c r="F25" s="146"/>
      <c r="G25" s="146"/>
      <c r="H25" s="146"/>
      <c r="I25" s="144"/>
      <c r="J25" s="144"/>
      <c r="K25" s="144"/>
      <c r="L25" s="147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</row>
    <row r="26" hidden="1" s="2" customFormat="1" ht="6.96" customHeight="1">
      <c r="A26" s="37"/>
      <c r="B26" s="43"/>
      <c r="C26" s="37"/>
      <c r="D26" s="37"/>
      <c r="E26" s="37"/>
      <c r="F26" s="37"/>
      <c r="G26" s="37"/>
      <c r="H26" s="37"/>
      <c r="I26" s="37"/>
      <c r="J26" s="37"/>
      <c r="K26" s="37"/>
      <c r="L26" s="68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hidden="1" s="2" customFormat="1" ht="6.96" customHeight="1">
      <c r="A27" s="37"/>
      <c r="B27" s="43"/>
      <c r="C27" s="37"/>
      <c r="D27" s="148"/>
      <c r="E27" s="148"/>
      <c r="F27" s="148"/>
      <c r="G27" s="148"/>
      <c r="H27" s="148"/>
      <c r="I27" s="148"/>
      <c r="J27" s="148"/>
      <c r="K27" s="148"/>
      <c r="L27" s="68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hidden="1" s="2" customFormat="1" ht="25.44" customHeight="1">
      <c r="A28" s="37"/>
      <c r="B28" s="43"/>
      <c r="C28" s="37"/>
      <c r="D28" s="149" t="s">
        <v>38</v>
      </c>
      <c r="E28" s="37"/>
      <c r="F28" s="37"/>
      <c r="G28" s="37"/>
      <c r="H28" s="37"/>
      <c r="I28" s="37"/>
      <c r="J28" s="150">
        <f>ROUND(J130, 2)</f>
        <v>0</v>
      </c>
      <c r="K28" s="37"/>
      <c r="L28" s="68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hidden="1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8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hidden="1" s="2" customFormat="1" ht="14.4" customHeight="1">
      <c r="A30" s="37"/>
      <c r="B30" s="43"/>
      <c r="C30" s="37"/>
      <c r="D30" s="37"/>
      <c r="E30" s="37"/>
      <c r="F30" s="151" t="s">
        <v>40</v>
      </c>
      <c r="G30" s="37"/>
      <c r="H30" s="37"/>
      <c r="I30" s="151" t="s">
        <v>39</v>
      </c>
      <c r="J30" s="151" t="s">
        <v>41</v>
      </c>
      <c r="K30" s="37"/>
      <c r="L30" s="68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hidden="1" s="2" customFormat="1" ht="14.4" customHeight="1">
      <c r="A31" s="37"/>
      <c r="B31" s="43"/>
      <c r="C31" s="37"/>
      <c r="D31" s="152" t="s">
        <v>42</v>
      </c>
      <c r="E31" s="153" t="s">
        <v>43</v>
      </c>
      <c r="F31" s="154">
        <f>ROUND((SUM(BE130:BE353)),  2)</f>
        <v>0</v>
      </c>
      <c r="G31" s="155"/>
      <c r="H31" s="155"/>
      <c r="I31" s="156">
        <v>0.23000000000000001</v>
      </c>
      <c r="J31" s="154">
        <f>ROUND(((SUM(BE130:BE353))*I31),  2)</f>
        <v>0</v>
      </c>
      <c r="K31" s="37"/>
      <c r="L31" s="68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hidden="1" s="2" customFormat="1" ht="14.4" customHeight="1">
      <c r="A32" s="37"/>
      <c r="B32" s="43"/>
      <c r="C32" s="37"/>
      <c r="D32" s="37"/>
      <c r="E32" s="153" t="s">
        <v>44</v>
      </c>
      <c r="F32" s="157">
        <f>ROUND((SUM(BF130:BF353)),  2)</f>
        <v>0</v>
      </c>
      <c r="G32" s="37"/>
      <c r="H32" s="37"/>
      <c r="I32" s="158">
        <v>0.23000000000000001</v>
      </c>
      <c r="J32" s="157">
        <f>ROUND(((SUM(BF130:BF353))*I32),  2)</f>
        <v>0</v>
      </c>
      <c r="K32" s="37"/>
      <c r="L32" s="68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37"/>
      <c r="E33" s="140" t="s">
        <v>45</v>
      </c>
      <c r="F33" s="157">
        <f>ROUND((SUM(BG130:BG353)),  2)</f>
        <v>0</v>
      </c>
      <c r="G33" s="37"/>
      <c r="H33" s="37"/>
      <c r="I33" s="158">
        <v>0.23000000000000001</v>
      </c>
      <c r="J33" s="157">
        <f>0</f>
        <v>0</v>
      </c>
      <c r="K33" s="37"/>
      <c r="L33" s="68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40" t="s">
        <v>46</v>
      </c>
      <c r="F34" s="157">
        <f>ROUND((SUM(BH130:BH353)),  2)</f>
        <v>0</v>
      </c>
      <c r="G34" s="37"/>
      <c r="H34" s="37"/>
      <c r="I34" s="158">
        <v>0.23000000000000001</v>
      </c>
      <c r="J34" s="157">
        <f>0</f>
        <v>0</v>
      </c>
      <c r="K34" s="37"/>
      <c r="L34" s="68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53" t="s">
        <v>47</v>
      </c>
      <c r="F35" s="154">
        <f>ROUND((SUM(BI130:BI353)),  2)</f>
        <v>0</v>
      </c>
      <c r="G35" s="155"/>
      <c r="H35" s="155"/>
      <c r="I35" s="156">
        <v>0</v>
      </c>
      <c r="J35" s="154">
        <f>0</f>
        <v>0</v>
      </c>
      <c r="K35" s="37"/>
      <c r="L35" s="68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6.96" customHeight="1">
      <c r="A36" s="37"/>
      <c r="B36" s="43"/>
      <c r="C36" s="37"/>
      <c r="D36" s="37"/>
      <c r="E36" s="37"/>
      <c r="F36" s="37"/>
      <c r="G36" s="37"/>
      <c r="H36" s="37"/>
      <c r="I36" s="37"/>
      <c r="J36" s="37"/>
      <c r="K36" s="37"/>
      <c r="L36" s="68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25.44" customHeight="1">
      <c r="A37" s="37"/>
      <c r="B37" s="43"/>
      <c r="C37" s="159"/>
      <c r="D37" s="160" t="s">
        <v>48</v>
      </c>
      <c r="E37" s="161"/>
      <c r="F37" s="161"/>
      <c r="G37" s="162" t="s">
        <v>49</v>
      </c>
      <c r="H37" s="163" t="s">
        <v>50</v>
      </c>
      <c r="I37" s="161"/>
      <c r="J37" s="164">
        <f>SUM(J28:J35)</f>
        <v>0</v>
      </c>
      <c r="K37" s="165"/>
      <c r="L37" s="68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8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1" customFormat="1" ht="14.4" customHeight="1">
      <c r="B39" s="19"/>
      <c r="L39" s="19"/>
    </row>
    <row r="40" hidden="1" s="1" customFormat="1" ht="14.4" customHeight="1">
      <c r="B40" s="19"/>
      <c r="L40" s="19"/>
    </row>
    <row r="41" hidden="1" s="1" customFormat="1" ht="14.4" customHeight="1">
      <c r="B41" s="19"/>
      <c r="L41" s="19"/>
    </row>
    <row r="42" hidden="1" s="1" customFormat="1" ht="14.4" customHeight="1">
      <c r="B42" s="19"/>
      <c r="L42" s="19"/>
    </row>
    <row r="43" hidden="1" s="1" customFormat="1" ht="14.4" customHeight="1">
      <c r="B43" s="19"/>
      <c r="L43" s="19"/>
    </row>
    <row r="44" hidden="1" s="1" customFormat="1" ht="14.4" customHeight="1">
      <c r="B44" s="19"/>
      <c r="L44" s="19"/>
    </row>
    <row r="45" hidden="1" s="1" customFormat="1" ht="14.4" customHeight="1">
      <c r="B45" s="19"/>
      <c r="L45" s="19"/>
    </row>
    <row r="46" hidden="1" s="1" customFormat="1" ht="14.4" customHeight="1">
      <c r="B46" s="19"/>
      <c r="L46" s="19"/>
    </row>
    <row r="47" hidden="1" s="1" customFormat="1" ht="14.4" customHeight="1">
      <c r="B47" s="19"/>
      <c r="L47" s="19"/>
    </row>
    <row r="48" hidden="1" s="1" customFormat="1" ht="14.4" customHeight="1">
      <c r="B48" s="19"/>
      <c r="L48" s="19"/>
    </row>
    <row r="49" hidden="1" s="1" customFormat="1" ht="14.4" customHeight="1">
      <c r="B49" s="19"/>
      <c r="L49" s="19"/>
    </row>
    <row r="50" hidden="1" s="2" customFormat="1" ht="14.4" customHeight="1">
      <c r="B50" s="68"/>
      <c r="D50" s="166" t="s">
        <v>51</v>
      </c>
      <c r="E50" s="167"/>
      <c r="F50" s="167"/>
      <c r="G50" s="166" t="s">
        <v>52</v>
      </c>
      <c r="H50" s="167"/>
      <c r="I50" s="167"/>
      <c r="J50" s="167"/>
      <c r="K50" s="167"/>
      <c r="L50" s="68"/>
    </row>
    <row r="51" hidden="1">
      <c r="B51" s="19"/>
      <c r="L51" s="19"/>
    </row>
    <row r="52" hidden="1">
      <c r="B52" s="19"/>
      <c r="L52" s="19"/>
    </row>
    <row r="53" hidden="1">
      <c r="B53" s="19"/>
      <c r="L53" s="19"/>
    </row>
    <row r="54" hidden="1">
      <c r="B54" s="19"/>
      <c r="L54" s="19"/>
    </row>
    <row r="55" hidden="1">
      <c r="B55" s="19"/>
      <c r="L55" s="19"/>
    </row>
    <row r="56" hidden="1">
      <c r="B56" s="19"/>
      <c r="L56" s="19"/>
    </row>
    <row r="57" hidden="1">
      <c r="B57" s="19"/>
      <c r="L57" s="19"/>
    </row>
    <row r="58" hidden="1">
      <c r="B58" s="19"/>
      <c r="L58" s="19"/>
    </row>
    <row r="59" hidden="1">
      <c r="B59" s="19"/>
      <c r="L59" s="19"/>
    </row>
    <row r="60" hidden="1">
      <c r="B60" s="19"/>
      <c r="L60" s="19"/>
    </row>
    <row r="61" hidden="1" s="2" customFormat="1">
      <c r="A61" s="37"/>
      <c r="B61" s="43"/>
      <c r="C61" s="37"/>
      <c r="D61" s="168" t="s">
        <v>53</v>
      </c>
      <c r="E61" s="169"/>
      <c r="F61" s="170" t="s">
        <v>54</v>
      </c>
      <c r="G61" s="168" t="s">
        <v>53</v>
      </c>
      <c r="H61" s="169"/>
      <c r="I61" s="169"/>
      <c r="J61" s="171" t="s">
        <v>54</v>
      </c>
      <c r="K61" s="169"/>
      <c r="L61" s="68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hidden="1">
      <c r="B62" s="19"/>
      <c r="L62" s="19"/>
    </row>
    <row r="63" hidden="1">
      <c r="B63" s="19"/>
      <c r="L63" s="19"/>
    </row>
    <row r="64" hidden="1">
      <c r="B64" s="19"/>
      <c r="L64" s="19"/>
    </row>
    <row r="65" hidden="1" s="2" customFormat="1">
      <c r="A65" s="37"/>
      <c r="B65" s="43"/>
      <c r="C65" s="37"/>
      <c r="D65" s="166" t="s">
        <v>55</v>
      </c>
      <c r="E65" s="172"/>
      <c r="F65" s="172"/>
      <c r="G65" s="166" t="s">
        <v>56</v>
      </c>
      <c r="H65" s="172"/>
      <c r="I65" s="172"/>
      <c r="J65" s="172"/>
      <c r="K65" s="172"/>
      <c r="L65" s="68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hidden="1">
      <c r="B66" s="19"/>
      <c r="L66" s="19"/>
    </row>
    <row r="67" hidden="1">
      <c r="B67" s="19"/>
      <c r="L67" s="19"/>
    </row>
    <row r="68" hidden="1">
      <c r="B68" s="19"/>
      <c r="L68" s="19"/>
    </row>
    <row r="69" hidden="1">
      <c r="B69" s="19"/>
      <c r="L69" s="19"/>
    </row>
    <row r="70" hidden="1">
      <c r="B70" s="19"/>
      <c r="L70" s="19"/>
    </row>
    <row r="71" hidden="1">
      <c r="B71" s="19"/>
      <c r="L71" s="19"/>
    </row>
    <row r="72" hidden="1">
      <c r="B72" s="19"/>
      <c r="L72" s="19"/>
    </row>
    <row r="73" hidden="1">
      <c r="B73" s="19"/>
      <c r="L73" s="19"/>
    </row>
    <row r="74" hidden="1">
      <c r="B74" s="19"/>
      <c r="L74" s="19"/>
    </row>
    <row r="75" hidden="1">
      <c r="B75" s="19"/>
      <c r="L75" s="19"/>
    </row>
    <row r="76" hidden="1" s="2" customFormat="1">
      <c r="A76" s="37"/>
      <c r="B76" s="43"/>
      <c r="C76" s="37"/>
      <c r="D76" s="168" t="s">
        <v>53</v>
      </c>
      <c r="E76" s="169"/>
      <c r="F76" s="170" t="s">
        <v>54</v>
      </c>
      <c r="G76" s="168" t="s">
        <v>53</v>
      </c>
      <c r="H76" s="169"/>
      <c r="I76" s="169"/>
      <c r="J76" s="171" t="s">
        <v>54</v>
      </c>
      <c r="K76" s="169"/>
      <c r="L76" s="68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hidden="1" s="2" customFormat="1" ht="14.4" customHeight="1">
      <c r="A77" s="37"/>
      <c r="B77" s="173"/>
      <c r="C77" s="174"/>
      <c r="D77" s="174"/>
      <c r="E77" s="174"/>
      <c r="F77" s="174"/>
      <c r="G77" s="174"/>
      <c r="H77" s="174"/>
      <c r="I77" s="174"/>
      <c r="J77" s="174"/>
      <c r="K77" s="174"/>
      <c r="L77" s="68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hidden="1"/>
    <row r="79" hidden="1"/>
    <row r="80" hidden="1"/>
    <row r="81" s="2" customFormat="1" ht="6.96" customHeight="1">
      <c r="A81" s="37"/>
      <c r="B81" s="175"/>
      <c r="C81" s="176"/>
      <c r="D81" s="176"/>
      <c r="E81" s="176"/>
      <c r="F81" s="176"/>
      <c r="G81" s="176"/>
      <c r="H81" s="176"/>
      <c r="I81" s="176"/>
      <c r="J81" s="176"/>
      <c r="K81" s="176"/>
      <c r="L81" s="68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86</v>
      </c>
      <c r="D82" s="39"/>
      <c r="E82" s="39"/>
      <c r="F82" s="39"/>
      <c r="G82" s="39"/>
      <c r="H82" s="39"/>
      <c r="I82" s="39"/>
      <c r="J82" s="39"/>
      <c r="K82" s="39"/>
      <c r="L82" s="68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8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15</v>
      </c>
      <c r="D84" s="39"/>
      <c r="E84" s="39"/>
      <c r="F84" s="39"/>
      <c r="G84" s="39"/>
      <c r="H84" s="39"/>
      <c r="I84" s="39"/>
      <c r="J84" s="39"/>
      <c r="K84" s="39"/>
      <c r="L84" s="68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81" t="str">
        <f>E7</f>
        <v>Prestavba a prístavba kravína</v>
      </c>
      <c r="F85" s="39"/>
      <c r="G85" s="39"/>
      <c r="H85" s="39"/>
      <c r="I85" s="39"/>
      <c r="J85" s="39"/>
      <c r="K85" s="39"/>
      <c r="L85" s="68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68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19</v>
      </c>
      <c r="D87" s="39"/>
      <c r="E87" s="39"/>
      <c r="F87" s="26" t="str">
        <f>F10</f>
        <v>Voznica</v>
      </c>
      <c r="G87" s="39"/>
      <c r="H87" s="39"/>
      <c r="I87" s="31" t="s">
        <v>21</v>
      </c>
      <c r="J87" s="84" t="str">
        <f>IF(J10="","",J10)</f>
        <v>18. 8. 2026</v>
      </c>
      <c r="K87" s="39"/>
      <c r="L87" s="68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8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15" customHeight="1">
      <c r="A89" s="37"/>
      <c r="B89" s="38"/>
      <c r="C89" s="31" t="s">
        <v>23</v>
      </c>
      <c r="D89" s="39"/>
      <c r="E89" s="39"/>
      <c r="F89" s="26" t="str">
        <f>E13</f>
        <v>Farma Boroš, s.r.o.</v>
      </c>
      <c r="G89" s="39"/>
      <c r="H89" s="39"/>
      <c r="I89" s="31" t="s">
        <v>31</v>
      </c>
      <c r="J89" s="35" t="str">
        <f>E19</f>
        <v>LeKas s.r.o.</v>
      </c>
      <c r="K89" s="39"/>
      <c r="L89" s="68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31" t="s">
        <v>29</v>
      </c>
      <c r="D90" s="39"/>
      <c r="E90" s="39"/>
      <c r="F90" s="26" t="str">
        <f>IF(E16="","",E16)</f>
        <v>Vyplň údaj</v>
      </c>
      <c r="G90" s="39"/>
      <c r="H90" s="39"/>
      <c r="I90" s="31" t="s">
        <v>36</v>
      </c>
      <c r="J90" s="35" t="str">
        <f>E22</f>
        <v>LeKas s.r.o.</v>
      </c>
      <c r="K90" s="39"/>
      <c r="L90" s="68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68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77" t="s">
        <v>87</v>
      </c>
      <c r="D92" s="178"/>
      <c r="E92" s="178"/>
      <c r="F92" s="178"/>
      <c r="G92" s="178"/>
      <c r="H92" s="178"/>
      <c r="I92" s="178"/>
      <c r="J92" s="179" t="s">
        <v>88</v>
      </c>
      <c r="K92" s="178"/>
      <c r="L92" s="68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8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80" t="s">
        <v>89</v>
      </c>
      <c r="D94" s="39"/>
      <c r="E94" s="39"/>
      <c r="F94" s="39"/>
      <c r="G94" s="39"/>
      <c r="H94" s="39"/>
      <c r="I94" s="39"/>
      <c r="J94" s="115">
        <f>J130</f>
        <v>0</v>
      </c>
      <c r="K94" s="39"/>
      <c r="L94" s="68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6" t="s">
        <v>90</v>
      </c>
    </row>
    <row r="95" s="9" customFormat="1" ht="24.96" customHeight="1">
      <c r="A95" s="9"/>
      <c r="B95" s="181"/>
      <c r="C95" s="182"/>
      <c r="D95" s="183" t="s">
        <v>91</v>
      </c>
      <c r="E95" s="184"/>
      <c r="F95" s="184"/>
      <c r="G95" s="184"/>
      <c r="H95" s="184"/>
      <c r="I95" s="184"/>
      <c r="J95" s="185">
        <f>J131</f>
        <v>0</v>
      </c>
      <c r="K95" s="182"/>
      <c r="L95" s="186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87"/>
      <c r="C96" s="188"/>
      <c r="D96" s="189" t="s">
        <v>92</v>
      </c>
      <c r="E96" s="190"/>
      <c r="F96" s="190"/>
      <c r="G96" s="190"/>
      <c r="H96" s="190"/>
      <c r="I96" s="190"/>
      <c r="J96" s="191">
        <f>J134</f>
        <v>0</v>
      </c>
      <c r="K96" s="188"/>
      <c r="L96" s="192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87"/>
      <c r="C97" s="188"/>
      <c r="D97" s="189" t="s">
        <v>93</v>
      </c>
      <c r="E97" s="190"/>
      <c r="F97" s="190"/>
      <c r="G97" s="190"/>
      <c r="H97" s="190"/>
      <c r="I97" s="190"/>
      <c r="J97" s="191">
        <f>J147</f>
        <v>0</v>
      </c>
      <c r="K97" s="188"/>
      <c r="L97" s="192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87"/>
      <c r="C98" s="188"/>
      <c r="D98" s="189" t="s">
        <v>94</v>
      </c>
      <c r="E98" s="190"/>
      <c r="F98" s="190"/>
      <c r="G98" s="190"/>
      <c r="H98" s="190"/>
      <c r="I98" s="190"/>
      <c r="J98" s="191">
        <f>J175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7"/>
      <c r="C99" s="188"/>
      <c r="D99" s="189" t="s">
        <v>95</v>
      </c>
      <c r="E99" s="190"/>
      <c r="F99" s="190"/>
      <c r="G99" s="190"/>
      <c r="H99" s="190"/>
      <c r="I99" s="190"/>
      <c r="J99" s="191">
        <f>J207</f>
        <v>0</v>
      </c>
      <c r="K99" s="188"/>
      <c r="L99" s="19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7"/>
      <c r="C100" s="188"/>
      <c r="D100" s="189" t="s">
        <v>96</v>
      </c>
      <c r="E100" s="190"/>
      <c r="F100" s="190"/>
      <c r="G100" s="190"/>
      <c r="H100" s="190"/>
      <c r="I100" s="190"/>
      <c r="J100" s="191">
        <f>J234</f>
        <v>0</v>
      </c>
      <c r="K100" s="188"/>
      <c r="L100" s="19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7"/>
      <c r="C101" s="188"/>
      <c r="D101" s="189" t="s">
        <v>97</v>
      </c>
      <c r="E101" s="190"/>
      <c r="F101" s="190"/>
      <c r="G101" s="190"/>
      <c r="H101" s="190"/>
      <c r="I101" s="190"/>
      <c r="J101" s="191">
        <f>J249</f>
        <v>0</v>
      </c>
      <c r="K101" s="188"/>
      <c r="L101" s="19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7"/>
      <c r="C102" s="188"/>
      <c r="D102" s="189" t="s">
        <v>98</v>
      </c>
      <c r="E102" s="190"/>
      <c r="F102" s="190"/>
      <c r="G102" s="190"/>
      <c r="H102" s="190"/>
      <c r="I102" s="190"/>
      <c r="J102" s="191">
        <f>J254</f>
        <v>0</v>
      </c>
      <c r="K102" s="188"/>
      <c r="L102" s="19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1"/>
      <c r="C103" s="182"/>
      <c r="D103" s="183" t="s">
        <v>99</v>
      </c>
      <c r="E103" s="184"/>
      <c r="F103" s="184"/>
      <c r="G103" s="184"/>
      <c r="H103" s="184"/>
      <c r="I103" s="184"/>
      <c r="J103" s="185">
        <f>J297</f>
        <v>0</v>
      </c>
      <c r="K103" s="182"/>
      <c r="L103" s="18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7"/>
      <c r="C104" s="188"/>
      <c r="D104" s="189" t="s">
        <v>100</v>
      </c>
      <c r="E104" s="190"/>
      <c r="F104" s="190"/>
      <c r="G104" s="190"/>
      <c r="H104" s="190"/>
      <c r="I104" s="190"/>
      <c r="J104" s="191">
        <f>J298</f>
        <v>0</v>
      </c>
      <c r="K104" s="188"/>
      <c r="L104" s="19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7"/>
      <c r="C105" s="188"/>
      <c r="D105" s="189" t="s">
        <v>101</v>
      </c>
      <c r="E105" s="190"/>
      <c r="F105" s="190"/>
      <c r="G105" s="190"/>
      <c r="H105" s="190"/>
      <c r="I105" s="190"/>
      <c r="J105" s="191">
        <f>J301</f>
        <v>0</v>
      </c>
      <c r="K105" s="188"/>
      <c r="L105" s="19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7"/>
      <c r="C106" s="188"/>
      <c r="D106" s="189" t="s">
        <v>102</v>
      </c>
      <c r="E106" s="190"/>
      <c r="F106" s="190"/>
      <c r="G106" s="190"/>
      <c r="H106" s="190"/>
      <c r="I106" s="190"/>
      <c r="J106" s="191">
        <f>J310</f>
        <v>0</v>
      </c>
      <c r="K106" s="188"/>
      <c r="L106" s="19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7"/>
      <c r="C107" s="188"/>
      <c r="D107" s="189" t="s">
        <v>103</v>
      </c>
      <c r="E107" s="190"/>
      <c r="F107" s="190"/>
      <c r="G107" s="190"/>
      <c r="H107" s="190"/>
      <c r="I107" s="190"/>
      <c r="J107" s="191">
        <f>J318</f>
        <v>0</v>
      </c>
      <c r="K107" s="188"/>
      <c r="L107" s="19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7"/>
      <c r="C108" s="188"/>
      <c r="D108" s="189" t="s">
        <v>104</v>
      </c>
      <c r="E108" s="190"/>
      <c r="F108" s="190"/>
      <c r="G108" s="190"/>
      <c r="H108" s="190"/>
      <c r="I108" s="190"/>
      <c r="J108" s="191">
        <f>J321</f>
        <v>0</v>
      </c>
      <c r="K108" s="188"/>
      <c r="L108" s="192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9" customFormat="1" ht="24.96" customHeight="1">
      <c r="A109" s="9"/>
      <c r="B109" s="181"/>
      <c r="C109" s="182"/>
      <c r="D109" s="183" t="s">
        <v>105</v>
      </c>
      <c r="E109" s="184"/>
      <c r="F109" s="184"/>
      <c r="G109" s="184"/>
      <c r="H109" s="184"/>
      <c r="I109" s="184"/>
      <c r="J109" s="185">
        <f>J323</f>
        <v>0</v>
      </c>
      <c r="K109" s="182"/>
      <c r="L109" s="186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10" customFormat="1" ht="19.92" customHeight="1">
      <c r="A110" s="10"/>
      <c r="B110" s="187"/>
      <c r="C110" s="188"/>
      <c r="D110" s="189" t="s">
        <v>106</v>
      </c>
      <c r="E110" s="190"/>
      <c r="F110" s="190"/>
      <c r="G110" s="190"/>
      <c r="H110" s="190"/>
      <c r="I110" s="190"/>
      <c r="J110" s="191">
        <f>J324</f>
        <v>0</v>
      </c>
      <c r="K110" s="188"/>
      <c r="L110" s="192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7"/>
      <c r="C111" s="188"/>
      <c r="D111" s="189" t="s">
        <v>107</v>
      </c>
      <c r="E111" s="190"/>
      <c r="F111" s="190"/>
      <c r="G111" s="190"/>
      <c r="H111" s="190"/>
      <c r="I111" s="190"/>
      <c r="J111" s="191">
        <f>J344</f>
        <v>0</v>
      </c>
      <c r="K111" s="188"/>
      <c r="L111" s="192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7"/>
      <c r="C112" s="188"/>
      <c r="D112" s="189" t="s">
        <v>108</v>
      </c>
      <c r="E112" s="190"/>
      <c r="F112" s="190"/>
      <c r="G112" s="190"/>
      <c r="H112" s="190"/>
      <c r="I112" s="190"/>
      <c r="J112" s="191">
        <f>J347</f>
        <v>0</v>
      </c>
      <c r="K112" s="188"/>
      <c r="L112" s="192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8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71"/>
      <c r="C114" s="72"/>
      <c r="D114" s="72"/>
      <c r="E114" s="72"/>
      <c r="F114" s="72"/>
      <c r="G114" s="72"/>
      <c r="H114" s="72"/>
      <c r="I114" s="72"/>
      <c r="J114" s="72"/>
      <c r="K114" s="72"/>
      <c r="L114" s="68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8" s="2" customFormat="1" ht="6.96" customHeight="1">
      <c r="A118" s="37"/>
      <c r="B118" s="73"/>
      <c r="C118" s="74"/>
      <c r="D118" s="74"/>
      <c r="E118" s="74"/>
      <c r="F118" s="74"/>
      <c r="G118" s="74"/>
      <c r="H118" s="74"/>
      <c r="I118" s="74"/>
      <c r="J118" s="74"/>
      <c r="K118" s="74"/>
      <c r="L118" s="68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24.96" customHeight="1">
      <c r="A119" s="37"/>
      <c r="B119" s="38"/>
      <c r="C119" s="22" t="s">
        <v>109</v>
      </c>
      <c r="D119" s="39"/>
      <c r="E119" s="39"/>
      <c r="F119" s="39"/>
      <c r="G119" s="39"/>
      <c r="H119" s="39"/>
      <c r="I119" s="39"/>
      <c r="J119" s="39"/>
      <c r="K119" s="39"/>
      <c r="L119" s="68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8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15</v>
      </c>
      <c r="D121" s="39"/>
      <c r="E121" s="39"/>
      <c r="F121" s="39"/>
      <c r="G121" s="39"/>
      <c r="H121" s="39"/>
      <c r="I121" s="39"/>
      <c r="J121" s="39"/>
      <c r="K121" s="39"/>
      <c r="L121" s="68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6.5" customHeight="1">
      <c r="A122" s="37"/>
      <c r="B122" s="38"/>
      <c r="C122" s="39"/>
      <c r="D122" s="39"/>
      <c r="E122" s="81" t="str">
        <f>E7</f>
        <v>Prestavba a prístavba kravína</v>
      </c>
      <c r="F122" s="39"/>
      <c r="G122" s="39"/>
      <c r="H122" s="39"/>
      <c r="I122" s="39"/>
      <c r="J122" s="39"/>
      <c r="K122" s="39"/>
      <c r="L122" s="68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6.96" customHeight="1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68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2" customHeight="1">
      <c r="A124" s="37"/>
      <c r="B124" s="38"/>
      <c r="C124" s="31" t="s">
        <v>19</v>
      </c>
      <c r="D124" s="39"/>
      <c r="E124" s="39"/>
      <c r="F124" s="26" t="str">
        <f>F10</f>
        <v>Voznica</v>
      </c>
      <c r="G124" s="39"/>
      <c r="H124" s="39"/>
      <c r="I124" s="31" t="s">
        <v>21</v>
      </c>
      <c r="J124" s="84" t="str">
        <f>IF(J10="","",J10)</f>
        <v>18. 8. 2026</v>
      </c>
      <c r="K124" s="39"/>
      <c r="L124" s="68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6.96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8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15.15" customHeight="1">
      <c r="A126" s="37"/>
      <c r="B126" s="38"/>
      <c r="C126" s="31" t="s">
        <v>23</v>
      </c>
      <c r="D126" s="39"/>
      <c r="E126" s="39"/>
      <c r="F126" s="26" t="str">
        <f>E13</f>
        <v>Farma Boroš, s.r.o.</v>
      </c>
      <c r="G126" s="39"/>
      <c r="H126" s="39"/>
      <c r="I126" s="31" t="s">
        <v>31</v>
      </c>
      <c r="J126" s="35" t="str">
        <f>E19</f>
        <v>LeKas s.r.o.</v>
      </c>
      <c r="K126" s="39"/>
      <c r="L126" s="68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15.15" customHeight="1">
      <c r="A127" s="37"/>
      <c r="B127" s="38"/>
      <c r="C127" s="31" t="s">
        <v>29</v>
      </c>
      <c r="D127" s="39"/>
      <c r="E127" s="39"/>
      <c r="F127" s="26" t="str">
        <f>IF(E16="","",E16)</f>
        <v>Vyplň údaj</v>
      </c>
      <c r="G127" s="39"/>
      <c r="H127" s="39"/>
      <c r="I127" s="31" t="s">
        <v>36</v>
      </c>
      <c r="J127" s="35" t="str">
        <f>E22</f>
        <v>LeKas s.r.o.</v>
      </c>
      <c r="K127" s="39"/>
      <c r="L127" s="68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2" customFormat="1" ht="10.32" customHeight="1">
      <c r="A128" s="37"/>
      <c r="B128" s="38"/>
      <c r="C128" s="39"/>
      <c r="D128" s="39"/>
      <c r="E128" s="39"/>
      <c r="F128" s="39"/>
      <c r="G128" s="39"/>
      <c r="H128" s="39"/>
      <c r="I128" s="39"/>
      <c r="J128" s="39"/>
      <c r="K128" s="39"/>
      <c r="L128" s="68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11" customFormat="1" ht="29.28" customHeight="1">
      <c r="A129" s="193"/>
      <c r="B129" s="194"/>
      <c r="C129" s="195" t="s">
        <v>110</v>
      </c>
      <c r="D129" s="196" t="s">
        <v>63</v>
      </c>
      <c r="E129" s="196" t="s">
        <v>59</v>
      </c>
      <c r="F129" s="196" t="s">
        <v>60</v>
      </c>
      <c r="G129" s="196" t="s">
        <v>111</v>
      </c>
      <c r="H129" s="196" t="s">
        <v>112</v>
      </c>
      <c r="I129" s="196" t="s">
        <v>113</v>
      </c>
      <c r="J129" s="197" t="s">
        <v>88</v>
      </c>
      <c r="K129" s="198" t="s">
        <v>114</v>
      </c>
      <c r="L129" s="199"/>
      <c r="M129" s="105" t="s">
        <v>1</v>
      </c>
      <c r="N129" s="106" t="s">
        <v>42</v>
      </c>
      <c r="O129" s="106" t="s">
        <v>115</v>
      </c>
      <c r="P129" s="106" t="s">
        <v>116</v>
      </c>
      <c r="Q129" s="106" t="s">
        <v>117</v>
      </c>
      <c r="R129" s="106" t="s">
        <v>118</v>
      </c>
      <c r="S129" s="106" t="s">
        <v>119</v>
      </c>
      <c r="T129" s="107" t="s">
        <v>120</v>
      </c>
      <c r="U129" s="193"/>
      <c r="V129" s="193"/>
      <c r="W129" s="193"/>
      <c r="X129" s="193"/>
      <c r="Y129" s="193"/>
      <c r="Z129" s="193"/>
      <c r="AA129" s="193"/>
      <c r="AB129" s="193"/>
      <c r="AC129" s="193"/>
      <c r="AD129" s="193"/>
      <c r="AE129" s="193"/>
    </row>
    <row r="130" s="2" customFormat="1" ht="22.8" customHeight="1">
      <c r="A130" s="37"/>
      <c r="B130" s="38"/>
      <c r="C130" s="112" t="s">
        <v>89</v>
      </c>
      <c r="D130" s="39"/>
      <c r="E130" s="39"/>
      <c r="F130" s="39"/>
      <c r="G130" s="39"/>
      <c r="H130" s="39"/>
      <c r="I130" s="39"/>
      <c r="J130" s="200">
        <f>BK130</f>
        <v>0</v>
      </c>
      <c r="K130" s="39"/>
      <c r="L130" s="43"/>
      <c r="M130" s="108"/>
      <c r="N130" s="201"/>
      <c r="O130" s="109"/>
      <c r="P130" s="202">
        <f>P131+P297+P323</f>
        <v>0</v>
      </c>
      <c r="Q130" s="109"/>
      <c r="R130" s="202">
        <f>R131+R297+R323</f>
        <v>1614.8899374955397</v>
      </c>
      <c r="S130" s="109"/>
      <c r="T130" s="203">
        <f>T131+T297+T323</f>
        <v>271.49918800000006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16" t="s">
        <v>77</v>
      </c>
      <c r="AU130" s="16" t="s">
        <v>90</v>
      </c>
      <c r="BK130" s="204">
        <f>BK131+BK297+BK323</f>
        <v>0</v>
      </c>
    </row>
    <row r="131" s="12" customFormat="1" ht="25.92" customHeight="1">
      <c r="A131" s="12"/>
      <c r="B131" s="205"/>
      <c r="C131" s="206"/>
      <c r="D131" s="207" t="s">
        <v>77</v>
      </c>
      <c r="E131" s="208" t="s">
        <v>121</v>
      </c>
      <c r="F131" s="208" t="s">
        <v>122</v>
      </c>
      <c r="G131" s="206"/>
      <c r="H131" s="206"/>
      <c r="I131" s="209"/>
      <c r="J131" s="210">
        <f>BK131</f>
        <v>0</v>
      </c>
      <c r="K131" s="206"/>
      <c r="L131" s="211"/>
      <c r="M131" s="212"/>
      <c r="N131" s="213"/>
      <c r="O131" s="213"/>
      <c r="P131" s="214">
        <f>P132+P133+P134+P147+P175+P207+P234+P249+P254</f>
        <v>0</v>
      </c>
      <c r="Q131" s="213"/>
      <c r="R131" s="214">
        <f>R132+R133+R134+R147+R175+R207+R234+R249+R254</f>
        <v>1600.1712599097398</v>
      </c>
      <c r="S131" s="213"/>
      <c r="T131" s="215">
        <f>T132+T133+T134+T147+T175+T207+T234+T249+T254</f>
        <v>266.07137400000005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6" t="s">
        <v>83</v>
      </c>
      <c r="AT131" s="217" t="s">
        <v>77</v>
      </c>
      <c r="AU131" s="217" t="s">
        <v>78</v>
      </c>
      <c r="AY131" s="216" t="s">
        <v>123</v>
      </c>
      <c r="BK131" s="218">
        <f>BK132+BK133+BK134+BK147+BK175+BK207+BK234+BK249+BK254</f>
        <v>0</v>
      </c>
    </row>
    <row r="132" s="2" customFormat="1" ht="24.15" customHeight="1">
      <c r="A132" s="37"/>
      <c r="B132" s="38"/>
      <c r="C132" s="219" t="s">
        <v>124</v>
      </c>
      <c r="D132" s="219" t="s">
        <v>125</v>
      </c>
      <c r="E132" s="220" t="s">
        <v>126</v>
      </c>
      <c r="F132" s="221" t="s">
        <v>127</v>
      </c>
      <c r="G132" s="222" t="s">
        <v>128</v>
      </c>
      <c r="H132" s="223">
        <v>1</v>
      </c>
      <c r="I132" s="224"/>
      <c r="J132" s="225">
        <f>ROUND(I132*H132,2)</f>
        <v>0</v>
      </c>
      <c r="K132" s="226"/>
      <c r="L132" s="43"/>
      <c r="M132" s="227" t="s">
        <v>1</v>
      </c>
      <c r="N132" s="228" t="s">
        <v>44</v>
      </c>
      <c r="O132" s="96"/>
      <c r="P132" s="229">
        <f>O132*H132</f>
        <v>0</v>
      </c>
      <c r="Q132" s="229">
        <v>0</v>
      </c>
      <c r="R132" s="229">
        <f>Q132*H132</f>
        <v>0</v>
      </c>
      <c r="S132" s="229">
        <v>0</v>
      </c>
      <c r="T132" s="230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1" t="s">
        <v>129</v>
      </c>
      <c r="AT132" s="231" t="s">
        <v>125</v>
      </c>
      <c r="AU132" s="231" t="s">
        <v>83</v>
      </c>
      <c r="AY132" s="16" t="s">
        <v>123</v>
      </c>
      <c r="BE132" s="232">
        <f>IF(N132="základná",J132,0)</f>
        <v>0</v>
      </c>
      <c r="BF132" s="232">
        <f>IF(N132="znížená",J132,0)</f>
        <v>0</v>
      </c>
      <c r="BG132" s="232">
        <f>IF(N132="zákl. prenesená",J132,0)</f>
        <v>0</v>
      </c>
      <c r="BH132" s="232">
        <f>IF(N132="zníž. prenesená",J132,0)</f>
        <v>0</v>
      </c>
      <c r="BI132" s="232">
        <f>IF(N132="nulová",J132,0)</f>
        <v>0</v>
      </c>
      <c r="BJ132" s="16" t="s">
        <v>130</v>
      </c>
      <c r="BK132" s="232">
        <f>ROUND(I132*H132,2)</f>
        <v>0</v>
      </c>
      <c r="BL132" s="16" t="s">
        <v>129</v>
      </c>
      <c r="BM132" s="231" t="s">
        <v>131</v>
      </c>
    </row>
    <row r="133" s="13" customFormat="1">
      <c r="A133" s="13"/>
      <c r="B133" s="233"/>
      <c r="C133" s="234"/>
      <c r="D133" s="235" t="s">
        <v>132</v>
      </c>
      <c r="E133" s="236" t="s">
        <v>1</v>
      </c>
      <c r="F133" s="237" t="s">
        <v>83</v>
      </c>
      <c r="G133" s="234"/>
      <c r="H133" s="238">
        <v>1</v>
      </c>
      <c r="I133" s="239"/>
      <c r="J133" s="234"/>
      <c r="K133" s="234"/>
      <c r="L133" s="240"/>
      <c r="M133" s="241"/>
      <c r="N133" s="242"/>
      <c r="O133" s="242"/>
      <c r="P133" s="242"/>
      <c r="Q133" s="242"/>
      <c r="R133" s="242"/>
      <c r="S133" s="242"/>
      <c r="T133" s="24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4" t="s">
        <v>132</v>
      </c>
      <c r="AU133" s="244" t="s">
        <v>83</v>
      </c>
      <c r="AV133" s="13" t="s">
        <v>130</v>
      </c>
      <c r="AW133" s="13" t="s">
        <v>35</v>
      </c>
      <c r="AX133" s="13" t="s">
        <v>83</v>
      </c>
      <c r="AY133" s="244" t="s">
        <v>123</v>
      </c>
    </row>
    <row r="134" s="12" customFormat="1" ht="22.8" customHeight="1">
      <c r="A134" s="12"/>
      <c r="B134" s="205"/>
      <c r="C134" s="206"/>
      <c r="D134" s="207" t="s">
        <v>77</v>
      </c>
      <c r="E134" s="245" t="s">
        <v>83</v>
      </c>
      <c r="F134" s="245" t="s">
        <v>133</v>
      </c>
      <c r="G134" s="206"/>
      <c r="H134" s="206"/>
      <c r="I134" s="209"/>
      <c r="J134" s="246">
        <f>BK134</f>
        <v>0</v>
      </c>
      <c r="K134" s="206"/>
      <c r="L134" s="211"/>
      <c r="M134" s="212"/>
      <c r="N134" s="213"/>
      <c r="O134" s="213"/>
      <c r="P134" s="214">
        <f>SUM(P135:P146)</f>
        <v>0</v>
      </c>
      <c r="Q134" s="213"/>
      <c r="R134" s="214">
        <f>SUM(R135:R146)</f>
        <v>0</v>
      </c>
      <c r="S134" s="213"/>
      <c r="T134" s="215">
        <f>SUM(T135:T146)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6" t="s">
        <v>83</v>
      </c>
      <c r="AT134" s="217" t="s">
        <v>77</v>
      </c>
      <c r="AU134" s="217" t="s">
        <v>83</v>
      </c>
      <c r="AY134" s="216" t="s">
        <v>123</v>
      </c>
      <c r="BK134" s="218">
        <f>SUM(BK135:BK146)</f>
        <v>0</v>
      </c>
    </row>
    <row r="135" s="2" customFormat="1" ht="24.15" customHeight="1">
      <c r="A135" s="37"/>
      <c r="B135" s="38"/>
      <c r="C135" s="219" t="s">
        <v>83</v>
      </c>
      <c r="D135" s="219" t="s">
        <v>125</v>
      </c>
      <c r="E135" s="220" t="s">
        <v>134</v>
      </c>
      <c r="F135" s="221" t="s">
        <v>135</v>
      </c>
      <c r="G135" s="222" t="s">
        <v>136</v>
      </c>
      <c r="H135" s="223">
        <v>210</v>
      </c>
      <c r="I135" s="224"/>
      <c r="J135" s="225">
        <f>ROUND(I135*H135,2)</f>
        <v>0</v>
      </c>
      <c r="K135" s="226"/>
      <c r="L135" s="43"/>
      <c r="M135" s="227" t="s">
        <v>1</v>
      </c>
      <c r="N135" s="228" t="s">
        <v>44</v>
      </c>
      <c r="O135" s="96"/>
      <c r="P135" s="229">
        <f>O135*H135</f>
        <v>0</v>
      </c>
      <c r="Q135" s="229">
        <v>0</v>
      </c>
      <c r="R135" s="229">
        <f>Q135*H135</f>
        <v>0</v>
      </c>
      <c r="S135" s="229">
        <v>0</v>
      </c>
      <c r="T135" s="230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31" t="s">
        <v>129</v>
      </c>
      <c r="AT135" s="231" t="s">
        <v>125</v>
      </c>
      <c r="AU135" s="231" t="s">
        <v>130</v>
      </c>
      <c r="AY135" s="16" t="s">
        <v>123</v>
      </c>
      <c r="BE135" s="232">
        <f>IF(N135="základná",J135,0)</f>
        <v>0</v>
      </c>
      <c r="BF135" s="232">
        <f>IF(N135="znížená",J135,0)</f>
        <v>0</v>
      </c>
      <c r="BG135" s="232">
        <f>IF(N135="zákl. prenesená",J135,0)</f>
        <v>0</v>
      </c>
      <c r="BH135" s="232">
        <f>IF(N135="zníž. prenesená",J135,0)</f>
        <v>0</v>
      </c>
      <c r="BI135" s="232">
        <f>IF(N135="nulová",J135,0)</f>
        <v>0</v>
      </c>
      <c r="BJ135" s="16" t="s">
        <v>130</v>
      </c>
      <c r="BK135" s="232">
        <f>ROUND(I135*H135,2)</f>
        <v>0</v>
      </c>
      <c r="BL135" s="16" t="s">
        <v>129</v>
      </c>
      <c r="BM135" s="231" t="s">
        <v>137</v>
      </c>
    </row>
    <row r="136" s="13" customFormat="1">
      <c r="A136" s="13"/>
      <c r="B136" s="233"/>
      <c r="C136" s="234"/>
      <c r="D136" s="235" t="s">
        <v>132</v>
      </c>
      <c r="E136" s="236" t="s">
        <v>1</v>
      </c>
      <c r="F136" s="237" t="s">
        <v>138</v>
      </c>
      <c r="G136" s="234"/>
      <c r="H136" s="238">
        <v>210</v>
      </c>
      <c r="I136" s="239"/>
      <c r="J136" s="234"/>
      <c r="K136" s="234"/>
      <c r="L136" s="240"/>
      <c r="M136" s="241"/>
      <c r="N136" s="242"/>
      <c r="O136" s="242"/>
      <c r="P136" s="242"/>
      <c r="Q136" s="242"/>
      <c r="R136" s="242"/>
      <c r="S136" s="242"/>
      <c r="T136" s="24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4" t="s">
        <v>132</v>
      </c>
      <c r="AU136" s="244" t="s">
        <v>130</v>
      </c>
      <c r="AV136" s="13" t="s">
        <v>130</v>
      </c>
      <c r="AW136" s="13" t="s">
        <v>35</v>
      </c>
      <c r="AX136" s="13" t="s">
        <v>83</v>
      </c>
      <c r="AY136" s="244" t="s">
        <v>123</v>
      </c>
    </row>
    <row r="137" s="2" customFormat="1" ht="24.15" customHeight="1">
      <c r="A137" s="37"/>
      <c r="B137" s="38"/>
      <c r="C137" s="219" t="s">
        <v>130</v>
      </c>
      <c r="D137" s="219" t="s">
        <v>125</v>
      </c>
      <c r="E137" s="220" t="s">
        <v>139</v>
      </c>
      <c r="F137" s="221" t="s">
        <v>140</v>
      </c>
      <c r="G137" s="222" t="s">
        <v>136</v>
      </c>
      <c r="H137" s="223">
        <v>210</v>
      </c>
      <c r="I137" s="224"/>
      <c r="J137" s="225">
        <f>ROUND(I137*H137,2)</f>
        <v>0</v>
      </c>
      <c r="K137" s="226"/>
      <c r="L137" s="43"/>
      <c r="M137" s="227" t="s">
        <v>1</v>
      </c>
      <c r="N137" s="228" t="s">
        <v>44</v>
      </c>
      <c r="O137" s="96"/>
      <c r="P137" s="229">
        <f>O137*H137</f>
        <v>0</v>
      </c>
      <c r="Q137" s="229">
        <v>0</v>
      </c>
      <c r="R137" s="229">
        <f>Q137*H137</f>
        <v>0</v>
      </c>
      <c r="S137" s="229">
        <v>0</v>
      </c>
      <c r="T137" s="230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31" t="s">
        <v>129</v>
      </c>
      <c r="AT137" s="231" t="s">
        <v>125</v>
      </c>
      <c r="AU137" s="231" t="s">
        <v>130</v>
      </c>
      <c r="AY137" s="16" t="s">
        <v>123</v>
      </c>
      <c r="BE137" s="232">
        <f>IF(N137="základná",J137,0)</f>
        <v>0</v>
      </c>
      <c r="BF137" s="232">
        <f>IF(N137="znížená",J137,0)</f>
        <v>0</v>
      </c>
      <c r="BG137" s="232">
        <f>IF(N137="zákl. prenesená",J137,0)</f>
        <v>0</v>
      </c>
      <c r="BH137" s="232">
        <f>IF(N137="zníž. prenesená",J137,0)</f>
        <v>0</v>
      </c>
      <c r="BI137" s="232">
        <f>IF(N137="nulová",J137,0)</f>
        <v>0</v>
      </c>
      <c r="BJ137" s="16" t="s">
        <v>130</v>
      </c>
      <c r="BK137" s="232">
        <f>ROUND(I137*H137,2)</f>
        <v>0</v>
      </c>
      <c r="BL137" s="16" t="s">
        <v>129</v>
      </c>
      <c r="BM137" s="231" t="s">
        <v>141</v>
      </c>
    </row>
    <row r="138" s="2" customFormat="1" ht="24.15" customHeight="1">
      <c r="A138" s="37"/>
      <c r="B138" s="38"/>
      <c r="C138" s="219" t="s">
        <v>142</v>
      </c>
      <c r="D138" s="219" t="s">
        <v>125</v>
      </c>
      <c r="E138" s="220" t="s">
        <v>143</v>
      </c>
      <c r="F138" s="221" t="s">
        <v>144</v>
      </c>
      <c r="G138" s="222" t="s">
        <v>136</v>
      </c>
      <c r="H138" s="223">
        <v>135.059</v>
      </c>
      <c r="I138" s="224"/>
      <c r="J138" s="225">
        <f>ROUND(I138*H138,2)</f>
        <v>0</v>
      </c>
      <c r="K138" s="226"/>
      <c r="L138" s="43"/>
      <c r="M138" s="227" t="s">
        <v>1</v>
      </c>
      <c r="N138" s="228" t="s">
        <v>44</v>
      </c>
      <c r="O138" s="96"/>
      <c r="P138" s="229">
        <f>O138*H138</f>
        <v>0</v>
      </c>
      <c r="Q138" s="229">
        <v>0</v>
      </c>
      <c r="R138" s="229">
        <f>Q138*H138</f>
        <v>0</v>
      </c>
      <c r="S138" s="229">
        <v>0</v>
      </c>
      <c r="T138" s="230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31" t="s">
        <v>129</v>
      </c>
      <c r="AT138" s="231" t="s">
        <v>125</v>
      </c>
      <c r="AU138" s="231" t="s">
        <v>130</v>
      </c>
      <c r="AY138" s="16" t="s">
        <v>123</v>
      </c>
      <c r="BE138" s="232">
        <f>IF(N138="základná",J138,0)</f>
        <v>0</v>
      </c>
      <c r="BF138" s="232">
        <f>IF(N138="znížená",J138,0)</f>
        <v>0</v>
      </c>
      <c r="BG138" s="232">
        <f>IF(N138="zákl. prenesená",J138,0)</f>
        <v>0</v>
      </c>
      <c r="BH138" s="232">
        <f>IF(N138="zníž. prenesená",J138,0)</f>
        <v>0</v>
      </c>
      <c r="BI138" s="232">
        <f>IF(N138="nulová",J138,0)</f>
        <v>0</v>
      </c>
      <c r="BJ138" s="16" t="s">
        <v>130</v>
      </c>
      <c r="BK138" s="232">
        <f>ROUND(I138*H138,2)</f>
        <v>0</v>
      </c>
      <c r="BL138" s="16" t="s">
        <v>129</v>
      </c>
      <c r="BM138" s="231" t="s">
        <v>145</v>
      </c>
    </row>
    <row r="139" s="13" customFormat="1">
      <c r="A139" s="13"/>
      <c r="B139" s="233"/>
      <c r="C139" s="234"/>
      <c r="D139" s="235" t="s">
        <v>132</v>
      </c>
      <c r="E139" s="236" t="s">
        <v>1</v>
      </c>
      <c r="F139" s="237" t="s">
        <v>146</v>
      </c>
      <c r="G139" s="234"/>
      <c r="H139" s="238">
        <v>40.646999999999998</v>
      </c>
      <c r="I139" s="239"/>
      <c r="J139" s="234"/>
      <c r="K139" s="234"/>
      <c r="L139" s="240"/>
      <c r="M139" s="241"/>
      <c r="N139" s="242"/>
      <c r="O139" s="242"/>
      <c r="P139" s="242"/>
      <c r="Q139" s="242"/>
      <c r="R139" s="242"/>
      <c r="S139" s="242"/>
      <c r="T139" s="24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4" t="s">
        <v>132</v>
      </c>
      <c r="AU139" s="244" t="s">
        <v>130</v>
      </c>
      <c r="AV139" s="13" t="s">
        <v>130</v>
      </c>
      <c r="AW139" s="13" t="s">
        <v>35</v>
      </c>
      <c r="AX139" s="13" t="s">
        <v>78</v>
      </c>
      <c r="AY139" s="244" t="s">
        <v>123</v>
      </c>
    </row>
    <row r="140" s="13" customFormat="1">
      <c r="A140" s="13"/>
      <c r="B140" s="233"/>
      <c r="C140" s="234"/>
      <c r="D140" s="235" t="s">
        <v>132</v>
      </c>
      <c r="E140" s="236" t="s">
        <v>1</v>
      </c>
      <c r="F140" s="237" t="s">
        <v>147</v>
      </c>
      <c r="G140" s="234"/>
      <c r="H140" s="238">
        <v>14.550000000000001</v>
      </c>
      <c r="I140" s="239"/>
      <c r="J140" s="234"/>
      <c r="K140" s="234"/>
      <c r="L140" s="240"/>
      <c r="M140" s="241"/>
      <c r="N140" s="242"/>
      <c r="O140" s="242"/>
      <c r="P140" s="242"/>
      <c r="Q140" s="242"/>
      <c r="R140" s="242"/>
      <c r="S140" s="242"/>
      <c r="T140" s="24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4" t="s">
        <v>132</v>
      </c>
      <c r="AU140" s="244" t="s">
        <v>130</v>
      </c>
      <c r="AV140" s="13" t="s">
        <v>130</v>
      </c>
      <c r="AW140" s="13" t="s">
        <v>35</v>
      </c>
      <c r="AX140" s="13" t="s">
        <v>78</v>
      </c>
      <c r="AY140" s="244" t="s">
        <v>123</v>
      </c>
    </row>
    <row r="141" s="13" customFormat="1">
      <c r="A141" s="13"/>
      <c r="B141" s="233"/>
      <c r="C141" s="234"/>
      <c r="D141" s="235" t="s">
        <v>132</v>
      </c>
      <c r="E141" s="236" t="s">
        <v>1</v>
      </c>
      <c r="F141" s="237" t="s">
        <v>148</v>
      </c>
      <c r="G141" s="234"/>
      <c r="H141" s="238">
        <v>71.132000000000005</v>
      </c>
      <c r="I141" s="239"/>
      <c r="J141" s="234"/>
      <c r="K141" s="234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132</v>
      </c>
      <c r="AU141" s="244" t="s">
        <v>130</v>
      </c>
      <c r="AV141" s="13" t="s">
        <v>130</v>
      </c>
      <c r="AW141" s="13" t="s">
        <v>35</v>
      </c>
      <c r="AX141" s="13" t="s">
        <v>78</v>
      </c>
      <c r="AY141" s="244" t="s">
        <v>123</v>
      </c>
    </row>
    <row r="142" s="13" customFormat="1">
      <c r="A142" s="13"/>
      <c r="B142" s="233"/>
      <c r="C142" s="234"/>
      <c r="D142" s="235" t="s">
        <v>132</v>
      </c>
      <c r="E142" s="236" t="s">
        <v>1</v>
      </c>
      <c r="F142" s="237" t="s">
        <v>149</v>
      </c>
      <c r="G142" s="234"/>
      <c r="H142" s="238">
        <v>8.7300000000000004</v>
      </c>
      <c r="I142" s="239"/>
      <c r="J142" s="234"/>
      <c r="K142" s="234"/>
      <c r="L142" s="240"/>
      <c r="M142" s="241"/>
      <c r="N142" s="242"/>
      <c r="O142" s="242"/>
      <c r="P142" s="242"/>
      <c r="Q142" s="242"/>
      <c r="R142" s="242"/>
      <c r="S142" s="242"/>
      <c r="T142" s="24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4" t="s">
        <v>132</v>
      </c>
      <c r="AU142" s="244" t="s">
        <v>130</v>
      </c>
      <c r="AV142" s="13" t="s">
        <v>130</v>
      </c>
      <c r="AW142" s="13" t="s">
        <v>35</v>
      </c>
      <c r="AX142" s="13" t="s">
        <v>78</v>
      </c>
      <c r="AY142" s="244" t="s">
        <v>123</v>
      </c>
    </row>
    <row r="143" s="14" customFormat="1">
      <c r="A143" s="14"/>
      <c r="B143" s="247"/>
      <c r="C143" s="248"/>
      <c r="D143" s="235" t="s">
        <v>132</v>
      </c>
      <c r="E143" s="249" t="s">
        <v>1</v>
      </c>
      <c r="F143" s="250" t="s">
        <v>150</v>
      </c>
      <c r="G143" s="248"/>
      <c r="H143" s="251">
        <v>135.059</v>
      </c>
      <c r="I143" s="252"/>
      <c r="J143" s="248"/>
      <c r="K143" s="248"/>
      <c r="L143" s="253"/>
      <c r="M143" s="254"/>
      <c r="N143" s="255"/>
      <c r="O143" s="255"/>
      <c r="P143" s="255"/>
      <c r="Q143" s="255"/>
      <c r="R143" s="255"/>
      <c r="S143" s="255"/>
      <c r="T143" s="25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7" t="s">
        <v>132</v>
      </c>
      <c r="AU143" s="257" t="s">
        <v>130</v>
      </c>
      <c r="AV143" s="14" t="s">
        <v>129</v>
      </c>
      <c r="AW143" s="14" t="s">
        <v>35</v>
      </c>
      <c r="AX143" s="14" t="s">
        <v>83</v>
      </c>
      <c r="AY143" s="257" t="s">
        <v>123</v>
      </c>
    </row>
    <row r="144" s="2" customFormat="1" ht="37.8" customHeight="1">
      <c r="A144" s="37"/>
      <c r="B144" s="38"/>
      <c r="C144" s="219" t="s">
        <v>129</v>
      </c>
      <c r="D144" s="219" t="s">
        <v>125</v>
      </c>
      <c r="E144" s="220" t="s">
        <v>151</v>
      </c>
      <c r="F144" s="221" t="s">
        <v>152</v>
      </c>
      <c r="G144" s="222" t="s">
        <v>136</v>
      </c>
      <c r="H144" s="223">
        <v>135.059</v>
      </c>
      <c r="I144" s="224"/>
      <c r="J144" s="225">
        <f>ROUND(I144*H144,2)</f>
        <v>0</v>
      </c>
      <c r="K144" s="226"/>
      <c r="L144" s="43"/>
      <c r="M144" s="227" t="s">
        <v>1</v>
      </c>
      <c r="N144" s="228" t="s">
        <v>44</v>
      </c>
      <c r="O144" s="96"/>
      <c r="P144" s="229">
        <f>O144*H144</f>
        <v>0</v>
      </c>
      <c r="Q144" s="229">
        <v>0</v>
      </c>
      <c r="R144" s="229">
        <f>Q144*H144</f>
        <v>0</v>
      </c>
      <c r="S144" s="229">
        <v>0</v>
      </c>
      <c r="T144" s="230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31" t="s">
        <v>129</v>
      </c>
      <c r="AT144" s="231" t="s">
        <v>125</v>
      </c>
      <c r="AU144" s="231" t="s">
        <v>130</v>
      </c>
      <c r="AY144" s="16" t="s">
        <v>123</v>
      </c>
      <c r="BE144" s="232">
        <f>IF(N144="základná",J144,0)</f>
        <v>0</v>
      </c>
      <c r="BF144" s="232">
        <f>IF(N144="znížená",J144,0)</f>
        <v>0</v>
      </c>
      <c r="BG144" s="232">
        <f>IF(N144="zákl. prenesená",J144,0)</f>
        <v>0</v>
      </c>
      <c r="BH144" s="232">
        <f>IF(N144="zníž. prenesená",J144,0)</f>
        <v>0</v>
      </c>
      <c r="BI144" s="232">
        <f>IF(N144="nulová",J144,0)</f>
        <v>0</v>
      </c>
      <c r="BJ144" s="16" t="s">
        <v>130</v>
      </c>
      <c r="BK144" s="232">
        <f>ROUND(I144*H144,2)</f>
        <v>0</v>
      </c>
      <c r="BL144" s="16" t="s">
        <v>129</v>
      </c>
      <c r="BM144" s="231" t="s">
        <v>153</v>
      </c>
    </row>
    <row r="145" s="2" customFormat="1" ht="21.75" customHeight="1">
      <c r="A145" s="37"/>
      <c r="B145" s="38"/>
      <c r="C145" s="219" t="s">
        <v>154</v>
      </c>
      <c r="D145" s="219" t="s">
        <v>125</v>
      </c>
      <c r="E145" s="220" t="s">
        <v>155</v>
      </c>
      <c r="F145" s="221" t="s">
        <v>156</v>
      </c>
      <c r="G145" s="222" t="s">
        <v>157</v>
      </c>
      <c r="H145" s="223">
        <v>668.45000000000005</v>
      </c>
      <c r="I145" s="224"/>
      <c r="J145" s="225">
        <f>ROUND(I145*H145,2)</f>
        <v>0</v>
      </c>
      <c r="K145" s="226"/>
      <c r="L145" s="43"/>
      <c r="M145" s="227" t="s">
        <v>1</v>
      </c>
      <c r="N145" s="228" t="s">
        <v>44</v>
      </c>
      <c r="O145" s="96"/>
      <c r="P145" s="229">
        <f>O145*H145</f>
        <v>0</v>
      </c>
      <c r="Q145" s="229">
        <v>0</v>
      </c>
      <c r="R145" s="229">
        <f>Q145*H145</f>
        <v>0</v>
      </c>
      <c r="S145" s="229">
        <v>0</v>
      </c>
      <c r="T145" s="230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31" t="s">
        <v>129</v>
      </c>
      <c r="AT145" s="231" t="s">
        <v>125</v>
      </c>
      <c r="AU145" s="231" t="s">
        <v>130</v>
      </c>
      <c r="AY145" s="16" t="s">
        <v>123</v>
      </c>
      <c r="BE145" s="232">
        <f>IF(N145="základná",J145,0)</f>
        <v>0</v>
      </c>
      <c r="BF145" s="232">
        <f>IF(N145="znížená",J145,0)</f>
        <v>0</v>
      </c>
      <c r="BG145" s="232">
        <f>IF(N145="zákl. prenesená",J145,0)</f>
        <v>0</v>
      </c>
      <c r="BH145" s="232">
        <f>IF(N145="zníž. prenesená",J145,0)</f>
        <v>0</v>
      </c>
      <c r="BI145" s="232">
        <f>IF(N145="nulová",J145,0)</f>
        <v>0</v>
      </c>
      <c r="BJ145" s="16" t="s">
        <v>130</v>
      </c>
      <c r="BK145" s="232">
        <f>ROUND(I145*H145,2)</f>
        <v>0</v>
      </c>
      <c r="BL145" s="16" t="s">
        <v>129</v>
      </c>
      <c r="BM145" s="231" t="s">
        <v>158</v>
      </c>
    </row>
    <row r="146" s="13" customFormat="1">
      <c r="A146" s="13"/>
      <c r="B146" s="233"/>
      <c r="C146" s="234"/>
      <c r="D146" s="235" t="s">
        <v>132</v>
      </c>
      <c r="E146" s="236" t="s">
        <v>1</v>
      </c>
      <c r="F146" s="237" t="s">
        <v>159</v>
      </c>
      <c r="G146" s="234"/>
      <c r="H146" s="238">
        <v>668.45000000000005</v>
      </c>
      <c r="I146" s="239"/>
      <c r="J146" s="234"/>
      <c r="K146" s="234"/>
      <c r="L146" s="240"/>
      <c r="M146" s="241"/>
      <c r="N146" s="242"/>
      <c r="O146" s="242"/>
      <c r="P146" s="242"/>
      <c r="Q146" s="242"/>
      <c r="R146" s="242"/>
      <c r="S146" s="242"/>
      <c r="T146" s="24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4" t="s">
        <v>132</v>
      </c>
      <c r="AU146" s="244" t="s">
        <v>130</v>
      </c>
      <c r="AV146" s="13" t="s">
        <v>130</v>
      </c>
      <c r="AW146" s="13" t="s">
        <v>35</v>
      </c>
      <c r="AX146" s="13" t="s">
        <v>83</v>
      </c>
      <c r="AY146" s="244" t="s">
        <v>123</v>
      </c>
    </row>
    <row r="147" s="12" customFormat="1" ht="22.8" customHeight="1">
      <c r="A147" s="12"/>
      <c r="B147" s="205"/>
      <c r="C147" s="206"/>
      <c r="D147" s="207" t="s">
        <v>77</v>
      </c>
      <c r="E147" s="245" t="s">
        <v>130</v>
      </c>
      <c r="F147" s="245" t="s">
        <v>160</v>
      </c>
      <c r="G147" s="206"/>
      <c r="H147" s="206"/>
      <c r="I147" s="209"/>
      <c r="J147" s="246">
        <f>BK147</f>
        <v>0</v>
      </c>
      <c r="K147" s="206"/>
      <c r="L147" s="211"/>
      <c r="M147" s="212"/>
      <c r="N147" s="213"/>
      <c r="O147" s="213"/>
      <c r="P147" s="214">
        <f>SUM(P148:P174)</f>
        <v>0</v>
      </c>
      <c r="Q147" s="213"/>
      <c r="R147" s="214">
        <f>SUM(R148:R174)</f>
        <v>1175.3354493694999</v>
      </c>
      <c r="S147" s="213"/>
      <c r="T147" s="215">
        <f>SUM(T148:T174)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6" t="s">
        <v>83</v>
      </c>
      <c r="AT147" s="217" t="s">
        <v>77</v>
      </c>
      <c r="AU147" s="217" t="s">
        <v>83</v>
      </c>
      <c r="AY147" s="216" t="s">
        <v>123</v>
      </c>
      <c r="BK147" s="218">
        <f>SUM(BK148:BK174)</f>
        <v>0</v>
      </c>
    </row>
    <row r="148" s="2" customFormat="1" ht="24.15" customHeight="1">
      <c r="A148" s="37"/>
      <c r="B148" s="38"/>
      <c r="C148" s="219" t="s">
        <v>161</v>
      </c>
      <c r="D148" s="219" t="s">
        <v>125</v>
      </c>
      <c r="E148" s="220" t="s">
        <v>162</v>
      </c>
      <c r="F148" s="221" t="s">
        <v>163</v>
      </c>
      <c r="G148" s="222" t="s">
        <v>136</v>
      </c>
      <c r="H148" s="223">
        <v>201.489</v>
      </c>
      <c r="I148" s="224"/>
      <c r="J148" s="225">
        <f>ROUND(I148*H148,2)</f>
        <v>0</v>
      </c>
      <c r="K148" s="226"/>
      <c r="L148" s="43"/>
      <c r="M148" s="227" t="s">
        <v>1</v>
      </c>
      <c r="N148" s="228" t="s">
        <v>44</v>
      </c>
      <c r="O148" s="96"/>
      <c r="P148" s="229">
        <f>O148*H148</f>
        <v>0</v>
      </c>
      <c r="Q148" s="229">
        <v>2.0699999999999998</v>
      </c>
      <c r="R148" s="229">
        <f>Q148*H148</f>
        <v>417.08222999999998</v>
      </c>
      <c r="S148" s="229">
        <v>0</v>
      </c>
      <c r="T148" s="230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31" t="s">
        <v>129</v>
      </c>
      <c r="AT148" s="231" t="s">
        <v>125</v>
      </c>
      <c r="AU148" s="231" t="s">
        <v>130</v>
      </c>
      <c r="AY148" s="16" t="s">
        <v>123</v>
      </c>
      <c r="BE148" s="232">
        <f>IF(N148="základná",J148,0)</f>
        <v>0</v>
      </c>
      <c r="BF148" s="232">
        <f>IF(N148="znížená",J148,0)</f>
        <v>0</v>
      </c>
      <c r="BG148" s="232">
        <f>IF(N148="zákl. prenesená",J148,0)</f>
        <v>0</v>
      </c>
      <c r="BH148" s="232">
        <f>IF(N148="zníž. prenesená",J148,0)</f>
        <v>0</v>
      </c>
      <c r="BI148" s="232">
        <f>IF(N148="nulová",J148,0)</f>
        <v>0</v>
      </c>
      <c r="BJ148" s="16" t="s">
        <v>130</v>
      </c>
      <c r="BK148" s="232">
        <f>ROUND(I148*H148,2)</f>
        <v>0</v>
      </c>
      <c r="BL148" s="16" t="s">
        <v>129</v>
      </c>
      <c r="BM148" s="231" t="s">
        <v>164</v>
      </c>
    </row>
    <row r="149" s="13" customFormat="1">
      <c r="A149" s="13"/>
      <c r="B149" s="233"/>
      <c r="C149" s="234"/>
      <c r="D149" s="235" t="s">
        <v>132</v>
      </c>
      <c r="E149" s="236" t="s">
        <v>1</v>
      </c>
      <c r="F149" s="237" t="s">
        <v>165</v>
      </c>
      <c r="G149" s="234"/>
      <c r="H149" s="238">
        <v>201.489</v>
      </c>
      <c r="I149" s="239"/>
      <c r="J149" s="234"/>
      <c r="K149" s="234"/>
      <c r="L149" s="240"/>
      <c r="M149" s="241"/>
      <c r="N149" s="242"/>
      <c r="O149" s="242"/>
      <c r="P149" s="242"/>
      <c r="Q149" s="242"/>
      <c r="R149" s="242"/>
      <c r="S149" s="242"/>
      <c r="T149" s="24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4" t="s">
        <v>132</v>
      </c>
      <c r="AU149" s="244" t="s">
        <v>130</v>
      </c>
      <c r="AV149" s="13" t="s">
        <v>130</v>
      </c>
      <c r="AW149" s="13" t="s">
        <v>35</v>
      </c>
      <c r="AX149" s="13" t="s">
        <v>83</v>
      </c>
      <c r="AY149" s="244" t="s">
        <v>123</v>
      </c>
    </row>
    <row r="150" s="2" customFormat="1" ht="24.15" customHeight="1">
      <c r="A150" s="37"/>
      <c r="B150" s="38"/>
      <c r="C150" s="219" t="s">
        <v>166</v>
      </c>
      <c r="D150" s="219" t="s">
        <v>125</v>
      </c>
      <c r="E150" s="220" t="s">
        <v>167</v>
      </c>
      <c r="F150" s="221" t="s">
        <v>168</v>
      </c>
      <c r="G150" s="222" t="s">
        <v>136</v>
      </c>
      <c r="H150" s="223">
        <v>95.197999999999993</v>
      </c>
      <c r="I150" s="224"/>
      <c r="J150" s="225">
        <f>ROUND(I150*H150,2)</f>
        <v>0</v>
      </c>
      <c r="K150" s="226"/>
      <c r="L150" s="43"/>
      <c r="M150" s="227" t="s">
        <v>1</v>
      </c>
      <c r="N150" s="228" t="s">
        <v>44</v>
      </c>
      <c r="O150" s="96"/>
      <c r="P150" s="229">
        <f>O150*H150</f>
        <v>0</v>
      </c>
      <c r="Q150" s="229">
        <v>2.2000000000000001E-06</v>
      </c>
      <c r="R150" s="229">
        <f>Q150*H150</f>
        <v>0.00020943559999999999</v>
      </c>
      <c r="S150" s="229">
        <v>0</v>
      </c>
      <c r="T150" s="230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31" t="s">
        <v>129</v>
      </c>
      <c r="AT150" s="231" t="s">
        <v>125</v>
      </c>
      <c r="AU150" s="231" t="s">
        <v>130</v>
      </c>
      <c r="AY150" s="16" t="s">
        <v>123</v>
      </c>
      <c r="BE150" s="232">
        <f>IF(N150="základná",J150,0)</f>
        <v>0</v>
      </c>
      <c r="BF150" s="232">
        <f>IF(N150="znížená",J150,0)</f>
        <v>0</v>
      </c>
      <c r="BG150" s="232">
        <f>IF(N150="zákl. prenesená",J150,0)</f>
        <v>0</v>
      </c>
      <c r="BH150" s="232">
        <f>IF(N150="zníž. prenesená",J150,0)</f>
        <v>0</v>
      </c>
      <c r="BI150" s="232">
        <f>IF(N150="nulová",J150,0)</f>
        <v>0</v>
      </c>
      <c r="BJ150" s="16" t="s">
        <v>130</v>
      </c>
      <c r="BK150" s="232">
        <f>ROUND(I150*H150,2)</f>
        <v>0</v>
      </c>
      <c r="BL150" s="16" t="s">
        <v>129</v>
      </c>
      <c r="BM150" s="231" t="s">
        <v>169</v>
      </c>
    </row>
    <row r="151" s="13" customFormat="1">
      <c r="A151" s="13"/>
      <c r="B151" s="233"/>
      <c r="C151" s="234"/>
      <c r="D151" s="235" t="s">
        <v>132</v>
      </c>
      <c r="E151" s="236" t="s">
        <v>1</v>
      </c>
      <c r="F151" s="237" t="s">
        <v>170</v>
      </c>
      <c r="G151" s="234"/>
      <c r="H151" s="238">
        <v>64.140000000000001</v>
      </c>
      <c r="I151" s="239"/>
      <c r="J151" s="234"/>
      <c r="K151" s="234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132</v>
      </c>
      <c r="AU151" s="244" t="s">
        <v>130</v>
      </c>
      <c r="AV151" s="13" t="s">
        <v>130</v>
      </c>
      <c r="AW151" s="13" t="s">
        <v>35</v>
      </c>
      <c r="AX151" s="13" t="s">
        <v>78</v>
      </c>
      <c r="AY151" s="244" t="s">
        <v>123</v>
      </c>
    </row>
    <row r="152" s="13" customFormat="1">
      <c r="A152" s="13"/>
      <c r="B152" s="233"/>
      <c r="C152" s="234"/>
      <c r="D152" s="235" t="s">
        <v>132</v>
      </c>
      <c r="E152" s="236" t="s">
        <v>1</v>
      </c>
      <c r="F152" s="237" t="s">
        <v>171</v>
      </c>
      <c r="G152" s="234"/>
      <c r="H152" s="238">
        <v>31.058</v>
      </c>
      <c r="I152" s="239"/>
      <c r="J152" s="234"/>
      <c r="K152" s="234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132</v>
      </c>
      <c r="AU152" s="244" t="s">
        <v>130</v>
      </c>
      <c r="AV152" s="13" t="s">
        <v>130</v>
      </c>
      <c r="AW152" s="13" t="s">
        <v>35</v>
      </c>
      <c r="AX152" s="13" t="s">
        <v>78</v>
      </c>
      <c r="AY152" s="244" t="s">
        <v>123</v>
      </c>
    </row>
    <row r="153" s="14" customFormat="1">
      <c r="A153" s="14"/>
      <c r="B153" s="247"/>
      <c r="C153" s="248"/>
      <c r="D153" s="235" t="s">
        <v>132</v>
      </c>
      <c r="E153" s="249" t="s">
        <v>1</v>
      </c>
      <c r="F153" s="250" t="s">
        <v>150</v>
      </c>
      <c r="G153" s="248"/>
      <c r="H153" s="251">
        <v>95.198000000000008</v>
      </c>
      <c r="I153" s="252"/>
      <c r="J153" s="248"/>
      <c r="K153" s="248"/>
      <c r="L153" s="253"/>
      <c r="M153" s="254"/>
      <c r="N153" s="255"/>
      <c r="O153" s="255"/>
      <c r="P153" s="255"/>
      <c r="Q153" s="255"/>
      <c r="R153" s="255"/>
      <c r="S153" s="255"/>
      <c r="T153" s="256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7" t="s">
        <v>132</v>
      </c>
      <c r="AU153" s="257" t="s">
        <v>130</v>
      </c>
      <c r="AV153" s="14" t="s">
        <v>129</v>
      </c>
      <c r="AW153" s="14" t="s">
        <v>35</v>
      </c>
      <c r="AX153" s="14" t="s">
        <v>83</v>
      </c>
      <c r="AY153" s="257" t="s">
        <v>123</v>
      </c>
    </row>
    <row r="154" s="2" customFormat="1" ht="24.15" customHeight="1">
      <c r="A154" s="37"/>
      <c r="B154" s="38"/>
      <c r="C154" s="258" t="s">
        <v>172</v>
      </c>
      <c r="D154" s="258" t="s">
        <v>173</v>
      </c>
      <c r="E154" s="259" t="s">
        <v>174</v>
      </c>
      <c r="F154" s="260" t="s">
        <v>175</v>
      </c>
      <c r="G154" s="261" t="s">
        <v>136</v>
      </c>
      <c r="H154" s="262">
        <v>98.054000000000002</v>
      </c>
      <c r="I154" s="263"/>
      <c r="J154" s="264">
        <f>ROUND(I154*H154,2)</f>
        <v>0</v>
      </c>
      <c r="K154" s="265"/>
      <c r="L154" s="266"/>
      <c r="M154" s="267" t="s">
        <v>1</v>
      </c>
      <c r="N154" s="268" t="s">
        <v>44</v>
      </c>
      <c r="O154" s="96"/>
      <c r="P154" s="229">
        <f>O154*H154</f>
        <v>0</v>
      </c>
      <c r="Q154" s="229">
        <v>2.3559999999999999</v>
      </c>
      <c r="R154" s="229">
        <f>Q154*H154</f>
        <v>231.01522399999999</v>
      </c>
      <c r="S154" s="229">
        <v>0</v>
      </c>
      <c r="T154" s="230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31" t="s">
        <v>172</v>
      </c>
      <c r="AT154" s="231" t="s">
        <v>173</v>
      </c>
      <c r="AU154" s="231" t="s">
        <v>130</v>
      </c>
      <c r="AY154" s="16" t="s">
        <v>123</v>
      </c>
      <c r="BE154" s="232">
        <f>IF(N154="základná",J154,0)</f>
        <v>0</v>
      </c>
      <c r="BF154" s="232">
        <f>IF(N154="znížená",J154,0)</f>
        <v>0</v>
      </c>
      <c r="BG154" s="232">
        <f>IF(N154="zákl. prenesená",J154,0)</f>
        <v>0</v>
      </c>
      <c r="BH154" s="232">
        <f>IF(N154="zníž. prenesená",J154,0)</f>
        <v>0</v>
      </c>
      <c r="BI154" s="232">
        <f>IF(N154="nulová",J154,0)</f>
        <v>0</v>
      </c>
      <c r="BJ154" s="16" t="s">
        <v>130</v>
      </c>
      <c r="BK154" s="232">
        <f>ROUND(I154*H154,2)</f>
        <v>0</v>
      </c>
      <c r="BL154" s="16" t="s">
        <v>129</v>
      </c>
      <c r="BM154" s="231" t="s">
        <v>176</v>
      </c>
    </row>
    <row r="155" s="13" customFormat="1">
      <c r="A155" s="13"/>
      <c r="B155" s="233"/>
      <c r="C155" s="234"/>
      <c r="D155" s="235" t="s">
        <v>132</v>
      </c>
      <c r="E155" s="234"/>
      <c r="F155" s="237" t="s">
        <v>177</v>
      </c>
      <c r="G155" s="234"/>
      <c r="H155" s="238">
        <v>98.054000000000002</v>
      </c>
      <c r="I155" s="239"/>
      <c r="J155" s="234"/>
      <c r="K155" s="234"/>
      <c r="L155" s="240"/>
      <c r="M155" s="241"/>
      <c r="N155" s="242"/>
      <c r="O155" s="242"/>
      <c r="P155" s="242"/>
      <c r="Q155" s="242"/>
      <c r="R155" s="242"/>
      <c r="S155" s="242"/>
      <c r="T155" s="24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4" t="s">
        <v>132</v>
      </c>
      <c r="AU155" s="244" t="s">
        <v>130</v>
      </c>
      <c r="AV155" s="13" t="s">
        <v>130</v>
      </c>
      <c r="AW155" s="13" t="s">
        <v>4</v>
      </c>
      <c r="AX155" s="13" t="s">
        <v>83</v>
      </c>
      <c r="AY155" s="244" t="s">
        <v>123</v>
      </c>
    </row>
    <row r="156" s="2" customFormat="1" ht="33" customHeight="1">
      <c r="A156" s="37"/>
      <c r="B156" s="38"/>
      <c r="C156" s="219" t="s">
        <v>178</v>
      </c>
      <c r="D156" s="219" t="s">
        <v>125</v>
      </c>
      <c r="E156" s="220" t="s">
        <v>179</v>
      </c>
      <c r="F156" s="221" t="s">
        <v>180</v>
      </c>
      <c r="G156" s="222" t="s">
        <v>157</v>
      </c>
      <c r="H156" s="223">
        <v>714.91700000000003</v>
      </c>
      <c r="I156" s="224"/>
      <c r="J156" s="225">
        <f>ROUND(I156*H156,2)</f>
        <v>0</v>
      </c>
      <c r="K156" s="226"/>
      <c r="L156" s="43"/>
      <c r="M156" s="227" t="s">
        <v>1</v>
      </c>
      <c r="N156" s="228" t="s">
        <v>44</v>
      </c>
      <c r="O156" s="96"/>
      <c r="P156" s="229">
        <f>O156*H156</f>
        <v>0</v>
      </c>
      <c r="Q156" s="229">
        <v>0.0062736099999999998</v>
      </c>
      <c r="R156" s="229">
        <f>Q156*H156</f>
        <v>4.4851104403699997</v>
      </c>
      <c r="S156" s="229">
        <v>0</v>
      </c>
      <c r="T156" s="230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31" t="s">
        <v>129</v>
      </c>
      <c r="AT156" s="231" t="s">
        <v>125</v>
      </c>
      <c r="AU156" s="231" t="s">
        <v>130</v>
      </c>
      <c r="AY156" s="16" t="s">
        <v>123</v>
      </c>
      <c r="BE156" s="232">
        <f>IF(N156="základná",J156,0)</f>
        <v>0</v>
      </c>
      <c r="BF156" s="232">
        <f>IF(N156="znížená",J156,0)</f>
        <v>0</v>
      </c>
      <c r="BG156" s="232">
        <f>IF(N156="zákl. prenesená",J156,0)</f>
        <v>0</v>
      </c>
      <c r="BH156" s="232">
        <f>IF(N156="zníž. prenesená",J156,0)</f>
        <v>0</v>
      </c>
      <c r="BI156" s="232">
        <f>IF(N156="nulová",J156,0)</f>
        <v>0</v>
      </c>
      <c r="BJ156" s="16" t="s">
        <v>130</v>
      </c>
      <c r="BK156" s="232">
        <f>ROUND(I156*H156,2)</f>
        <v>0</v>
      </c>
      <c r="BL156" s="16" t="s">
        <v>129</v>
      </c>
      <c r="BM156" s="231" t="s">
        <v>181</v>
      </c>
    </row>
    <row r="157" s="13" customFormat="1">
      <c r="A157" s="13"/>
      <c r="B157" s="233"/>
      <c r="C157" s="234"/>
      <c r="D157" s="235" t="s">
        <v>132</v>
      </c>
      <c r="E157" s="236" t="s">
        <v>1</v>
      </c>
      <c r="F157" s="237" t="s">
        <v>182</v>
      </c>
      <c r="G157" s="234"/>
      <c r="H157" s="238">
        <v>714.91700000000003</v>
      </c>
      <c r="I157" s="239"/>
      <c r="J157" s="234"/>
      <c r="K157" s="234"/>
      <c r="L157" s="240"/>
      <c r="M157" s="241"/>
      <c r="N157" s="242"/>
      <c r="O157" s="242"/>
      <c r="P157" s="242"/>
      <c r="Q157" s="242"/>
      <c r="R157" s="242"/>
      <c r="S157" s="242"/>
      <c r="T157" s="24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4" t="s">
        <v>132</v>
      </c>
      <c r="AU157" s="244" t="s">
        <v>130</v>
      </c>
      <c r="AV157" s="13" t="s">
        <v>130</v>
      </c>
      <c r="AW157" s="13" t="s">
        <v>35</v>
      </c>
      <c r="AX157" s="13" t="s">
        <v>83</v>
      </c>
      <c r="AY157" s="244" t="s">
        <v>123</v>
      </c>
    </row>
    <row r="158" s="2" customFormat="1" ht="33" customHeight="1">
      <c r="A158" s="37"/>
      <c r="B158" s="38"/>
      <c r="C158" s="219" t="s">
        <v>183</v>
      </c>
      <c r="D158" s="219" t="s">
        <v>125</v>
      </c>
      <c r="E158" s="220" t="s">
        <v>179</v>
      </c>
      <c r="F158" s="221" t="s">
        <v>180</v>
      </c>
      <c r="G158" s="222" t="s">
        <v>157</v>
      </c>
      <c r="H158" s="223">
        <v>671.07799999999997</v>
      </c>
      <c r="I158" s="224"/>
      <c r="J158" s="225">
        <f>ROUND(I158*H158,2)</f>
        <v>0</v>
      </c>
      <c r="K158" s="226"/>
      <c r="L158" s="43"/>
      <c r="M158" s="227" t="s">
        <v>1</v>
      </c>
      <c r="N158" s="228" t="s">
        <v>44</v>
      </c>
      <c r="O158" s="96"/>
      <c r="P158" s="229">
        <f>O158*H158</f>
        <v>0</v>
      </c>
      <c r="Q158" s="229">
        <v>0.0062736099999999998</v>
      </c>
      <c r="R158" s="229">
        <f>Q158*H158</f>
        <v>4.2100816515799995</v>
      </c>
      <c r="S158" s="229">
        <v>0</v>
      </c>
      <c r="T158" s="230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31" t="s">
        <v>129</v>
      </c>
      <c r="AT158" s="231" t="s">
        <v>125</v>
      </c>
      <c r="AU158" s="231" t="s">
        <v>130</v>
      </c>
      <c r="AY158" s="16" t="s">
        <v>123</v>
      </c>
      <c r="BE158" s="232">
        <f>IF(N158="základná",J158,0)</f>
        <v>0</v>
      </c>
      <c r="BF158" s="232">
        <f>IF(N158="znížená",J158,0)</f>
        <v>0</v>
      </c>
      <c r="BG158" s="232">
        <f>IF(N158="zákl. prenesená",J158,0)</f>
        <v>0</v>
      </c>
      <c r="BH158" s="232">
        <f>IF(N158="zníž. prenesená",J158,0)</f>
        <v>0</v>
      </c>
      <c r="BI158" s="232">
        <f>IF(N158="nulová",J158,0)</f>
        <v>0</v>
      </c>
      <c r="BJ158" s="16" t="s">
        <v>130</v>
      </c>
      <c r="BK158" s="232">
        <f>ROUND(I158*H158,2)</f>
        <v>0</v>
      </c>
      <c r="BL158" s="16" t="s">
        <v>129</v>
      </c>
      <c r="BM158" s="231" t="s">
        <v>184</v>
      </c>
    </row>
    <row r="159" s="13" customFormat="1">
      <c r="A159" s="13"/>
      <c r="B159" s="233"/>
      <c r="C159" s="234"/>
      <c r="D159" s="235" t="s">
        <v>132</v>
      </c>
      <c r="E159" s="236" t="s">
        <v>1</v>
      </c>
      <c r="F159" s="237" t="s">
        <v>185</v>
      </c>
      <c r="G159" s="234"/>
      <c r="H159" s="238">
        <v>671.07799999999997</v>
      </c>
      <c r="I159" s="239"/>
      <c r="J159" s="234"/>
      <c r="K159" s="234"/>
      <c r="L159" s="240"/>
      <c r="M159" s="241"/>
      <c r="N159" s="242"/>
      <c r="O159" s="242"/>
      <c r="P159" s="242"/>
      <c r="Q159" s="242"/>
      <c r="R159" s="242"/>
      <c r="S159" s="242"/>
      <c r="T159" s="24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4" t="s">
        <v>132</v>
      </c>
      <c r="AU159" s="244" t="s">
        <v>130</v>
      </c>
      <c r="AV159" s="13" t="s">
        <v>130</v>
      </c>
      <c r="AW159" s="13" t="s">
        <v>35</v>
      </c>
      <c r="AX159" s="13" t="s">
        <v>83</v>
      </c>
      <c r="AY159" s="244" t="s">
        <v>123</v>
      </c>
    </row>
    <row r="160" s="2" customFormat="1" ht="37.8" customHeight="1">
      <c r="A160" s="37"/>
      <c r="B160" s="38"/>
      <c r="C160" s="219" t="s">
        <v>186</v>
      </c>
      <c r="D160" s="219" t="s">
        <v>125</v>
      </c>
      <c r="E160" s="220" t="s">
        <v>187</v>
      </c>
      <c r="F160" s="221" t="s">
        <v>188</v>
      </c>
      <c r="G160" s="222" t="s">
        <v>136</v>
      </c>
      <c r="H160" s="223">
        <v>31.405000000000001</v>
      </c>
      <c r="I160" s="224"/>
      <c r="J160" s="225">
        <f>ROUND(I160*H160,2)</f>
        <v>0</v>
      </c>
      <c r="K160" s="226"/>
      <c r="L160" s="43"/>
      <c r="M160" s="227" t="s">
        <v>1</v>
      </c>
      <c r="N160" s="228" t="s">
        <v>44</v>
      </c>
      <c r="O160" s="96"/>
      <c r="P160" s="229">
        <f>O160*H160</f>
        <v>0</v>
      </c>
      <c r="Q160" s="229">
        <v>2.25476681</v>
      </c>
      <c r="R160" s="229">
        <f>Q160*H160</f>
        <v>70.810951668050009</v>
      </c>
      <c r="S160" s="229">
        <v>0</v>
      </c>
      <c r="T160" s="230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31" t="s">
        <v>129</v>
      </c>
      <c r="AT160" s="231" t="s">
        <v>125</v>
      </c>
      <c r="AU160" s="231" t="s">
        <v>130</v>
      </c>
      <c r="AY160" s="16" t="s">
        <v>123</v>
      </c>
      <c r="BE160" s="232">
        <f>IF(N160="základná",J160,0)</f>
        <v>0</v>
      </c>
      <c r="BF160" s="232">
        <f>IF(N160="znížená",J160,0)</f>
        <v>0</v>
      </c>
      <c r="BG160" s="232">
        <f>IF(N160="zákl. prenesená",J160,0)</f>
        <v>0</v>
      </c>
      <c r="BH160" s="232">
        <f>IF(N160="zníž. prenesená",J160,0)</f>
        <v>0</v>
      </c>
      <c r="BI160" s="232">
        <f>IF(N160="nulová",J160,0)</f>
        <v>0</v>
      </c>
      <c r="BJ160" s="16" t="s">
        <v>130</v>
      </c>
      <c r="BK160" s="232">
        <f>ROUND(I160*H160,2)</f>
        <v>0</v>
      </c>
      <c r="BL160" s="16" t="s">
        <v>129</v>
      </c>
      <c r="BM160" s="231" t="s">
        <v>189</v>
      </c>
    </row>
    <row r="161" s="13" customFormat="1">
      <c r="A161" s="13"/>
      <c r="B161" s="233"/>
      <c r="C161" s="234"/>
      <c r="D161" s="235" t="s">
        <v>132</v>
      </c>
      <c r="E161" s="236" t="s">
        <v>1</v>
      </c>
      <c r="F161" s="237" t="s">
        <v>190</v>
      </c>
      <c r="G161" s="234"/>
      <c r="H161" s="238">
        <v>15.243</v>
      </c>
      <c r="I161" s="239"/>
      <c r="J161" s="234"/>
      <c r="K161" s="234"/>
      <c r="L161" s="240"/>
      <c r="M161" s="241"/>
      <c r="N161" s="242"/>
      <c r="O161" s="242"/>
      <c r="P161" s="242"/>
      <c r="Q161" s="242"/>
      <c r="R161" s="242"/>
      <c r="S161" s="242"/>
      <c r="T161" s="24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4" t="s">
        <v>132</v>
      </c>
      <c r="AU161" s="244" t="s">
        <v>130</v>
      </c>
      <c r="AV161" s="13" t="s">
        <v>130</v>
      </c>
      <c r="AW161" s="13" t="s">
        <v>35</v>
      </c>
      <c r="AX161" s="13" t="s">
        <v>78</v>
      </c>
      <c r="AY161" s="244" t="s">
        <v>123</v>
      </c>
    </row>
    <row r="162" s="13" customFormat="1">
      <c r="A162" s="13"/>
      <c r="B162" s="233"/>
      <c r="C162" s="234"/>
      <c r="D162" s="235" t="s">
        <v>132</v>
      </c>
      <c r="E162" s="236" t="s">
        <v>1</v>
      </c>
      <c r="F162" s="237" t="s">
        <v>191</v>
      </c>
      <c r="G162" s="234"/>
      <c r="H162" s="238">
        <v>10.162000000000001</v>
      </c>
      <c r="I162" s="239"/>
      <c r="J162" s="234"/>
      <c r="K162" s="234"/>
      <c r="L162" s="240"/>
      <c r="M162" s="241"/>
      <c r="N162" s="242"/>
      <c r="O162" s="242"/>
      <c r="P162" s="242"/>
      <c r="Q162" s="242"/>
      <c r="R162" s="242"/>
      <c r="S162" s="242"/>
      <c r="T162" s="24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4" t="s">
        <v>132</v>
      </c>
      <c r="AU162" s="244" t="s">
        <v>130</v>
      </c>
      <c r="AV162" s="13" t="s">
        <v>130</v>
      </c>
      <c r="AW162" s="13" t="s">
        <v>35</v>
      </c>
      <c r="AX162" s="13" t="s">
        <v>78</v>
      </c>
      <c r="AY162" s="244" t="s">
        <v>123</v>
      </c>
    </row>
    <row r="163" s="13" customFormat="1">
      <c r="A163" s="13"/>
      <c r="B163" s="233"/>
      <c r="C163" s="234"/>
      <c r="D163" s="235" t="s">
        <v>132</v>
      </c>
      <c r="E163" s="236" t="s">
        <v>1</v>
      </c>
      <c r="F163" s="237" t="s">
        <v>192</v>
      </c>
      <c r="G163" s="234"/>
      <c r="H163" s="238">
        <v>4.5</v>
      </c>
      <c r="I163" s="239"/>
      <c r="J163" s="234"/>
      <c r="K163" s="234"/>
      <c r="L163" s="240"/>
      <c r="M163" s="241"/>
      <c r="N163" s="242"/>
      <c r="O163" s="242"/>
      <c r="P163" s="242"/>
      <c r="Q163" s="242"/>
      <c r="R163" s="242"/>
      <c r="S163" s="242"/>
      <c r="T163" s="24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4" t="s">
        <v>132</v>
      </c>
      <c r="AU163" s="244" t="s">
        <v>130</v>
      </c>
      <c r="AV163" s="13" t="s">
        <v>130</v>
      </c>
      <c r="AW163" s="13" t="s">
        <v>35</v>
      </c>
      <c r="AX163" s="13" t="s">
        <v>78</v>
      </c>
      <c r="AY163" s="244" t="s">
        <v>123</v>
      </c>
    </row>
    <row r="164" s="13" customFormat="1">
      <c r="A164" s="13"/>
      <c r="B164" s="233"/>
      <c r="C164" s="234"/>
      <c r="D164" s="235" t="s">
        <v>132</v>
      </c>
      <c r="E164" s="236" t="s">
        <v>1</v>
      </c>
      <c r="F164" s="237" t="s">
        <v>193</v>
      </c>
      <c r="G164" s="234"/>
      <c r="H164" s="238">
        <v>1.5</v>
      </c>
      <c r="I164" s="239"/>
      <c r="J164" s="234"/>
      <c r="K164" s="234"/>
      <c r="L164" s="240"/>
      <c r="M164" s="241"/>
      <c r="N164" s="242"/>
      <c r="O164" s="242"/>
      <c r="P164" s="242"/>
      <c r="Q164" s="242"/>
      <c r="R164" s="242"/>
      <c r="S164" s="242"/>
      <c r="T164" s="24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4" t="s">
        <v>132</v>
      </c>
      <c r="AU164" s="244" t="s">
        <v>130</v>
      </c>
      <c r="AV164" s="13" t="s">
        <v>130</v>
      </c>
      <c r="AW164" s="13" t="s">
        <v>35</v>
      </c>
      <c r="AX164" s="13" t="s">
        <v>78</v>
      </c>
      <c r="AY164" s="244" t="s">
        <v>123</v>
      </c>
    </row>
    <row r="165" s="14" customFormat="1">
      <c r="A165" s="14"/>
      <c r="B165" s="247"/>
      <c r="C165" s="248"/>
      <c r="D165" s="235" t="s">
        <v>132</v>
      </c>
      <c r="E165" s="249" t="s">
        <v>1</v>
      </c>
      <c r="F165" s="250" t="s">
        <v>150</v>
      </c>
      <c r="G165" s="248"/>
      <c r="H165" s="251">
        <v>31.405000000000001</v>
      </c>
      <c r="I165" s="252"/>
      <c r="J165" s="248"/>
      <c r="K165" s="248"/>
      <c r="L165" s="253"/>
      <c r="M165" s="254"/>
      <c r="N165" s="255"/>
      <c r="O165" s="255"/>
      <c r="P165" s="255"/>
      <c r="Q165" s="255"/>
      <c r="R165" s="255"/>
      <c r="S165" s="255"/>
      <c r="T165" s="25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7" t="s">
        <v>132</v>
      </c>
      <c r="AU165" s="257" t="s">
        <v>130</v>
      </c>
      <c r="AV165" s="14" t="s">
        <v>129</v>
      </c>
      <c r="AW165" s="14" t="s">
        <v>35</v>
      </c>
      <c r="AX165" s="14" t="s">
        <v>83</v>
      </c>
      <c r="AY165" s="257" t="s">
        <v>123</v>
      </c>
    </row>
    <row r="166" s="2" customFormat="1" ht="24.15" customHeight="1">
      <c r="A166" s="37"/>
      <c r="B166" s="38"/>
      <c r="C166" s="219" t="s">
        <v>194</v>
      </c>
      <c r="D166" s="219" t="s">
        <v>125</v>
      </c>
      <c r="E166" s="220" t="s">
        <v>195</v>
      </c>
      <c r="F166" s="221" t="s">
        <v>196</v>
      </c>
      <c r="G166" s="222" t="s">
        <v>136</v>
      </c>
      <c r="H166" s="223">
        <v>59.252000000000002</v>
      </c>
      <c r="I166" s="224"/>
      <c r="J166" s="225">
        <f>ROUND(I166*H166,2)</f>
        <v>0</v>
      </c>
      <c r="K166" s="226"/>
      <c r="L166" s="43"/>
      <c r="M166" s="227" t="s">
        <v>1</v>
      </c>
      <c r="N166" s="228" t="s">
        <v>44</v>
      </c>
      <c r="O166" s="96"/>
      <c r="P166" s="229">
        <f>O166*H166</f>
        <v>0</v>
      </c>
      <c r="Q166" s="229">
        <v>2.2589982000000002</v>
      </c>
      <c r="R166" s="229">
        <f>Q166*H166</f>
        <v>133.85016134640003</v>
      </c>
      <c r="S166" s="229">
        <v>0</v>
      </c>
      <c r="T166" s="230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31" t="s">
        <v>129</v>
      </c>
      <c r="AT166" s="231" t="s">
        <v>125</v>
      </c>
      <c r="AU166" s="231" t="s">
        <v>130</v>
      </c>
      <c r="AY166" s="16" t="s">
        <v>123</v>
      </c>
      <c r="BE166" s="232">
        <f>IF(N166="základná",J166,0)</f>
        <v>0</v>
      </c>
      <c r="BF166" s="232">
        <f>IF(N166="znížená",J166,0)</f>
        <v>0</v>
      </c>
      <c r="BG166" s="232">
        <f>IF(N166="zákl. prenesená",J166,0)</f>
        <v>0</v>
      </c>
      <c r="BH166" s="232">
        <f>IF(N166="zníž. prenesená",J166,0)</f>
        <v>0</v>
      </c>
      <c r="BI166" s="232">
        <f>IF(N166="nulová",J166,0)</f>
        <v>0</v>
      </c>
      <c r="BJ166" s="16" t="s">
        <v>130</v>
      </c>
      <c r="BK166" s="232">
        <f>ROUND(I166*H166,2)</f>
        <v>0</v>
      </c>
      <c r="BL166" s="16" t="s">
        <v>129</v>
      </c>
      <c r="BM166" s="231" t="s">
        <v>197</v>
      </c>
    </row>
    <row r="167" s="13" customFormat="1">
      <c r="A167" s="13"/>
      <c r="B167" s="233"/>
      <c r="C167" s="234"/>
      <c r="D167" s="235" t="s">
        <v>132</v>
      </c>
      <c r="E167" s="236" t="s">
        <v>1</v>
      </c>
      <c r="F167" s="237" t="s">
        <v>198</v>
      </c>
      <c r="G167" s="234"/>
      <c r="H167" s="238">
        <v>48.776000000000003</v>
      </c>
      <c r="I167" s="239"/>
      <c r="J167" s="234"/>
      <c r="K167" s="234"/>
      <c r="L167" s="240"/>
      <c r="M167" s="241"/>
      <c r="N167" s="242"/>
      <c r="O167" s="242"/>
      <c r="P167" s="242"/>
      <c r="Q167" s="242"/>
      <c r="R167" s="242"/>
      <c r="S167" s="242"/>
      <c r="T167" s="24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4" t="s">
        <v>132</v>
      </c>
      <c r="AU167" s="244" t="s">
        <v>130</v>
      </c>
      <c r="AV167" s="13" t="s">
        <v>130</v>
      </c>
      <c r="AW167" s="13" t="s">
        <v>35</v>
      </c>
      <c r="AX167" s="13" t="s">
        <v>78</v>
      </c>
      <c r="AY167" s="244" t="s">
        <v>123</v>
      </c>
    </row>
    <row r="168" s="13" customFormat="1">
      <c r="A168" s="13"/>
      <c r="B168" s="233"/>
      <c r="C168" s="234"/>
      <c r="D168" s="235" t="s">
        <v>132</v>
      </c>
      <c r="E168" s="236" t="s">
        <v>1</v>
      </c>
      <c r="F168" s="237" t="s">
        <v>199</v>
      </c>
      <c r="G168" s="234"/>
      <c r="H168" s="238">
        <v>10.476000000000001</v>
      </c>
      <c r="I168" s="239"/>
      <c r="J168" s="234"/>
      <c r="K168" s="234"/>
      <c r="L168" s="240"/>
      <c r="M168" s="241"/>
      <c r="N168" s="242"/>
      <c r="O168" s="242"/>
      <c r="P168" s="242"/>
      <c r="Q168" s="242"/>
      <c r="R168" s="242"/>
      <c r="S168" s="242"/>
      <c r="T168" s="24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4" t="s">
        <v>132</v>
      </c>
      <c r="AU168" s="244" t="s">
        <v>130</v>
      </c>
      <c r="AV168" s="13" t="s">
        <v>130</v>
      </c>
      <c r="AW168" s="13" t="s">
        <v>35</v>
      </c>
      <c r="AX168" s="13" t="s">
        <v>78</v>
      </c>
      <c r="AY168" s="244" t="s">
        <v>123</v>
      </c>
    </row>
    <row r="169" s="14" customFormat="1">
      <c r="A169" s="14"/>
      <c r="B169" s="247"/>
      <c r="C169" s="248"/>
      <c r="D169" s="235" t="s">
        <v>132</v>
      </c>
      <c r="E169" s="249" t="s">
        <v>1</v>
      </c>
      <c r="F169" s="250" t="s">
        <v>150</v>
      </c>
      <c r="G169" s="248"/>
      <c r="H169" s="251">
        <v>59.252000000000002</v>
      </c>
      <c r="I169" s="252"/>
      <c r="J169" s="248"/>
      <c r="K169" s="248"/>
      <c r="L169" s="253"/>
      <c r="M169" s="254"/>
      <c r="N169" s="255"/>
      <c r="O169" s="255"/>
      <c r="P169" s="255"/>
      <c r="Q169" s="255"/>
      <c r="R169" s="255"/>
      <c r="S169" s="255"/>
      <c r="T169" s="25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7" t="s">
        <v>132</v>
      </c>
      <c r="AU169" s="257" t="s">
        <v>130</v>
      </c>
      <c r="AV169" s="14" t="s">
        <v>129</v>
      </c>
      <c r="AW169" s="14" t="s">
        <v>35</v>
      </c>
      <c r="AX169" s="14" t="s">
        <v>83</v>
      </c>
      <c r="AY169" s="257" t="s">
        <v>123</v>
      </c>
    </row>
    <row r="170" s="2" customFormat="1" ht="24.15" customHeight="1">
      <c r="A170" s="37"/>
      <c r="B170" s="38"/>
      <c r="C170" s="219" t="s">
        <v>200</v>
      </c>
      <c r="D170" s="219" t="s">
        <v>125</v>
      </c>
      <c r="E170" s="220" t="s">
        <v>201</v>
      </c>
      <c r="F170" s="221" t="s">
        <v>202</v>
      </c>
      <c r="G170" s="222" t="s">
        <v>136</v>
      </c>
      <c r="H170" s="223">
        <v>128.685</v>
      </c>
      <c r="I170" s="224"/>
      <c r="J170" s="225">
        <f>ROUND(I170*H170,2)</f>
        <v>0</v>
      </c>
      <c r="K170" s="226"/>
      <c r="L170" s="43"/>
      <c r="M170" s="227" t="s">
        <v>1</v>
      </c>
      <c r="N170" s="228" t="s">
        <v>44</v>
      </c>
      <c r="O170" s="96"/>
      <c r="P170" s="229">
        <f>O170*H170</f>
        <v>0</v>
      </c>
      <c r="Q170" s="229">
        <v>2.2000000000000001E-06</v>
      </c>
      <c r="R170" s="229">
        <f>Q170*H170</f>
        <v>0.000283107</v>
      </c>
      <c r="S170" s="229">
        <v>0</v>
      </c>
      <c r="T170" s="230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31" t="s">
        <v>129</v>
      </c>
      <c r="AT170" s="231" t="s">
        <v>125</v>
      </c>
      <c r="AU170" s="231" t="s">
        <v>130</v>
      </c>
      <c r="AY170" s="16" t="s">
        <v>123</v>
      </c>
      <c r="BE170" s="232">
        <f>IF(N170="základná",J170,0)</f>
        <v>0</v>
      </c>
      <c r="BF170" s="232">
        <f>IF(N170="znížená",J170,0)</f>
        <v>0</v>
      </c>
      <c r="BG170" s="232">
        <f>IF(N170="zákl. prenesená",J170,0)</f>
        <v>0</v>
      </c>
      <c r="BH170" s="232">
        <f>IF(N170="zníž. prenesená",J170,0)</f>
        <v>0</v>
      </c>
      <c r="BI170" s="232">
        <f>IF(N170="nulová",J170,0)</f>
        <v>0</v>
      </c>
      <c r="BJ170" s="16" t="s">
        <v>130</v>
      </c>
      <c r="BK170" s="232">
        <f>ROUND(I170*H170,2)</f>
        <v>0</v>
      </c>
      <c r="BL170" s="16" t="s">
        <v>129</v>
      </c>
      <c r="BM170" s="231" t="s">
        <v>203</v>
      </c>
    </row>
    <row r="171" s="2" customFormat="1" ht="24.15" customHeight="1">
      <c r="A171" s="37"/>
      <c r="B171" s="38"/>
      <c r="C171" s="258" t="s">
        <v>204</v>
      </c>
      <c r="D171" s="258" t="s">
        <v>173</v>
      </c>
      <c r="E171" s="259" t="s">
        <v>174</v>
      </c>
      <c r="F171" s="260" t="s">
        <v>175</v>
      </c>
      <c r="G171" s="261" t="s">
        <v>136</v>
      </c>
      <c r="H171" s="262">
        <v>132.54599999999999</v>
      </c>
      <c r="I171" s="263"/>
      <c r="J171" s="264">
        <f>ROUND(I171*H171,2)</f>
        <v>0</v>
      </c>
      <c r="K171" s="265"/>
      <c r="L171" s="266"/>
      <c r="M171" s="267" t="s">
        <v>1</v>
      </c>
      <c r="N171" s="268" t="s">
        <v>44</v>
      </c>
      <c r="O171" s="96"/>
      <c r="P171" s="229">
        <f>O171*H171</f>
        <v>0</v>
      </c>
      <c r="Q171" s="229">
        <v>2.3559999999999999</v>
      </c>
      <c r="R171" s="229">
        <f>Q171*H171</f>
        <v>312.27837599999998</v>
      </c>
      <c r="S171" s="229">
        <v>0</v>
      </c>
      <c r="T171" s="230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31" t="s">
        <v>172</v>
      </c>
      <c r="AT171" s="231" t="s">
        <v>173</v>
      </c>
      <c r="AU171" s="231" t="s">
        <v>130</v>
      </c>
      <c r="AY171" s="16" t="s">
        <v>123</v>
      </c>
      <c r="BE171" s="232">
        <f>IF(N171="základná",J171,0)</f>
        <v>0</v>
      </c>
      <c r="BF171" s="232">
        <f>IF(N171="znížená",J171,0)</f>
        <v>0</v>
      </c>
      <c r="BG171" s="232">
        <f>IF(N171="zákl. prenesená",J171,0)</f>
        <v>0</v>
      </c>
      <c r="BH171" s="232">
        <f>IF(N171="zníž. prenesená",J171,0)</f>
        <v>0</v>
      </c>
      <c r="BI171" s="232">
        <f>IF(N171="nulová",J171,0)</f>
        <v>0</v>
      </c>
      <c r="BJ171" s="16" t="s">
        <v>130</v>
      </c>
      <c r="BK171" s="232">
        <f>ROUND(I171*H171,2)</f>
        <v>0</v>
      </c>
      <c r="BL171" s="16" t="s">
        <v>129</v>
      </c>
      <c r="BM171" s="231" t="s">
        <v>205</v>
      </c>
    </row>
    <row r="172" s="13" customFormat="1">
      <c r="A172" s="13"/>
      <c r="B172" s="233"/>
      <c r="C172" s="234"/>
      <c r="D172" s="235" t="s">
        <v>132</v>
      </c>
      <c r="E172" s="234"/>
      <c r="F172" s="237" t="s">
        <v>206</v>
      </c>
      <c r="G172" s="234"/>
      <c r="H172" s="238">
        <v>132.54599999999999</v>
      </c>
      <c r="I172" s="239"/>
      <c r="J172" s="234"/>
      <c r="K172" s="234"/>
      <c r="L172" s="240"/>
      <c r="M172" s="241"/>
      <c r="N172" s="242"/>
      <c r="O172" s="242"/>
      <c r="P172" s="242"/>
      <c r="Q172" s="242"/>
      <c r="R172" s="242"/>
      <c r="S172" s="242"/>
      <c r="T172" s="24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4" t="s">
        <v>132</v>
      </c>
      <c r="AU172" s="244" t="s">
        <v>130</v>
      </c>
      <c r="AV172" s="13" t="s">
        <v>130</v>
      </c>
      <c r="AW172" s="13" t="s">
        <v>4</v>
      </c>
      <c r="AX172" s="13" t="s">
        <v>83</v>
      </c>
      <c r="AY172" s="244" t="s">
        <v>123</v>
      </c>
    </row>
    <row r="173" s="2" customFormat="1" ht="24.15" customHeight="1">
      <c r="A173" s="37"/>
      <c r="B173" s="38"/>
      <c r="C173" s="219" t="s">
        <v>207</v>
      </c>
      <c r="D173" s="219" t="s">
        <v>125</v>
      </c>
      <c r="E173" s="220" t="s">
        <v>208</v>
      </c>
      <c r="F173" s="221" t="s">
        <v>209</v>
      </c>
      <c r="G173" s="222" t="s">
        <v>210</v>
      </c>
      <c r="H173" s="223">
        <v>1.573</v>
      </c>
      <c r="I173" s="224"/>
      <c r="J173" s="225">
        <f>ROUND(I173*H173,2)</f>
        <v>0</v>
      </c>
      <c r="K173" s="226"/>
      <c r="L173" s="43"/>
      <c r="M173" s="227" t="s">
        <v>1</v>
      </c>
      <c r="N173" s="228" t="s">
        <v>44</v>
      </c>
      <c r="O173" s="96"/>
      <c r="P173" s="229">
        <f>O173*H173</f>
        <v>0</v>
      </c>
      <c r="Q173" s="229">
        <v>1.0189585000000001</v>
      </c>
      <c r="R173" s="229">
        <f>Q173*H173</f>
        <v>1.6028217205000002</v>
      </c>
      <c r="S173" s="229">
        <v>0</v>
      </c>
      <c r="T173" s="230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31" t="s">
        <v>129</v>
      </c>
      <c r="AT173" s="231" t="s">
        <v>125</v>
      </c>
      <c r="AU173" s="231" t="s">
        <v>130</v>
      </c>
      <c r="AY173" s="16" t="s">
        <v>123</v>
      </c>
      <c r="BE173" s="232">
        <f>IF(N173="základná",J173,0)</f>
        <v>0</v>
      </c>
      <c r="BF173" s="232">
        <f>IF(N173="znížená",J173,0)</f>
        <v>0</v>
      </c>
      <c r="BG173" s="232">
        <f>IF(N173="zákl. prenesená",J173,0)</f>
        <v>0</v>
      </c>
      <c r="BH173" s="232">
        <f>IF(N173="zníž. prenesená",J173,0)</f>
        <v>0</v>
      </c>
      <c r="BI173" s="232">
        <f>IF(N173="nulová",J173,0)</f>
        <v>0</v>
      </c>
      <c r="BJ173" s="16" t="s">
        <v>130</v>
      </c>
      <c r="BK173" s="232">
        <f>ROUND(I173*H173,2)</f>
        <v>0</v>
      </c>
      <c r="BL173" s="16" t="s">
        <v>129</v>
      </c>
      <c r="BM173" s="231" t="s">
        <v>211</v>
      </c>
    </row>
    <row r="174" s="13" customFormat="1">
      <c r="A174" s="13"/>
      <c r="B174" s="233"/>
      <c r="C174" s="234"/>
      <c r="D174" s="235" t="s">
        <v>132</v>
      </c>
      <c r="E174" s="236" t="s">
        <v>1</v>
      </c>
      <c r="F174" s="237" t="s">
        <v>212</v>
      </c>
      <c r="G174" s="234"/>
      <c r="H174" s="238">
        <v>1.573</v>
      </c>
      <c r="I174" s="239"/>
      <c r="J174" s="234"/>
      <c r="K174" s="234"/>
      <c r="L174" s="240"/>
      <c r="M174" s="241"/>
      <c r="N174" s="242"/>
      <c r="O174" s="242"/>
      <c r="P174" s="242"/>
      <c r="Q174" s="242"/>
      <c r="R174" s="242"/>
      <c r="S174" s="242"/>
      <c r="T174" s="24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4" t="s">
        <v>132</v>
      </c>
      <c r="AU174" s="244" t="s">
        <v>130</v>
      </c>
      <c r="AV174" s="13" t="s">
        <v>130</v>
      </c>
      <c r="AW174" s="13" t="s">
        <v>35</v>
      </c>
      <c r="AX174" s="13" t="s">
        <v>83</v>
      </c>
      <c r="AY174" s="244" t="s">
        <v>123</v>
      </c>
    </row>
    <row r="175" s="12" customFormat="1" ht="22.8" customHeight="1">
      <c r="A175" s="12"/>
      <c r="B175" s="205"/>
      <c r="C175" s="206"/>
      <c r="D175" s="207" t="s">
        <v>77</v>
      </c>
      <c r="E175" s="245" t="s">
        <v>142</v>
      </c>
      <c r="F175" s="245" t="s">
        <v>213</v>
      </c>
      <c r="G175" s="206"/>
      <c r="H175" s="206"/>
      <c r="I175" s="209"/>
      <c r="J175" s="246">
        <f>BK175</f>
        <v>0</v>
      </c>
      <c r="K175" s="206"/>
      <c r="L175" s="211"/>
      <c r="M175" s="212"/>
      <c r="N175" s="213"/>
      <c r="O175" s="213"/>
      <c r="P175" s="214">
        <f>SUM(P176:P206)</f>
        <v>0</v>
      </c>
      <c r="Q175" s="213"/>
      <c r="R175" s="214">
        <f>SUM(R176:R206)</f>
        <v>280.55399925383</v>
      </c>
      <c r="S175" s="213"/>
      <c r="T175" s="215">
        <f>SUM(T176:T206)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16" t="s">
        <v>83</v>
      </c>
      <c r="AT175" s="217" t="s">
        <v>77</v>
      </c>
      <c r="AU175" s="217" t="s">
        <v>83</v>
      </c>
      <c r="AY175" s="216" t="s">
        <v>123</v>
      </c>
      <c r="BK175" s="218">
        <f>SUM(BK176:BK206)</f>
        <v>0</v>
      </c>
    </row>
    <row r="176" s="2" customFormat="1" ht="33" customHeight="1">
      <c r="A176" s="37"/>
      <c r="B176" s="38"/>
      <c r="C176" s="219" t="s">
        <v>214</v>
      </c>
      <c r="D176" s="219" t="s">
        <v>125</v>
      </c>
      <c r="E176" s="220" t="s">
        <v>215</v>
      </c>
      <c r="F176" s="221" t="s">
        <v>216</v>
      </c>
      <c r="G176" s="222" t="s">
        <v>136</v>
      </c>
      <c r="H176" s="223">
        <v>2.2919999999999998</v>
      </c>
      <c r="I176" s="224"/>
      <c r="J176" s="225">
        <f>ROUND(I176*H176,2)</f>
        <v>0</v>
      </c>
      <c r="K176" s="226"/>
      <c r="L176" s="43"/>
      <c r="M176" s="227" t="s">
        <v>1</v>
      </c>
      <c r="N176" s="228" t="s">
        <v>44</v>
      </c>
      <c r="O176" s="96"/>
      <c r="P176" s="229">
        <f>O176*H176</f>
        <v>0</v>
      </c>
      <c r="Q176" s="229">
        <v>2.11709076</v>
      </c>
      <c r="R176" s="229">
        <f>Q176*H176</f>
        <v>4.8523720219199999</v>
      </c>
      <c r="S176" s="229">
        <v>0</v>
      </c>
      <c r="T176" s="230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31" t="s">
        <v>129</v>
      </c>
      <c r="AT176" s="231" t="s">
        <v>125</v>
      </c>
      <c r="AU176" s="231" t="s">
        <v>130</v>
      </c>
      <c r="AY176" s="16" t="s">
        <v>123</v>
      </c>
      <c r="BE176" s="232">
        <f>IF(N176="základná",J176,0)</f>
        <v>0</v>
      </c>
      <c r="BF176" s="232">
        <f>IF(N176="znížená",J176,0)</f>
        <v>0</v>
      </c>
      <c r="BG176" s="232">
        <f>IF(N176="zákl. prenesená",J176,0)</f>
        <v>0</v>
      </c>
      <c r="BH176" s="232">
        <f>IF(N176="zníž. prenesená",J176,0)</f>
        <v>0</v>
      </c>
      <c r="BI176" s="232">
        <f>IF(N176="nulová",J176,0)</f>
        <v>0</v>
      </c>
      <c r="BJ176" s="16" t="s">
        <v>130</v>
      </c>
      <c r="BK176" s="232">
        <f>ROUND(I176*H176,2)</f>
        <v>0</v>
      </c>
      <c r="BL176" s="16" t="s">
        <v>129</v>
      </c>
      <c r="BM176" s="231" t="s">
        <v>217</v>
      </c>
    </row>
    <row r="177" s="13" customFormat="1">
      <c r="A177" s="13"/>
      <c r="B177" s="233"/>
      <c r="C177" s="234"/>
      <c r="D177" s="235" t="s">
        <v>132</v>
      </c>
      <c r="E177" s="236" t="s">
        <v>1</v>
      </c>
      <c r="F177" s="237" t="s">
        <v>218</v>
      </c>
      <c r="G177" s="234"/>
      <c r="H177" s="238">
        <v>2.2919999999999998</v>
      </c>
      <c r="I177" s="239"/>
      <c r="J177" s="234"/>
      <c r="K177" s="234"/>
      <c r="L177" s="240"/>
      <c r="M177" s="241"/>
      <c r="N177" s="242"/>
      <c r="O177" s="242"/>
      <c r="P177" s="242"/>
      <c r="Q177" s="242"/>
      <c r="R177" s="242"/>
      <c r="S177" s="242"/>
      <c r="T177" s="24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4" t="s">
        <v>132</v>
      </c>
      <c r="AU177" s="244" t="s">
        <v>130</v>
      </c>
      <c r="AV177" s="13" t="s">
        <v>130</v>
      </c>
      <c r="AW177" s="13" t="s">
        <v>35</v>
      </c>
      <c r="AX177" s="13" t="s">
        <v>83</v>
      </c>
      <c r="AY177" s="244" t="s">
        <v>123</v>
      </c>
    </row>
    <row r="178" s="2" customFormat="1" ht="33" customHeight="1">
      <c r="A178" s="37"/>
      <c r="B178" s="38"/>
      <c r="C178" s="219" t="s">
        <v>219</v>
      </c>
      <c r="D178" s="219" t="s">
        <v>125</v>
      </c>
      <c r="E178" s="220" t="s">
        <v>220</v>
      </c>
      <c r="F178" s="221" t="s">
        <v>221</v>
      </c>
      <c r="G178" s="222" t="s">
        <v>136</v>
      </c>
      <c r="H178" s="223">
        <v>40.466999999999999</v>
      </c>
      <c r="I178" s="224"/>
      <c r="J178" s="225">
        <f>ROUND(I178*H178,2)</f>
        <v>0</v>
      </c>
      <c r="K178" s="226"/>
      <c r="L178" s="43"/>
      <c r="M178" s="227" t="s">
        <v>1</v>
      </c>
      <c r="N178" s="228" t="s">
        <v>44</v>
      </c>
      <c r="O178" s="96"/>
      <c r="P178" s="229">
        <f>O178*H178</f>
        <v>0</v>
      </c>
      <c r="Q178" s="229">
        <v>2.25476681</v>
      </c>
      <c r="R178" s="229">
        <f>Q178*H178</f>
        <v>91.243648500269998</v>
      </c>
      <c r="S178" s="229">
        <v>0</v>
      </c>
      <c r="T178" s="230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31" t="s">
        <v>129</v>
      </c>
      <c r="AT178" s="231" t="s">
        <v>125</v>
      </c>
      <c r="AU178" s="231" t="s">
        <v>130</v>
      </c>
      <c r="AY178" s="16" t="s">
        <v>123</v>
      </c>
      <c r="BE178" s="232">
        <f>IF(N178="základná",J178,0)</f>
        <v>0</v>
      </c>
      <c r="BF178" s="232">
        <f>IF(N178="znížená",J178,0)</f>
        <v>0</v>
      </c>
      <c r="BG178" s="232">
        <f>IF(N178="zákl. prenesená",J178,0)</f>
        <v>0</v>
      </c>
      <c r="BH178" s="232">
        <f>IF(N178="zníž. prenesená",J178,0)</f>
        <v>0</v>
      </c>
      <c r="BI178" s="232">
        <f>IF(N178="nulová",J178,0)</f>
        <v>0</v>
      </c>
      <c r="BJ178" s="16" t="s">
        <v>130</v>
      </c>
      <c r="BK178" s="232">
        <f>ROUND(I178*H178,2)</f>
        <v>0</v>
      </c>
      <c r="BL178" s="16" t="s">
        <v>129</v>
      </c>
      <c r="BM178" s="231" t="s">
        <v>222</v>
      </c>
    </row>
    <row r="179" s="13" customFormat="1">
      <c r="A179" s="13"/>
      <c r="B179" s="233"/>
      <c r="C179" s="234"/>
      <c r="D179" s="235" t="s">
        <v>132</v>
      </c>
      <c r="E179" s="236" t="s">
        <v>1</v>
      </c>
      <c r="F179" s="237" t="s">
        <v>223</v>
      </c>
      <c r="G179" s="234"/>
      <c r="H179" s="238">
        <v>40.466999999999999</v>
      </c>
      <c r="I179" s="239"/>
      <c r="J179" s="234"/>
      <c r="K179" s="234"/>
      <c r="L179" s="240"/>
      <c r="M179" s="241"/>
      <c r="N179" s="242"/>
      <c r="O179" s="242"/>
      <c r="P179" s="242"/>
      <c r="Q179" s="242"/>
      <c r="R179" s="242"/>
      <c r="S179" s="242"/>
      <c r="T179" s="24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4" t="s">
        <v>132</v>
      </c>
      <c r="AU179" s="244" t="s">
        <v>130</v>
      </c>
      <c r="AV179" s="13" t="s">
        <v>130</v>
      </c>
      <c r="AW179" s="13" t="s">
        <v>35</v>
      </c>
      <c r="AX179" s="13" t="s">
        <v>83</v>
      </c>
      <c r="AY179" s="244" t="s">
        <v>123</v>
      </c>
    </row>
    <row r="180" s="2" customFormat="1" ht="33" customHeight="1">
      <c r="A180" s="37"/>
      <c r="B180" s="38"/>
      <c r="C180" s="219" t="s">
        <v>224</v>
      </c>
      <c r="D180" s="219" t="s">
        <v>125</v>
      </c>
      <c r="E180" s="220" t="s">
        <v>225</v>
      </c>
      <c r="F180" s="221" t="s">
        <v>226</v>
      </c>
      <c r="G180" s="222" t="s">
        <v>136</v>
      </c>
      <c r="H180" s="223">
        <v>60.701000000000001</v>
      </c>
      <c r="I180" s="224"/>
      <c r="J180" s="225">
        <f>ROUND(I180*H180,2)</f>
        <v>0</v>
      </c>
      <c r="K180" s="226"/>
      <c r="L180" s="43"/>
      <c r="M180" s="227" t="s">
        <v>1</v>
      </c>
      <c r="N180" s="228" t="s">
        <v>44</v>
      </c>
      <c r="O180" s="96"/>
      <c r="P180" s="229">
        <f>O180*H180</f>
        <v>0</v>
      </c>
      <c r="Q180" s="229">
        <v>0.70294199999999996</v>
      </c>
      <c r="R180" s="229">
        <f>Q180*H180</f>
        <v>42.669282341999995</v>
      </c>
      <c r="S180" s="229">
        <v>0</v>
      </c>
      <c r="T180" s="230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31" t="s">
        <v>129</v>
      </c>
      <c r="AT180" s="231" t="s">
        <v>125</v>
      </c>
      <c r="AU180" s="231" t="s">
        <v>130</v>
      </c>
      <c r="AY180" s="16" t="s">
        <v>123</v>
      </c>
      <c r="BE180" s="232">
        <f>IF(N180="základná",J180,0)</f>
        <v>0</v>
      </c>
      <c r="BF180" s="232">
        <f>IF(N180="znížená",J180,0)</f>
        <v>0</v>
      </c>
      <c r="BG180" s="232">
        <f>IF(N180="zákl. prenesená",J180,0)</f>
        <v>0</v>
      </c>
      <c r="BH180" s="232">
        <f>IF(N180="zníž. prenesená",J180,0)</f>
        <v>0</v>
      </c>
      <c r="BI180" s="232">
        <f>IF(N180="nulová",J180,0)</f>
        <v>0</v>
      </c>
      <c r="BJ180" s="16" t="s">
        <v>130</v>
      </c>
      <c r="BK180" s="232">
        <f>ROUND(I180*H180,2)</f>
        <v>0</v>
      </c>
      <c r="BL180" s="16" t="s">
        <v>129</v>
      </c>
      <c r="BM180" s="231" t="s">
        <v>227</v>
      </c>
    </row>
    <row r="181" s="13" customFormat="1">
      <c r="A181" s="13"/>
      <c r="B181" s="233"/>
      <c r="C181" s="234"/>
      <c r="D181" s="235" t="s">
        <v>132</v>
      </c>
      <c r="E181" s="236" t="s">
        <v>1</v>
      </c>
      <c r="F181" s="237" t="s">
        <v>228</v>
      </c>
      <c r="G181" s="234"/>
      <c r="H181" s="238">
        <v>60.701000000000001</v>
      </c>
      <c r="I181" s="239"/>
      <c r="J181" s="234"/>
      <c r="K181" s="234"/>
      <c r="L181" s="240"/>
      <c r="M181" s="241"/>
      <c r="N181" s="242"/>
      <c r="O181" s="242"/>
      <c r="P181" s="242"/>
      <c r="Q181" s="242"/>
      <c r="R181" s="242"/>
      <c r="S181" s="242"/>
      <c r="T181" s="24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4" t="s">
        <v>132</v>
      </c>
      <c r="AU181" s="244" t="s">
        <v>130</v>
      </c>
      <c r="AV181" s="13" t="s">
        <v>130</v>
      </c>
      <c r="AW181" s="13" t="s">
        <v>35</v>
      </c>
      <c r="AX181" s="13" t="s">
        <v>83</v>
      </c>
      <c r="AY181" s="244" t="s">
        <v>123</v>
      </c>
    </row>
    <row r="182" s="2" customFormat="1" ht="33" customHeight="1">
      <c r="A182" s="37"/>
      <c r="B182" s="38"/>
      <c r="C182" s="219" t="s">
        <v>229</v>
      </c>
      <c r="D182" s="219" t="s">
        <v>125</v>
      </c>
      <c r="E182" s="220" t="s">
        <v>230</v>
      </c>
      <c r="F182" s="221" t="s">
        <v>231</v>
      </c>
      <c r="G182" s="222" t="s">
        <v>210</v>
      </c>
      <c r="H182" s="223">
        <v>4.0469999999999997</v>
      </c>
      <c r="I182" s="224"/>
      <c r="J182" s="225">
        <f>ROUND(I182*H182,2)</f>
        <v>0</v>
      </c>
      <c r="K182" s="226"/>
      <c r="L182" s="43"/>
      <c r="M182" s="227" t="s">
        <v>1</v>
      </c>
      <c r="N182" s="228" t="s">
        <v>44</v>
      </c>
      <c r="O182" s="96"/>
      <c r="P182" s="229">
        <f>O182*H182</f>
        <v>0</v>
      </c>
      <c r="Q182" s="229">
        <v>1.002</v>
      </c>
      <c r="R182" s="229">
        <f>Q182*H182</f>
        <v>4.0550939999999995</v>
      </c>
      <c r="S182" s="229">
        <v>0</v>
      </c>
      <c r="T182" s="230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31" t="s">
        <v>129</v>
      </c>
      <c r="AT182" s="231" t="s">
        <v>125</v>
      </c>
      <c r="AU182" s="231" t="s">
        <v>130</v>
      </c>
      <c r="AY182" s="16" t="s">
        <v>123</v>
      </c>
      <c r="BE182" s="232">
        <f>IF(N182="základná",J182,0)</f>
        <v>0</v>
      </c>
      <c r="BF182" s="232">
        <f>IF(N182="znížená",J182,0)</f>
        <v>0</v>
      </c>
      <c r="BG182" s="232">
        <f>IF(N182="zákl. prenesená",J182,0)</f>
        <v>0</v>
      </c>
      <c r="BH182" s="232">
        <f>IF(N182="zníž. prenesená",J182,0)</f>
        <v>0</v>
      </c>
      <c r="BI182" s="232">
        <f>IF(N182="nulová",J182,0)</f>
        <v>0</v>
      </c>
      <c r="BJ182" s="16" t="s">
        <v>130</v>
      </c>
      <c r="BK182" s="232">
        <f>ROUND(I182*H182,2)</f>
        <v>0</v>
      </c>
      <c r="BL182" s="16" t="s">
        <v>129</v>
      </c>
      <c r="BM182" s="231" t="s">
        <v>232</v>
      </c>
    </row>
    <row r="183" s="13" customFormat="1">
      <c r="A183" s="13"/>
      <c r="B183" s="233"/>
      <c r="C183" s="234"/>
      <c r="D183" s="235" t="s">
        <v>132</v>
      </c>
      <c r="E183" s="236" t="s">
        <v>1</v>
      </c>
      <c r="F183" s="237" t="s">
        <v>233</v>
      </c>
      <c r="G183" s="234"/>
      <c r="H183" s="238">
        <v>4.0469999999999997</v>
      </c>
      <c r="I183" s="239"/>
      <c r="J183" s="234"/>
      <c r="K183" s="234"/>
      <c r="L183" s="240"/>
      <c r="M183" s="241"/>
      <c r="N183" s="242"/>
      <c r="O183" s="242"/>
      <c r="P183" s="242"/>
      <c r="Q183" s="242"/>
      <c r="R183" s="242"/>
      <c r="S183" s="242"/>
      <c r="T183" s="24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4" t="s">
        <v>132</v>
      </c>
      <c r="AU183" s="244" t="s">
        <v>130</v>
      </c>
      <c r="AV183" s="13" t="s">
        <v>130</v>
      </c>
      <c r="AW183" s="13" t="s">
        <v>35</v>
      </c>
      <c r="AX183" s="13" t="s">
        <v>83</v>
      </c>
      <c r="AY183" s="244" t="s">
        <v>123</v>
      </c>
    </row>
    <row r="184" s="2" customFormat="1" ht="24.15" customHeight="1">
      <c r="A184" s="37"/>
      <c r="B184" s="38"/>
      <c r="C184" s="219" t="s">
        <v>234</v>
      </c>
      <c r="D184" s="219" t="s">
        <v>125</v>
      </c>
      <c r="E184" s="220" t="s">
        <v>235</v>
      </c>
      <c r="F184" s="221" t="s">
        <v>236</v>
      </c>
      <c r="G184" s="222" t="s">
        <v>237</v>
      </c>
      <c r="H184" s="223">
        <v>88</v>
      </c>
      <c r="I184" s="224"/>
      <c r="J184" s="225">
        <f>ROUND(I184*H184,2)</f>
        <v>0</v>
      </c>
      <c r="K184" s="226"/>
      <c r="L184" s="43"/>
      <c r="M184" s="227" t="s">
        <v>1</v>
      </c>
      <c r="N184" s="228" t="s">
        <v>44</v>
      </c>
      <c r="O184" s="96"/>
      <c r="P184" s="229">
        <f>O184*H184</f>
        <v>0</v>
      </c>
      <c r="Q184" s="229">
        <v>0.068989999999999996</v>
      </c>
      <c r="R184" s="229">
        <f>Q184*H184</f>
        <v>6.0711199999999996</v>
      </c>
      <c r="S184" s="229">
        <v>0</v>
      </c>
      <c r="T184" s="230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31" t="s">
        <v>129</v>
      </c>
      <c r="AT184" s="231" t="s">
        <v>125</v>
      </c>
      <c r="AU184" s="231" t="s">
        <v>130</v>
      </c>
      <c r="AY184" s="16" t="s">
        <v>123</v>
      </c>
      <c r="BE184" s="232">
        <f>IF(N184="základná",J184,0)</f>
        <v>0</v>
      </c>
      <c r="BF184" s="232">
        <f>IF(N184="znížená",J184,0)</f>
        <v>0</v>
      </c>
      <c r="BG184" s="232">
        <f>IF(N184="zákl. prenesená",J184,0)</f>
        <v>0</v>
      </c>
      <c r="BH184" s="232">
        <f>IF(N184="zníž. prenesená",J184,0)</f>
        <v>0</v>
      </c>
      <c r="BI184" s="232">
        <f>IF(N184="nulová",J184,0)</f>
        <v>0</v>
      </c>
      <c r="BJ184" s="16" t="s">
        <v>130</v>
      </c>
      <c r="BK184" s="232">
        <f>ROUND(I184*H184,2)</f>
        <v>0</v>
      </c>
      <c r="BL184" s="16" t="s">
        <v>129</v>
      </c>
      <c r="BM184" s="231" t="s">
        <v>238</v>
      </c>
    </row>
    <row r="185" s="13" customFormat="1">
      <c r="A185" s="13"/>
      <c r="B185" s="233"/>
      <c r="C185" s="234"/>
      <c r="D185" s="235" t="s">
        <v>132</v>
      </c>
      <c r="E185" s="236" t="s">
        <v>1</v>
      </c>
      <c r="F185" s="237" t="s">
        <v>239</v>
      </c>
      <c r="G185" s="234"/>
      <c r="H185" s="238">
        <v>88</v>
      </c>
      <c r="I185" s="239"/>
      <c r="J185" s="234"/>
      <c r="K185" s="234"/>
      <c r="L185" s="240"/>
      <c r="M185" s="241"/>
      <c r="N185" s="242"/>
      <c r="O185" s="242"/>
      <c r="P185" s="242"/>
      <c r="Q185" s="242"/>
      <c r="R185" s="242"/>
      <c r="S185" s="242"/>
      <c r="T185" s="24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4" t="s">
        <v>132</v>
      </c>
      <c r="AU185" s="244" t="s">
        <v>130</v>
      </c>
      <c r="AV185" s="13" t="s">
        <v>130</v>
      </c>
      <c r="AW185" s="13" t="s">
        <v>35</v>
      </c>
      <c r="AX185" s="13" t="s">
        <v>83</v>
      </c>
      <c r="AY185" s="244" t="s">
        <v>123</v>
      </c>
    </row>
    <row r="186" s="2" customFormat="1" ht="24.15" customHeight="1">
      <c r="A186" s="37"/>
      <c r="B186" s="38"/>
      <c r="C186" s="258" t="s">
        <v>240</v>
      </c>
      <c r="D186" s="258" t="s">
        <v>173</v>
      </c>
      <c r="E186" s="259" t="s">
        <v>241</v>
      </c>
      <c r="F186" s="260" t="s">
        <v>242</v>
      </c>
      <c r="G186" s="261" t="s">
        <v>210</v>
      </c>
      <c r="H186" s="262">
        <v>1.645</v>
      </c>
      <c r="I186" s="263"/>
      <c r="J186" s="264">
        <f>ROUND(I186*H186,2)</f>
        <v>0</v>
      </c>
      <c r="K186" s="265"/>
      <c r="L186" s="266"/>
      <c r="M186" s="267" t="s">
        <v>1</v>
      </c>
      <c r="N186" s="268" t="s">
        <v>44</v>
      </c>
      <c r="O186" s="96"/>
      <c r="P186" s="229">
        <f>O186*H186</f>
        <v>0</v>
      </c>
      <c r="Q186" s="229">
        <v>1</v>
      </c>
      <c r="R186" s="229">
        <f>Q186*H186</f>
        <v>1.645</v>
      </c>
      <c r="S186" s="229">
        <v>0</v>
      </c>
      <c r="T186" s="230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31" t="s">
        <v>172</v>
      </c>
      <c r="AT186" s="231" t="s">
        <v>173</v>
      </c>
      <c r="AU186" s="231" t="s">
        <v>130</v>
      </c>
      <c r="AY186" s="16" t="s">
        <v>123</v>
      </c>
      <c r="BE186" s="232">
        <f>IF(N186="základná",J186,0)</f>
        <v>0</v>
      </c>
      <c r="BF186" s="232">
        <f>IF(N186="znížená",J186,0)</f>
        <v>0</v>
      </c>
      <c r="BG186" s="232">
        <f>IF(N186="zákl. prenesená",J186,0)</f>
        <v>0</v>
      </c>
      <c r="BH186" s="232">
        <f>IF(N186="zníž. prenesená",J186,0)</f>
        <v>0</v>
      </c>
      <c r="BI186" s="232">
        <f>IF(N186="nulová",J186,0)</f>
        <v>0</v>
      </c>
      <c r="BJ186" s="16" t="s">
        <v>130</v>
      </c>
      <c r="BK186" s="232">
        <f>ROUND(I186*H186,2)</f>
        <v>0</v>
      </c>
      <c r="BL186" s="16" t="s">
        <v>129</v>
      </c>
      <c r="BM186" s="231" t="s">
        <v>243</v>
      </c>
    </row>
    <row r="187" s="2" customFormat="1" ht="24.15" customHeight="1">
      <c r="A187" s="37"/>
      <c r="B187" s="38"/>
      <c r="C187" s="219" t="s">
        <v>244</v>
      </c>
      <c r="D187" s="219" t="s">
        <v>125</v>
      </c>
      <c r="E187" s="220" t="s">
        <v>245</v>
      </c>
      <c r="F187" s="221" t="s">
        <v>246</v>
      </c>
      <c r="G187" s="222" t="s">
        <v>136</v>
      </c>
      <c r="H187" s="223">
        <v>51.095999999999997</v>
      </c>
      <c r="I187" s="224"/>
      <c r="J187" s="225">
        <f>ROUND(I187*H187,2)</f>
        <v>0</v>
      </c>
      <c r="K187" s="226"/>
      <c r="L187" s="43"/>
      <c r="M187" s="227" t="s">
        <v>1</v>
      </c>
      <c r="N187" s="228" t="s">
        <v>44</v>
      </c>
      <c r="O187" s="96"/>
      <c r="P187" s="229">
        <f>O187*H187</f>
        <v>0</v>
      </c>
      <c r="Q187" s="229">
        <v>6.9999999999999999E-06</v>
      </c>
      <c r="R187" s="229">
        <f>Q187*H187</f>
        <v>0.00035767199999999996</v>
      </c>
      <c r="S187" s="229">
        <v>0</v>
      </c>
      <c r="T187" s="230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31" t="s">
        <v>129</v>
      </c>
      <c r="AT187" s="231" t="s">
        <v>125</v>
      </c>
      <c r="AU187" s="231" t="s">
        <v>130</v>
      </c>
      <c r="AY187" s="16" t="s">
        <v>123</v>
      </c>
      <c r="BE187" s="232">
        <f>IF(N187="základná",J187,0)</f>
        <v>0</v>
      </c>
      <c r="BF187" s="232">
        <f>IF(N187="znížená",J187,0)</f>
        <v>0</v>
      </c>
      <c r="BG187" s="232">
        <f>IF(N187="zákl. prenesená",J187,0)</f>
        <v>0</v>
      </c>
      <c r="BH187" s="232">
        <f>IF(N187="zníž. prenesená",J187,0)</f>
        <v>0</v>
      </c>
      <c r="BI187" s="232">
        <f>IF(N187="nulová",J187,0)</f>
        <v>0</v>
      </c>
      <c r="BJ187" s="16" t="s">
        <v>130</v>
      </c>
      <c r="BK187" s="232">
        <f>ROUND(I187*H187,2)</f>
        <v>0</v>
      </c>
      <c r="BL187" s="16" t="s">
        <v>129</v>
      </c>
      <c r="BM187" s="231" t="s">
        <v>247</v>
      </c>
    </row>
    <row r="188" s="13" customFormat="1">
      <c r="A188" s="13"/>
      <c r="B188" s="233"/>
      <c r="C188" s="234"/>
      <c r="D188" s="235" t="s">
        <v>132</v>
      </c>
      <c r="E188" s="236" t="s">
        <v>1</v>
      </c>
      <c r="F188" s="237" t="s">
        <v>248</v>
      </c>
      <c r="G188" s="234"/>
      <c r="H188" s="238">
        <v>12.477</v>
      </c>
      <c r="I188" s="239"/>
      <c r="J188" s="234"/>
      <c r="K188" s="234"/>
      <c r="L188" s="240"/>
      <c r="M188" s="241"/>
      <c r="N188" s="242"/>
      <c r="O188" s="242"/>
      <c r="P188" s="242"/>
      <c r="Q188" s="242"/>
      <c r="R188" s="242"/>
      <c r="S188" s="242"/>
      <c r="T188" s="24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4" t="s">
        <v>132</v>
      </c>
      <c r="AU188" s="244" t="s">
        <v>130</v>
      </c>
      <c r="AV188" s="13" t="s">
        <v>130</v>
      </c>
      <c r="AW188" s="13" t="s">
        <v>35</v>
      </c>
      <c r="AX188" s="13" t="s">
        <v>78</v>
      </c>
      <c r="AY188" s="244" t="s">
        <v>123</v>
      </c>
    </row>
    <row r="189" s="13" customFormat="1">
      <c r="A189" s="13"/>
      <c r="B189" s="233"/>
      <c r="C189" s="234"/>
      <c r="D189" s="235" t="s">
        <v>132</v>
      </c>
      <c r="E189" s="236" t="s">
        <v>1</v>
      </c>
      <c r="F189" s="237" t="s">
        <v>249</v>
      </c>
      <c r="G189" s="234"/>
      <c r="H189" s="238">
        <v>25.129999999999999</v>
      </c>
      <c r="I189" s="239"/>
      <c r="J189" s="234"/>
      <c r="K189" s="234"/>
      <c r="L189" s="240"/>
      <c r="M189" s="241"/>
      <c r="N189" s="242"/>
      <c r="O189" s="242"/>
      <c r="P189" s="242"/>
      <c r="Q189" s="242"/>
      <c r="R189" s="242"/>
      <c r="S189" s="242"/>
      <c r="T189" s="24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4" t="s">
        <v>132</v>
      </c>
      <c r="AU189" s="244" t="s">
        <v>130</v>
      </c>
      <c r="AV189" s="13" t="s">
        <v>130</v>
      </c>
      <c r="AW189" s="13" t="s">
        <v>35</v>
      </c>
      <c r="AX189" s="13" t="s">
        <v>78</v>
      </c>
      <c r="AY189" s="244" t="s">
        <v>123</v>
      </c>
    </row>
    <row r="190" s="13" customFormat="1">
      <c r="A190" s="13"/>
      <c r="B190" s="233"/>
      <c r="C190" s="234"/>
      <c r="D190" s="235" t="s">
        <v>132</v>
      </c>
      <c r="E190" s="236" t="s">
        <v>1</v>
      </c>
      <c r="F190" s="237" t="s">
        <v>250</v>
      </c>
      <c r="G190" s="234"/>
      <c r="H190" s="238">
        <v>13.489000000000001</v>
      </c>
      <c r="I190" s="239"/>
      <c r="J190" s="234"/>
      <c r="K190" s="234"/>
      <c r="L190" s="240"/>
      <c r="M190" s="241"/>
      <c r="N190" s="242"/>
      <c r="O190" s="242"/>
      <c r="P190" s="242"/>
      <c r="Q190" s="242"/>
      <c r="R190" s="242"/>
      <c r="S190" s="242"/>
      <c r="T190" s="24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4" t="s">
        <v>132</v>
      </c>
      <c r="AU190" s="244" t="s">
        <v>130</v>
      </c>
      <c r="AV190" s="13" t="s">
        <v>130</v>
      </c>
      <c r="AW190" s="13" t="s">
        <v>35</v>
      </c>
      <c r="AX190" s="13" t="s">
        <v>78</v>
      </c>
      <c r="AY190" s="244" t="s">
        <v>123</v>
      </c>
    </row>
    <row r="191" s="14" customFormat="1">
      <c r="A191" s="14"/>
      <c r="B191" s="247"/>
      <c r="C191" s="248"/>
      <c r="D191" s="235" t="s">
        <v>132</v>
      </c>
      <c r="E191" s="249" t="s">
        <v>1</v>
      </c>
      <c r="F191" s="250" t="s">
        <v>150</v>
      </c>
      <c r="G191" s="248"/>
      <c r="H191" s="251">
        <v>51.096000000000004</v>
      </c>
      <c r="I191" s="252"/>
      <c r="J191" s="248"/>
      <c r="K191" s="248"/>
      <c r="L191" s="253"/>
      <c r="M191" s="254"/>
      <c r="N191" s="255"/>
      <c r="O191" s="255"/>
      <c r="P191" s="255"/>
      <c r="Q191" s="255"/>
      <c r="R191" s="255"/>
      <c r="S191" s="255"/>
      <c r="T191" s="256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7" t="s">
        <v>132</v>
      </c>
      <c r="AU191" s="257" t="s">
        <v>130</v>
      </c>
      <c r="AV191" s="14" t="s">
        <v>129</v>
      </c>
      <c r="AW191" s="14" t="s">
        <v>35</v>
      </c>
      <c r="AX191" s="14" t="s">
        <v>83</v>
      </c>
      <c r="AY191" s="257" t="s">
        <v>123</v>
      </c>
    </row>
    <row r="192" s="2" customFormat="1" ht="24.15" customHeight="1">
      <c r="A192" s="37"/>
      <c r="B192" s="38"/>
      <c r="C192" s="258" t="s">
        <v>7</v>
      </c>
      <c r="D192" s="258" t="s">
        <v>173</v>
      </c>
      <c r="E192" s="259" t="s">
        <v>251</v>
      </c>
      <c r="F192" s="260" t="s">
        <v>252</v>
      </c>
      <c r="G192" s="261" t="s">
        <v>136</v>
      </c>
      <c r="H192" s="262">
        <v>52.628999999999998</v>
      </c>
      <c r="I192" s="263"/>
      <c r="J192" s="264">
        <f>ROUND(I192*H192,2)</f>
        <v>0</v>
      </c>
      <c r="K192" s="265"/>
      <c r="L192" s="266"/>
      <c r="M192" s="267" t="s">
        <v>1</v>
      </c>
      <c r="N192" s="268" t="s">
        <v>44</v>
      </c>
      <c r="O192" s="96"/>
      <c r="P192" s="229">
        <f>O192*H192</f>
        <v>0</v>
      </c>
      <c r="Q192" s="229">
        <v>2.37798</v>
      </c>
      <c r="R192" s="229">
        <f>Q192*H192</f>
        <v>125.15070942</v>
      </c>
      <c r="S192" s="229">
        <v>0</v>
      </c>
      <c r="T192" s="230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31" t="s">
        <v>172</v>
      </c>
      <c r="AT192" s="231" t="s">
        <v>173</v>
      </c>
      <c r="AU192" s="231" t="s">
        <v>130</v>
      </c>
      <c r="AY192" s="16" t="s">
        <v>123</v>
      </c>
      <c r="BE192" s="232">
        <f>IF(N192="základná",J192,0)</f>
        <v>0</v>
      </c>
      <c r="BF192" s="232">
        <f>IF(N192="znížená",J192,0)</f>
        <v>0</v>
      </c>
      <c r="BG192" s="232">
        <f>IF(N192="zákl. prenesená",J192,0)</f>
        <v>0</v>
      </c>
      <c r="BH192" s="232">
        <f>IF(N192="zníž. prenesená",J192,0)</f>
        <v>0</v>
      </c>
      <c r="BI192" s="232">
        <f>IF(N192="nulová",J192,0)</f>
        <v>0</v>
      </c>
      <c r="BJ192" s="16" t="s">
        <v>130</v>
      </c>
      <c r="BK192" s="232">
        <f>ROUND(I192*H192,2)</f>
        <v>0</v>
      </c>
      <c r="BL192" s="16" t="s">
        <v>129</v>
      </c>
      <c r="BM192" s="231" t="s">
        <v>253</v>
      </c>
    </row>
    <row r="193" s="2" customFormat="1" ht="24.15" customHeight="1">
      <c r="A193" s="37"/>
      <c r="B193" s="38"/>
      <c r="C193" s="219" t="s">
        <v>254</v>
      </c>
      <c r="D193" s="219" t="s">
        <v>125</v>
      </c>
      <c r="E193" s="220" t="s">
        <v>255</v>
      </c>
      <c r="F193" s="221" t="s">
        <v>256</v>
      </c>
      <c r="G193" s="222" t="s">
        <v>157</v>
      </c>
      <c r="H193" s="223">
        <v>134.88999999999999</v>
      </c>
      <c r="I193" s="224"/>
      <c r="J193" s="225">
        <f>ROUND(I193*H193,2)</f>
        <v>0</v>
      </c>
      <c r="K193" s="226"/>
      <c r="L193" s="43"/>
      <c r="M193" s="227" t="s">
        <v>1</v>
      </c>
      <c r="N193" s="228" t="s">
        <v>44</v>
      </c>
      <c r="O193" s="96"/>
      <c r="P193" s="229">
        <f>O193*H193</f>
        <v>0</v>
      </c>
      <c r="Q193" s="229">
        <v>0.0068144800000000004</v>
      </c>
      <c r="R193" s="229">
        <f>Q193*H193</f>
        <v>0.91920520719999999</v>
      </c>
      <c r="S193" s="229">
        <v>0</v>
      </c>
      <c r="T193" s="230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31" t="s">
        <v>129</v>
      </c>
      <c r="AT193" s="231" t="s">
        <v>125</v>
      </c>
      <c r="AU193" s="231" t="s">
        <v>130</v>
      </c>
      <c r="AY193" s="16" t="s">
        <v>123</v>
      </c>
      <c r="BE193" s="232">
        <f>IF(N193="základná",J193,0)</f>
        <v>0</v>
      </c>
      <c r="BF193" s="232">
        <f>IF(N193="znížená",J193,0)</f>
        <v>0</v>
      </c>
      <c r="BG193" s="232">
        <f>IF(N193="zákl. prenesená",J193,0)</f>
        <v>0</v>
      </c>
      <c r="BH193" s="232">
        <f>IF(N193="zníž. prenesená",J193,0)</f>
        <v>0</v>
      </c>
      <c r="BI193" s="232">
        <f>IF(N193="nulová",J193,0)</f>
        <v>0</v>
      </c>
      <c r="BJ193" s="16" t="s">
        <v>130</v>
      </c>
      <c r="BK193" s="232">
        <f>ROUND(I193*H193,2)</f>
        <v>0</v>
      </c>
      <c r="BL193" s="16" t="s">
        <v>129</v>
      </c>
      <c r="BM193" s="231" t="s">
        <v>257</v>
      </c>
    </row>
    <row r="194" s="13" customFormat="1">
      <c r="A194" s="13"/>
      <c r="B194" s="233"/>
      <c r="C194" s="234"/>
      <c r="D194" s="235" t="s">
        <v>132</v>
      </c>
      <c r="E194" s="236" t="s">
        <v>1</v>
      </c>
      <c r="F194" s="237" t="s">
        <v>258</v>
      </c>
      <c r="G194" s="234"/>
      <c r="H194" s="238">
        <v>67.444999999999993</v>
      </c>
      <c r="I194" s="239"/>
      <c r="J194" s="234"/>
      <c r="K194" s="234"/>
      <c r="L194" s="240"/>
      <c r="M194" s="241"/>
      <c r="N194" s="242"/>
      <c r="O194" s="242"/>
      <c r="P194" s="242"/>
      <c r="Q194" s="242"/>
      <c r="R194" s="242"/>
      <c r="S194" s="242"/>
      <c r="T194" s="24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4" t="s">
        <v>132</v>
      </c>
      <c r="AU194" s="244" t="s">
        <v>130</v>
      </c>
      <c r="AV194" s="13" t="s">
        <v>130</v>
      </c>
      <c r="AW194" s="13" t="s">
        <v>35</v>
      </c>
      <c r="AX194" s="13" t="s">
        <v>78</v>
      </c>
      <c r="AY194" s="244" t="s">
        <v>123</v>
      </c>
    </row>
    <row r="195" s="13" customFormat="1">
      <c r="A195" s="13"/>
      <c r="B195" s="233"/>
      <c r="C195" s="234"/>
      <c r="D195" s="235" t="s">
        <v>132</v>
      </c>
      <c r="E195" s="236" t="s">
        <v>1</v>
      </c>
      <c r="F195" s="237" t="s">
        <v>258</v>
      </c>
      <c r="G195" s="234"/>
      <c r="H195" s="238">
        <v>67.444999999999993</v>
      </c>
      <c r="I195" s="239"/>
      <c r="J195" s="234"/>
      <c r="K195" s="234"/>
      <c r="L195" s="240"/>
      <c r="M195" s="241"/>
      <c r="N195" s="242"/>
      <c r="O195" s="242"/>
      <c r="P195" s="242"/>
      <c r="Q195" s="242"/>
      <c r="R195" s="242"/>
      <c r="S195" s="242"/>
      <c r="T195" s="24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4" t="s">
        <v>132</v>
      </c>
      <c r="AU195" s="244" t="s">
        <v>130</v>
      </c>
      <c r="AV195" s="13" t="s">
        <v>130</v>
      </c>
      <c r="AW195" s="13" t="s">
        <v>35</v>
      </c>
      <c r="AX195" s="13" t="s">
        <v>78</v>
      </c>
      <c r="AY195" s="244" t="s">
        <v>123</v>
      </c>
    </row>
    <row r="196" s="14" customFormat="1">
      <c r="A196" s="14"/>
      <c r="B196" s="247"/>
      <c r="C196" s="248"/>
      <c r="D196" s="235" t="s">
        <v>132</v>
      </c>
      <c r="E196" s="249" t="s">
        <v>1</v>
      </c>
      <c r="F196" s="250" t="s">
        <v>150</v>
      </c>
      <c r="G196" s="248"/>
      <c r="H196" s="251">
        <v>134.88999999999999</v>
      </c>
      <c r="I196" s="252"/>
      <c r="J196" s="248"/>
      <c r="K196" s="248"/>
      <c r="L196" s="253"/>
      <c r="M196" s="254"/>
      <c r="N196" s="255"/>
      <c r="O196" s="255"/>
      <c r="P196" s="255"/>
      <c r="Q196" s="255"/>
      <c r="R196" s="255"/>
      <c r="S196" s="255"/>
      <c r="T196" s="256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7" t="s">
        <v>132</v>
      </c>
      <c r="AU196" s="257" t="s">
        <v>130</v>
      </c>
      <c r="AV196" s="14" t="s">
        <v>129</v>
      </c>
      <c r="AW196" s="14" t="s">
        <v>35</v>
      </c>
      <c r="AX196" s="14" t="s">
        <v>83</v>
      </c>
      <c r="AY196" s="257" t="s">
        <v>123</v>
      </c>
    </row>
    <row r="197" s="2" customFormat="1" ht="37.8" customHeight="1">
      <c r="A197" s="37"/>
      <c r="B197" s="38"/>
      <c r="C197" s="258" t="s">
        <v>259</v>
      </c>
      <c r="D197" s="258" t="s">
        <v>173</v>
      </c>
      <c r="E197" s="259" t="s">
        <v>260</v>
      </c>
      <c r="F197" s="260" t="s">
        <v>261</v>
      </c>
      <c r="G197" s="261" t="s">
        <v>237</v>
      </c>
      <c r="H197" s="262">
        <v>44</v>
      </c>
      <c r="I197" s="263"/>
      <c r="J197" s="264">
        <f>ROUND(I197*H197,2)</f>
        <v>0</v>
      </c>
      <c r="K197" s="265"/>
      <c r="L197" s="266"/>
      <c r="M197" s="267" t="s">
        <v>1</v>
      </c>
      <c r="N197" s="268" t="s">
        <v>44</v>
      </c>
      <c r="O197" s="96"/>
      <c r="P197" s="229">
        <f>O197*H197</f>
        <v>0</v>
      </c>
      <c r="Q197" s="229">
        <v>0</v>
      </c>
      <c r="R197" s="229">
        <f>Q197*H197</f>
        <v>0</v>
      </c>
      <c r="S197" s="229">
        <v>0</v>
      </c>
      <c r="T197" s="230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31" t="s">
        <v>172</v>
      </c>
      <c r="AT197" s="231" t="s">
        <v>173</v>
      </c>
      <c r="AU197" s="231" t="s">
        <v>130</v>
      </c>
      <c r="AY197" s="16" t="s">
        <v>123</v>
      </c>
      <c r="BE197" s="232">
        <f>IF(N197="základná",J197,0)</f>
        <v>0</v>
      </c>
      <c r="BF197" s="232">
        <f>IF(N197="znížená",J197,0)</f>
        <v>0</v>
      </c>
      <c r="BG197" s="232">
        <f>IF(N197="zákl. prenesená",J197,0)</f>
        <v>0</v>
      </c>
      <c r="BH197" s="232">
        <f>IF(N197="zníž. prenesená",J197,0)</f>
        <v>0</v>
      </c>
      <c r="BI197" s="232">
        <f>IF(N197="nulová",J197,0)</f>
        <v>0</v>
      </c>
      <c r="BJ197" s="16" t="s">
        <v>130</v>
      </c>
      <c r="BK197" s="232">
        <f>ROUND(I197*H197,2)</f>
        <v>0</v>
      </c>
      <c r="BL197" s="16" t="s">
        <v>129</v>
      </c>
      <c r="BM197" s="231" t="s">
        <v>262</v>
      </c>
    </row>
    <row r="198" s="13" customFormat="1">
      <c r="A198" s="13"/>
      <c r="B198" s="233"/>
      <c r="C198" s="234"/>
      <c r="D198" s="235" t="s">
        <v>132</v>
      </c>
      <c r="E198" s="236" t="s">
        <v>1</v>
      </c>
      <c r="F198" s="237" t="s">
        <v>263</v>
      </c>
      <c r="G198" s="234"/>
      <c r="H198" s="238">
        <v>44</v>
      </c>
      <c r="I198" s="239"/>
      <c r="J198" s="234"/>
      <c r="K198" s="234"/>
      <c r="L198" s="240"/>
      <c r="M198" s="241"/>
      <c r="N198" s="242"/>
      <c r="O198" s="242"/>
      <c r="P198" s="242"/>
      <c r="Q198" s="242"/>
      <c r="R198" s="242"/>
      <c r="S198" s="242"/>
      <c r="T198" s="24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4" t="s">
        <v>132</v>
      </c>
      <c r="AU198" s="244" t="s">
        <v>130</v>
      </c>
      <c r="AV198" s="13" t="s">
        <v>130</v>
      </c>
      <c r="AW198" s="13" t="s">
        <v>35</v>
      </c>
      <c r="AX198" s="13" t="s">
        <v>83</v>
      </c>
      <c r="AY198" s="244" t="s">
        <v>123</v>
      </c>
    </row>
    <row r="199" s="2" customFormat="1" ht="24.15" customHeight="1">
      <c r="A199" s="37"/>
      <c r="B199" s="38"/>
      <c r="C199" s="219" t="s">
        <v>264</v>
      </c>
      <c r="D199" s="219" t="s">
        <v>125</v>
      </c>
      <c r="E199" s="220" t="s">
        <v>265</v>
      </c>
      <c r="F199" s="221" t="s">
        <v>266</v>
      </c>
      <c r="G199" s="222" t="s">
        <v>157</v>
      </c>
      <c r="H199" s="223">
        <v>134.88999999999999</v>
      </c>
      <c r="I199" s="224"/>
      <c r="J199" s="225">
        <f>ROUND(I199*H199,2)</f>
        <v>0</v>
      </c>
      <c r="K199" s="226"/>
      <c r="L199" s="43"/>
      <c r="M199" s="227" t="s">
        <v>1</v>
      </c>
      <c r="N199" s="228" t="s">
        <v>44</v>
      </c>
      <c r="O199" s="96"/>
      <c r="P199" s="229">
        <f>O199*H199</f>
        <v>0</v>
      </c>
      <c r="Q199" s="229">
        <v>0</v>
      </c>
      <c r="R199" s="229">
        <f>Q199*H199</f>
        <v>0</v>
      </c>
      <c r="S199" s="229">
        <v>0</v>
      </c>
      <c r="T199" s="230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31" t="s">
        <v>129</v>
      </c>
      <c r="AT199" s="231" t="s">
        <v>125</v>
      </c>
      <c r="AU199" s="231" t="s">
        <v>130</v>
      </c>
      <c r="AY199" s="16" t="s">
        <v>123</v>
      </c>
      <c r="BE199" s="232">
        <f>IF(N199="základná",J199,0)</f>
        <v>0</v>
      </c>
      <c r="BF199" s="232">
        <f>IF(N199="znížená",J199,0)</f>
        <v>0</v>
      </c>
      <c r="BG199" s="232">
        <f>IF(N199="zákl. prenesená",J199,0)</f>
        <v>0</v>
      </c>
      <c r="BH199" s="232">
        <f>IF(N199="zníž. prenesená",J199,0)</f>
        <v>0</v>
      </c>
      <c r="BI199" s="232">
        <f>IF(N199="nulová",J199,0)</f>
        <v>0</v>
      </c>
      <c r="BJ199" s="16" t="s">
        <v>130</v>
      </c>
      <c r="BK199" s="232">
        <f>ROUND(I199*H199,2)</f>
        <v>0</v>
      </c>
      <c r="BL199" s="16" t="s">
        <v>129</v>
      </c>
      <c r="BM199" s="231" t="s">
        <v>267</v>
      </c>
    </row>
    <row r="200" s="2" customFormat="1" ht="24.15" customHeight="1">
      <c r="A200" s="37"/>
      <c r="B200" s="38"/>
      <c r="C200" s="219" t="s">
        <v>268</v>
      </c>
      <c r="D200" s="219" t="s">
        <v>125</v>
      </c>
      <c r="E200" s="220" t="s">
        <v>269</v>
      </c>
      <c r="F200" s="221" t="s">
        <v>270</v>
      </c>
      <c r="G200" s="222" t="s">
        <v>157</v>
      </c>
      <c r="H200" s="223">
        <v>186.148</v>
      </c>
      <c r="I200" s="224"/>
      <c r="J200" s="225">
        <f>ROUND(I200*H200,2)</f>
        <v>0</v>
      </c>
      <c r="K200" s="226"/>
      <c r="L200" s="43"/>
      <c r="M200" s="227" t="s">
        <v>1</v>
      </c>
      <c r="N200" s="228" t="s">
        <v>44</v>
      </c>
      <c r="O200" s="96"/>
      <c r="P200" s="229">
        <f>O200*H200</f>
        <v>0</v>
      </c>
      <c r="Q200" s="229">
        <v>0.0066571699999999996</v>
      </c>
      <c r="R200" s="229">
        <f>Q200*H200</f>
        <v>1.2392188811599998</v>
      </c>
      <c r="S200" s="229">
        <v>0</v>
      </c>
      <c r="T200" s="230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31" t="s">
        <v>129</v>
      </c>
      <c r="AT200" s="231" t="s">
        <v>125</v>
      </c>
      <c r="AU200" s="231" t="s">
        <v>130</v>
      </c>
      <c r="AY200" s="16" t="s">
        <v>123</v>
      </c>
      <c r="BE200" s="232">
        <f>IF(N200="základná",J200,0)</f>
        <v>0</v>
      </c>
      <c r="BF200" s="232">
        <f>IF(N200="znížená",J200,0)</f>
        <v>0</v>
      </c>
      <c r="BG200" s="232">
        <f>IF(N200="zákl. prenesená",J200,0)</f>
        <v>0</v>
      </c>
      <c r="BH200" s="232">
        <f>IF(N200="zníž. prenesená",J200,0)</f>
        <v>0</v>
      </c>
      <c r="BI200" s="232">
        <f>IF(N200="nulová",J200,0)</f>
        <v>0</v>
      </c>
      <c r="BJ200" s="16" t="s">
        <v>130</v>
      </c>
      <c r="BK200" s="232">
        <f>ROUND(I200*H200,2)</f>
        <v>0</v>
      </c>
      <c r="BL200" s="16" t="s">
        <v>129</v>
      </c>
      <c r="BM200" s="231" t="s">
        <v>271</v>
      </c>
    </row>
    <row r="201" s="13" customFormat="1">
      <c r="A201" s="13"/>
      <c r="B201" s="233"/>
      <c r="C201" s="234"/>
      <c r="D201" s="235" t="s">
        <v>132</v>
      </c>
      <c r="E201" s="236" t="s">
        <v>1</v>
      </c>
      <c r="F201" s="237" t="s">
        <v>272</v>
      </c>
      <c r="G201" s="234"/>
      <c r="H201" s="238">
        <v>186.148</v>
      </c>
      <c r="I201" s="239"/>
      <c r="J201" s="234"/>
      <c r="K201" s="234"/>
      <c r="L201" s="240"/>
      <c r="M201" s="241"/>
      <c r="N201" s="242"/>
      <c r="O201" s="242"/>
      <c r="P201" s="242"/>
      <c r="Q201" s="242"/>
      <c r="R201" s="242"/>
      <c r="S201" s="242"/>
      <c r="T201" s="24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4" t="s">
        <v>132</v>
      </c>
      <c r="AU201" s="244" t="s">
        <v>130</v>
      </c>
      <c r="AV201" s="13" t="s">
        <v>130</v>
      </c>
      <c r="AW201" s="13" t="s">
        <v>35</v>
      </c>
      <c r="AX201" s="13" t="s">
        <v>83</v>
      </c>
      <c r="AY201" s="244" t="s">
        <v>123</v>
      </c>
    </row>
    <row r="202" s="2" customFormat="1" ht="24.15" customHeight="1">
      <c r="A202" s="37"/>
      <c r="B202" s="38"/>
      <c r="C202" s="219" t="s">
        <v>273</v>
      </c>
      <c r="D202" s="219" t="s">
        <v>125</v>
      </c>
      <c r="E202" s="220" t="s">
        <v>274</v>
      </c>
      <c r="F202" s="221" t="s">
        <v>275</v>
      </c>
      <c r="G202" s="222" t="s">
        <v>157</v>
      </c>
      <c r="H202" s="223">
        <v>186.148</v>
      </c>
      <c r="I202" s="224"/>
      <c r="J202" s="225">
        <f>ROUND(I202*H202,2)</f>
        <v>0</v>
      </c>
      <c r="K202" s="226"/>
      <c r="L202" s="43"/>
      <c r="M202" s="227" t="s">
        <v>1</v>
      </c>
      <c r="N202" s="228" t="s">
        <v>44</v>
      </c>
      <c r="O202" s="96"/>
      <c r="P202" s="229">
        <f>O202*H202</f>
        <v>0</v>
      </c>
      <c r="Q202" s="229">
        <v>0</v>
      </c>
      <c r="R202" s="229">
        <f>Q202*H202</f>
        <v>0</v>
      </c>
      <c r="S202" s="229">
        <v>0</v>
      </c>
      <c r="T202" s="230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31" t="s">
        <v>129</v>
      </c>
      <c r="AT202" s="231" t="s">
        <v>125</v>
      </c>
      <c r="AU202" s="231" t="s">
        <v>130</v>
      </c>
      <c r="AY202" s="16" t="s">
        <v>123</v>
      </c>
      <c r="BE202" s="232">
        <f>IF(N202="základná",J202,0)</f>
        <v>0</v>
      </c>
      <c r="BF202" s="232">
        <f>IF(N202="znížená",J202,0)</f>
        <v>0</v>
      </c>
      <c r="BG202" s="232">
        <f>IF(N202="zákl. prenesená",J202,0)</f>
        <v>0</v>
      </c>
      <c r="BH202" s="232">
        <f>IF(N202="zníž. prenesená",J202,0)</f>
        <v>0</v>
      </c>
      <c r="BI202" s="232">
        <f>IF(N202="nulová",J202,0)</f>
        <v>0</v>
      </c>
      <c r="BJ202" s="16" t="s">
        <v>130</v>
      </c>
      <c r="BK202" s="232">
        <f>ROUND(I202*H202,2)</f>
        <v>0</v>
      </c>
      <c r="BL202" s="16" t="s">
        <v>129</v>
      </c>
      <c r="BM202" s="231" t="s">
        <v>276</v>
      </c>
    </row>
    <row r="203" s="2" customFormat="1" ht="37.8" customHeight="1">
      <c r="A203" s="37"/>
      <c r="B203" s="38"/>
      <c r="C203" s="219" t="s">
        <v>277</v>
      </c>
      <c r="D203" s="219" t="s">
        <v>125</v>
      </c>
      <c r="E203" s="220" t="s">
        <v>278</v>
      </c>
      <c r="F203" s="221" t="s">
        <v>279</v>
      </c>
      <c r="G203" s="222" t="s">
        <v>157</v>
      </c>
      <c r="H203" s="223">
        <v>431.64800000000002</v>
      </c>
      <c r="I203" s="224"/>
      <c r="J203" s="225">
        <f>ROUND(I203*H203,2)</f>
        <v>0</v>
      </c>
      <c r="K203" s="226"/>
      <c r="L203" s="43"/>
      <c r="M203" s="227" t="s">
        <v>1</v>
      </c>
      <c r="N203" s="228" t="s">
        <v>44</v>
      </c>
      <c r="O203" s="96"/>
      <c r="P203" s="229">
        <f>O203*H203</f>
        <v>0</v>
      </c>
      <c r="Q203" s="229">
        <v>0.0062736099999999998</v>
      </c>
      <c r="R203" s="229">
        <f>Q203*H203</f>
        <v>2.7079912092800003</v>
      </c>
      <c r="S203" s="229">
        <v>0</v>
      </c>
      <c r="T203" s="230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31" t="s">
        <v>129</v>
      </c>
      <c r="AT203" s="231" t="s">
        <v>125</v>
      </c>
      <c r="AU203" s="231" t="s">
        <v>130</v>
      </c>
      <c r="AY203" s="16" t="s">
        <v>123</v>
      </c>
      <c r="BE203" s="232">
        <f>IF(N203="základná",J203,0)</f>
        <v>0</v>
      </c>
      <c r="BF203" s="232">
        <f>IF(N203="znížená",J203,0)</f>
        <v>0</v>
      </c>
      <c r="BG203" s="232">
        <f>IF(N203="zákl. prenesená",J203,0)</f>
        <v>0</v>
      </c>
      <c r="BH203" s="232">
        <f>IF(N203="zníž. prenesená",J203,0)</f>
        <v>0</v>
      </c>
      <c r="BI203" s="232">
        <f>IF(N203="nulová",J203,0)</f>
        <v>0</v>
      </c>
      <c r="BJ203" s="16" t="s">
        <v>130</v>
      </c>
      <c r="BK203" s="232">
        <f>ROUND(I203*H203,2)</f>
        <v>0</v>
      </c>
      <c r="BL203" s="16" t="s">
        <v>129</v>
      </c>
      <c r="BM203" s="231" t="s">
        <v>280</v>
      </c>
    </row>
    <row r="204" s="13" customFormat="1">
      <c r="A204" s="13"/>
      <c r="B204" s="233"/>
      <c r="C204" s="234"/>
      <c r="D204" s="235" t="s">
        <v>132</v>
      </c>
      <c r="E204" s="236" t="s">
        <v>1</v>
      </c>
      <c r="F204" s="237" t="s">
        <v>281</v>
      </c>
      <c r="G204" s="234"/>
      <c r="H204" s="238">
        <v>242.80199999999999</v>
      </c>
      <c r="I204" s="239"/>
      <c r="J204" s="234"/>
      <c r="K204" s="234"/>
      <c r="L204" s="240"/>
      <c r="M204" s="241"/>
      <c r="N204" s="242"/>
      <c r="O204" s="242"/>
      <c r="P204" s="242"/>
      <c r="Q204" s="242"/>
      <c r="R204" s="242"/>
      <c r="S204" s="242"/>
      <c r="T204" s="24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4" t="s">
        <v>132</v>
      </c>
      <c r="AU204" s="244" t="s">
        <v>130</v>
      </c>
      <c r="AV204" s="13" t="s">
        <v>130</v>
      </c>
      <c r="AW204" s="13" t="s">
        <v>35</v>
      </c>
      <c r="AX204" s="13" t="s">
        <v>78</v>
      </c>
      <c r="AY204" s="244" t="s">
        <v>123</v>
      </c>
    </row>
    <row r="205" s="13" customFormat="1">
      <c r="A205" s="13"/>
      <c r="B205" s="233"/>
      <c r="C205" s="234"/>
      <c r="D205" s="235" t="s">
        <v>132</v>
      </c>
      <c r="E205" s="236" t="s">
        <v>1</v>
      </c>
      <c r="F205" s="237" t="s">
        <v>282</v>
      </c>
      <c r="G205" s="234"/>
      <c r="H205" s="238">
        <v>188.846</v>
      </c>
      <c r="I205" s="239"/>
      <c r="J205" s="234"/>
      <c r="K205" s="234"/>
      <c r="L205" s="240"/>
      <c r="M205" s="241"/>
      <c r="N205" s="242"/>
      <c r="O205" s="242"/>
      <c r="P205" s="242"/>
      <c r="Q205" s="242"/>
      <c r="R205" s="242"/>
      <c r="S205" s="242"/>
      <c r="T205" s="24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4" t="s">
        <v>132</v>
      </c>
      <c r="AU205" s="244" t="s">
        <v>130</v>
      </c>
      <c r="AV205" s="13" t="s">
        <v>130</v>
      </c>
      <c r="AW205" s="13" t="s">
        <v>35</v>
      </c>
      <c r="AX205" s="13" t="s">
        <v>78</v>
      </c>
      <c r="AY205" s="244" t="s">
        <v>123</v>
      </c>
    </row>
    <row r="206" s="14" customFormat="1">
      <c r="A206" s="14"/>
      <c r="B206" s="247"/>
      <c r="C206" s="248"/>
      <c r="D206" s="235" t="s">
        <v>132</v>
      </c>
      <c r="E206" s="249" t="s">
        <v>1</v>
      </c>
      <c r="F206" s="250" t="s">
        <v>150</v>
      </c>
      <c r="G206" s="248"/>
      <c r="H206" s="251">
        <v>431.64800000000002</v>
      </c>
      <c r="I206" s="252"/>
      <c r="J206" s="248"/>
      <c r="K206" s="248"/>
      <c r="L206" s="253"/>
      <c r="M206" s="254"/>
      <c r="N206" s="255"/>
      <c r="O206" s="255"/>
      <c r="P206" s="255"/>
      <c r="Q206" s="255"/>
      <c r="R206" s="255"/>
      <c r="S206" s="255"/>
      <c r="T206" s="256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7" t="s">
        <v>132</v>
      </c>
      <c r="AU206" s="257" t="s">
        <v>130</v>
      </c>
      <c r="AV206" s="14" t="s">
        <v>129</v>
      </c>
      <c r="AW206" s="14" t="s">
        <v>35</v>
      </c>
      <c r="AX206" s="14" t="s">
        <v>83</v>
      </c>
      <c r="AY206" s="257" t="s">
        <v>123</v>
      </c>
    </row>
    <row r="207" s="12" customFormat="1" ht="22.8" customHeight="1">
      <c r="A207" s="12"/>
      <c r="B207" s="205"/>
      <c r="C207" s="206"/>
      <c r="D207" s="207" t="s">
        <v>77</v>
      </c>
      <c r="E207" s="245" t="s">
        <v>129</v>
      </c>
      <c r="F207" s="245" t="s">
        <v>283</v>
      </c>
      <c r="G207" s="206"/>
      <c r="H207" s="206"/>
      <c r="I207" s="209"/>
      <c r="J207" s="246">
        <f>BK207</f>
        <v>0</v>
      </c>
      <c r="K207" s="206"/>
      <c r="L207" s="211"/>
      <c r="M207" s="212"/>
      <c r="N207" s="213"/>
      <c r="O207" s="213"/>
      <c r="P207" s="214">
        <f>SUM(P208:P233)</f>
        <v>0</v>
      </c>
      <c r="Q207" s="213"/>
      <c r="R207" s="214">
        <f>SUM(R208:R233)</f>
        <v>41.097292336009993</v>
      </c>
      <c r="S207" s="213"/>
      <c r="T207" s="215">
        <f>SUM(T208:T233)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16" t="s">
        <v>83</v>
      </c>
      <c r="AT207" s="217" t="s">
        <v>77</v>
      </c>
      <c r="AU207" s="217" t="s">
        <v>83</v>
      </c>
      <c r="AY207" s="216" t="s">
        <v>123</v>
      </c>
      <c r="BK207" s="218">
        <f>SUM(BK208:BK233)</f>
        <v>0</v>
      </c>
    </row>
    <row r="208" s="2" customFormat="1" ht="37.8" customHeight="1">
      <c r="A208" s="37"/>
      <c r="B208" s="38"/>
      <c r="C208" s="219" t="s">
        <v>284</v>
      </c>
      <c r="D208" s="219" t="s">
        <v>125</v>
      </c>
      <c r="E208" s="220" t="s">
        <v>285</v>
      </c>
      <c r="F208" s="221" t="s">
        <v>286</v>
      </c>
      <c r="G208" s="222" t="s">
        <v>287</v>
      </c>
      <c r="H208" s="223">
        <v>271.06</v>
      </c>
      <c r="I208" s="224"/>
      <c r="J208" s="225">
        <f>ROUND(I208*H208,2)</f>
        <v>0</v>
      </c>
      <c r="K208" s="226"/>
      <c r="L208" s="43"/>
      <c r="M208" s="227" t="s">
        <v>1</v>
      </c>
      <c r="N208" s="228" t="s">
        <v>44</v>
      </c>
      <c r="O208" s="96"/>
      <c r="P208" s="229">
        <f>O208*H208</f>
        <v>0</v>
      </c>
      <c r="Q208" s="229">
        <v>0</v>
      </c>
      <c r="R208" s="229">
        <f>Q208*H208</f>
        <v>0</v>
      </c>
      <c r="S208" s="229">
        <v>0</v>
      </c>
      <c r="T208" s="230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31" t="s">
        <v>129</v>
      </c>
      <c r="AT208" s="231" t="s">
        <v>125</v>
      </c>
      <c r="AU208" s="231" t="s">
        <v>130</v>
      </c>
      <c r="AY208" s="16" t="s">
        <v>123</v>
      </c>
      <c r="BE208" s="232">
        <f>IF(N208="základná",J208,0)</f>
        <v>0</v>
      </c>
      <c r="BF208" s="232">
        <f>IF(N208="znížená",J208,0)</f>
        <v>0</v>
      </c>
      <c r="BG208" s="232">
        <f>IF(N208="zákl. prenesená",J208,0)</f>
        <v>0</v>
      </c>
      <c r="BH208" s="232">
        <f>IF(N208="zníž. prenesená",J208,0)</f>
        <v>0</v>
      </c>
      <c r="BI208" s="232">
        <f>IF(N208="nulová",J208,0)</f>
        <v>0</v>
      </c>
      <c r="BJ208" s="16" t="s">
        <v>130</v>
      </c>
      <c r="BK208" s="232">
        <f>ROUND(I208*H208,2)</f>
        <v>0</v>
      </c>
      <c r="BL208" s="16" t="s">
        <v>129</v>
      </c>
      <c r="BM208" s="231" t="s">
        <v>288</v>
      </c>
    </row>
    <row r="209" s="13" customFormat="1">
      <c r="A209" s="13"/>
      <c r="B209" s="233"/>
      <c r="C209" s="234"/>
      <c r="D209" s="235" t="s">
        <v>132</v>
      </c>
      <c r="E209" s="236" t="s">
        <v>1</v>
      </c>
      <c r="F209" s="237" t="s">
        <v>289</v>
      </c>
      <c r="G209" s="234"/>
      <c r="H209" s="238">
        <v>269.77999999999997</v>
      </c>
      <c r="I209" s="239"/>
      <c r="J209" s="234"/>
      <c r="K209" s="234"/>
      <c r="L209" s="240"/>
      <c r="M209" s="241"/>
      <c r="N209" s="242"/>
      <c r="O209" s="242"/>
      <c r="P209" s="242"/>
      <c r="Q209" s="242"/>
      <c r="R209" s="242"/>
      <c r="S209" s="242"/>
      <c r="T209" s="24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4" t="s">
        <v>132</v>
      </c>
      <c r="AU209" s="244" t="s">
        <v>130</v>
      </c>
      <c r="AV209" s="13" t="s">
        <v>130</v>
      </c>
      <c r="AW209" s="13" t="s">
        <v>35</v>
      </c>
      <c r="AX209" s="13" t="s">
        <v>78</v>
      </c>
      <c r="AY209" s="244" t="s">
        <v>123</v>
      </c>
    </row>
    <row r="210" s="13" customFormat="1">
      <c r="A210" s="13"/>
      <c r="B210" s="233"/>
      <c r="C210" s="234"/>
      <c r="D210" s="235" t="s">
        <v>132</v>
      </c>
      <c r="E210" s="236" t="s">
        <v>1</v>
      </c>
      <c r="F210" s="237" t="s">
        <v>290</v>
      </c>
      <c r="G210" s="234"/>
      <c r="H210" s="238">
        <v>1.28</v>
      </c>
      <c r="I210" s="239"/>
      <c r="J210" s="234"/>
      <c r="K210" s="234"/>
      <c r="L210" s="240"/>
      <c r="M210" s="241"/>
      <c r="N210" s="242"/>
      <c r="O210" s="242"/>
      <c r="P210" s="242"/>
      <c r="Q210" s="242"/>
      <c r="R210" s="242"/>
      <c r="S210" s="242"/>
      <c r="T210" s="24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4" t="s">
        <v>132</v>
      </c>
      <c r="AU210" s="244" t="s">
        <v>130</v>
      </c>
      <c r="AV210" s="13" t="s">
        <v>130</v>
      </c>
      <c r="AW210" s="13" t="s">
        <v>35</v>
      </c>
      <c r="AX210" s="13" t="s">
        <v>78</v>
      </c>
      <c r="AY210" s="244" t="s">
        <v>123</v>
      </c>
    </row>
    <row r="211" s="14" customFormat="1">
      <c r="A211" s="14"/>
      <c r="B211" s="247"/>
      <c r="C211" s="248"/>
      <c r="D211" s="235" t="s">
        <v>132</v>
      </c>
      <c r="E211" s="249" t="s">
        <v>1</v>
      </c>
      <c r="F211" s="250" t="s">
        <v>150</v>
      </c>
      <c r="G211" s="248"/>
      <c r="H211" s="251">
        <v>271.05999999999995</v>
      </c>
      <c r="I211" s="252"/>
      <c r="J211" s="248"/>
      <c r="K211" s="248"/>
      <c r="L211" s="253"/>
      <c r="M211" s="254"/>
      <c r="N211" s="255"/>
      <c r="O211" s="255"/>
      <c r="P211" s="255"/>
      <c r="Q211" s="255"/>
      <c r="R211" s="255"/>
      <c r="S211" s="255"/>
      <c r="T211" s="256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7" t="s">
        <v>132</v>
      </c>
      <c r="AU211" s="257" t="s">
        <v>130</v>
      </c>
      <c r="AV211" s="14" t="s">
        <v>129</v>
      </c>
      <c r="AW211" s="14" t="s">
        <v>35</v>
      </c>
      <c r="AX211" s="14" t="s">
        <v>83</v>
      </c>
      <c r="AY211" s="257" t="s">
        <v>123</v>
      </c>
    </row>
    <row r="212" s="2" customFormat="1" ht="21.75" customHeight="1">
      <c r="A212" s="37"/>
      <c r="B212" s="38"/>
      <c r="C212" s="219" t="s">
        <v>291</v>
      </c>
      <c r="D212" s="219" t="s">
        <v>125</v>
      </c>
      <c r="E212" s="220" t="s">
        <v>292</v>
      </c>
      <c r="F212" s="221" t="s">
        <v>293</v>
      </c>
      <c r="G212" s="222" t="s">
        <v>136</v>
      </c>
      <c r="H212" s="223">
        <v>4.3159999999999998</v>
      </c>
      <c r="I212" s="224"/>
      <c r="J212" s="225">
        <f>ROUND(I212*H212,2)</f>
        <v>0</v>
      </c>
      <c r="K212" s="226"/>
      <c r="L212" s="43"/>
      <c r="M212" s="227" t="s">
        <v>1</v>
      </c>
      <c r="N212" s="228" t="s">
        <v>44</v>
      </c>
      <c r="O212" s="96"/>
      <c r="P212" s="229">
        <f>O212*H212</f>
        <v>0</v>
      </c>
      <c r="Q212" s="229">
        <v>2.3424692</v>
      </c>
      <c r="R212" s="229">
        <f>Q212*H212</f>
        <v>10.1100970672</v>
      </c>
      <c r="S212" s="229">
        <v>0</v>
      </c>
      <c r="T212" s="230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31" t="s">
        <v>129</v>
      </c>
      <c r="AT212" s="231" t="s">
        <v>125</v>
      </c>
      <c r="AU212" s="231" t="s">
        <v>130</v>
      </c>
      <c r="AY212" s="16" t="s">
        <v>123</v>
      </c>
      <c r="BE212" s="232">
        <f>IF(N212="základná",J212,0)</f>
        <v>0</v>
      </c>
      <c r="BF212" s="232">
        <f>IF(N212="znížená",J212,0)</f>
        <v>0</v>
      </c>
      <c r="BG212" s="232">
        <f>IF(N212="zákl. prenesená",J212,0)</f>
        <v>0</v>
      </c>
      <c r="BH212" s="232">
        <f>IF(N212="zníž. prenesená",J212,0)</f>
        <v>0</v>
      </c>
      <c r="BI212" s="232">
        <f>IF(N212="nulová",J212,0)</f>
        <v>0</v>
      </c>
      <c r="BJ212" s="16" t="s">
        <v>130</v>
      </c>
      <c r="BK212" s="232">
        <f>ROUND(I212*H212,2)</f>
        <v>0</v>
      </c>
      <c r="BL212" s="16" t="s">
        <v>129</v>
      </c>
      <c r="BM212" s="231" t="s">
        <v>294</v>
      </c>
    </row>
    <row r="213" s="13" customFormat="1">
      <c r="A213" s="13"/>
      <c r="B213" s="233"/>
      <c r="C213" s="234"/>
      <c r="D213" s="235" t="s">
        <v>132</v>
      </c>
      <c r="E213" s="236" t="s">
        <v>1</v>
      </c>
      <c r="F213" s="237" t="s">
        <v>295</v>
      </c>
      <c r="G213" s="234"/>
      <c r="H213" s="238">
        <v>4.3159999999999998</v>
      </c>
      <c r="I213" s="239"/>
      <c r="J213" s="234"/>
      <c r="K213" s="234"/>
      <c r="L213" s="240"/>
      <c r="M213" s="241"/>
      <c r="N213" s="242"/>
      <c r="O213" s="242"/>
      <c r="P213" s="242"/>
      <c r="Q213" s="242"/>
      <c r="R213" s="242"/>
      <c r="S213" s="242"/>
      <c r="T213" s="24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4" t="s">
        <v>132</v>
      </c>
      <c r="AU213" s="244" t="s">
        <v>130</v>
      </c>
      <c r="AV213" s="13" t="s">
        <v>130</v>
      </c>
      <c r="AW213" s="13" t="s">
        <v>35</v>
      </c>
      <c r="AX213" s="13" t="s">
        <v>83</v>
      </c>
      <c r="AY213" s="244" t="s">
        <v>123</v>
      </c>
    </row>
    <row r="214" s="2" customFormat="1" ht="21.75" customHeight="1">
      <c r="A214" s="37"/>
      <c r="B214" s="38"/>
      <c r="C214" s="219" t="s">
        <v>296</v>
      </c>
      <c r="D214" s="219" t="s">
        <v>125</v>
      </c>
      <c r="E214" s="220" t="s">
        <v>297</v>
      </c>
      <c r="F214" s="221" t="s">
        <v>298</v>
      </c>
      <c r="G214" s="222" t="s">
        <v>136</v>
      </c>
      <c r="H214" s="223">
        <v>11.602</v>
      </c>
      <c r="I214" s="224"/>
      <c r="J214" s="225">
        <f>ROUND(I214*H214,2)</f>
        <v>0</v>
      </c>
      <c r="K214" s="226"/>
      <c r="L214" s="43"/>
      <c r="M214" s="227" t="s">
        <v>1</v>
      </c>
      <c r="N214" s="228" t="s">
        <v>44</v>
      </c>
      <c r="O214" s="96"/>
      <c r="P214" s="229">
        <f>O214*H214</f>
        <v>0</v>
      </c>
      <c r="Q214" s="229">
        <v>2.4494199999999999</v>
      </c>
      <c r="R214" s="229">
        <f>Q214*H214</f>
        <v>28.418170839999998</v>
      </c>
      <c r="S214" s="229">
        <v>0</v>
      </c>
      <c r="T214" s="230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31" t="s">
        <v>129</v>
      </c>
      <c r="AT214" s="231" t="s">
        <v>125</v>
      </c>
      <c r="AU214" s="231" t="s">
        <v>130</v>
      </c>
      <c r="AY214" s="16" t="s">
        <v>123</v>
      </c>
      <c r="BE214" s="232">
        <f>IF(N214="základná",J214,0)</f>
        <v>0</v>
      </c>
      <c r="BF214" s="232">
        <f>IF(N214="znížená",J214,0)</f>
        <v>0</v>
      </c>
      <c r="BG214" s="232">
        <f>IF(N214="zákl. prenesená",J214,0)</f>
        <v>0</v>
      </c>
      <c r="BH214" s="232">
        <f>IF(N214="zníž. prenesená",J214,0)</f>
        <v>0</v>
      </c>
      <c r="BI214" s="232">
        <f>IF(N214="nulová",J214,0)</f>
        <v>0</v>
      </c>
      <c r="BJ214" s="16" t="s">
        <v>130</v>
      </c>
      <c r="BK214" s="232">
        <f>ROUND(I214*H214,2)</f>
        <v>0</v>
      </c>
      <c r="BL214" s="16" t="s">
        <v>129</v>
      </c>
      <c r="BM214" s="231" t="s">
        <v>299</v>
      </c>
    </row>
    <row r="215" s="13" customFormat="1">
      <c r="A215" s="13"/>
      <c r="B215" s="233"/>
      <c r="C215" s="234"/>
      <c r="D215" s="235" t="s">
        <v>132</v>
      </c>
      <c r="E215" s="236" t="s">
        <v>1</v>
      </c>
      <c r="F215" s="237" t="s">
        <v>300</v>
      </c>
      <c r="G215" s="234"/>
      <c r="H215" s="238">
        <v>10.117000000000001</v>
      </c>
      <c r="I215" s="239"/>
      <c r="J215" s="234"/>
      <c r="K215" s="234"/>
      <c r="L215" s="240"/>
      <c r="M215" s="241"/>
      <c r="N215" s="242"/>
      <c r="O215" s="242"/>
      <c r="P215" s="242"/>
      <c r="Q215" s="242"/>
      <c r="R215" s="242"/>
      <c r="S215" s="242"/>
      <c r="T215" s="24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4" t="s">
        <v>132</v>
      </c>
      <c r="AU215" s="244" t="s">
        <v>130</v>
      </c>
      <c r="AV215" s="13" t="s">
        <v>130</v>
      </c>
      <c r="AW215" s="13" t="s">
        <v>35</v>
      </c>
      <c r="AX215" s="13" t="s">
        <v>78</v>
      </c>
      <c r="AY215" s="244" t="s">
        <v>123</v>
      </c>
    </row>
    <row r="216" s="13" customFormat="1">
      <c r="A216" s="13"/>
      <c r="B216" s="233"/>
      <c r="C216" s="234"/>
      <c r="D216" s="235" t="s">
        <v>132</v>
      </c>
      <c r="E216" s="236" t="s">
        <v>1</v>
      </c>
      <c r="F216" s="237" t="s">
        <v>301</v>
      </c>
      <c r="G216" s="234"/>
      <c r="H216" s="238">
        <v>1.4850000000000001</v>
      </c>
      <c r="I216" s="239"/>
      <c r="J216" s="234"/>
      <c r="K216" s="234"/>
      <c r="L216" s="240"/>
      <c r="M216" s="241"/>
      <c r="N216" s="242"/>
      <c r="O216" s="242"/>
      <c r="P216" s="242"/>
      <c r="Q216" s="242"/>
      <c r="R216" s="242"/>
      <c r="S216" s="242"/>
      <c r="T216" s="24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4" t="s">
        <v>132</v>
      </c>
      <c r="AU216" s="244" t="s">
        <v>130</v>
      </c>
      <c r="AV216" s="13" t="s">
        <v>130</v>
      </c>
      <c r="AW216" s="13" t="s">
        <v>35</v>
      </c>
      <c r="AX216" s="13" t="s">
        <v>78</v>
      </c>
      <c r="AY216" s="244" t="s">
        <v>123</v>
      </c>
    </row>
    <row r="217" s="14" customFormat="1">
      <c r="A217" s="14"/>
      <c r="B217" s="247"/>
      <c r="C217" s="248"/>
      <c r="D217" s="235" t="s">
        <v>132</v>
      </c>
      <c r="E217" s="249" t="s">
        <v>1</v>
      </c>
      <c r="F217" s="250" t="s">
        <v>150</v>
      </c>
      <c r="G217" s="248"/>
      <c r="H217" s="251">
        <v>11.602</v>
      </c>
      <c r="I217" s="252"/>
      <c r="J217" s="248"/>
      <c r="K217" s="248"/>
      <c r="L217" s="253"/>
      <c r="M217" s="254"/>
      <c r="N217" s="255"/>
      <c r="O217" s="255"/>
      <c r="P217" s="255"/>
      <c r="Q217" s="255"/>
      <c r="R217" s="255"/>
      <c r="S217" s="255"/>
      <c r="T217" s="256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7" t="s">
        <v>132</v>
      </c>
      <c r="AU217" s="257" t="s">
        <v>130</v>
      </c>
      <c r="AV217" s="14" t="s">
        <v>129</v>
      </c>
      <c r="AW217" s="14" t="s">
        <v>35</v>
      </c>
      <c r="AX217" s="14" t="s">
        <v>83</v>
      </c>
      <c r="AY217" s="257" t="s">
        <v>123</v>
      </c>
    </row>
    <row r="218" s="2" customFormat="1" ht="24.15" customHeight="1">
      <c r="A218" s="37"/>
      <c r="B218" s="38"/>
      <c r="C218" s="219" t="s">
        <v>302</v>
      </c>
      <c r="D218" s="219" t="s">
        <v>125</v>
      </c>
      <c r="E218" s="220" t="s">
        <v>303</v>
      </c>
      <c r="F218" s="221" t="s">
        <v>304</v>
      </c>
      <c r="G218" s="222" t="s">
        <v>157</v>
      </c>
      <c r="H218" s="223">
        <v>81.317999999999998</v>
      </c>
      <c r="I218" s="224"/>
      <c r="J218" s="225">
        <f>ROUND(I218*H218,2)</f>
        <v>0</v>
      </c>
      <c r="K218" s="226"/>
      <c r="L218" s="43"/>
      <c r="M218" s="227" t="s">
        <v>1</v>
      </c>
      <c r="N218" s="228" t="s">
        <v>44</v>
      </c>
      <c r="O218" s="96"/>
      <c r="P218" s="229">
        <f>O218*H218</f>
        <v>0</v>
      </c>
      <c r="Q218" s="229">
        <v>0.0033781599999999998</v>
      </c>
      <c r="R218" s="229">
        <f>Q218*H218</f>
        <v>0.27470521487999999</v>
      </c>
      <c r="S218" s="229">
        <v>0</v>
      </c>
      <c r="T218" s="230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31" t="s">
        <v>129</v>
      </c>
      <c r="AT218" s="231" t="s">
        <v>125</v>
      </c>
      <c r="AU218" s="231" t="s">
        <v>130</v>
      </c>
      <c r="AY218" s="16" t="s">
        <v>123</v>
      </c>
      <c r="BE218" s="232">
        <f>IF(N218="základná",J218,0)</f>
        <v>0</v>
      </c>
      <c r="BF218" s="232">
        <f>IF(N218="znížená",J218,0)</f>
        <v>0</v>
      </c>
      <c r="BG218" s="232">
        <f>IF(N218="zákl. prenesená",J218,0)</f>
        <v>0</v>
      </c>
      <c r="BH218" s="232">
        <f>IF(N218="zníž. prenesená",J218,0)</f>
        <v>0</v>
      </c>
      <c r="BI218" s="232">
        <f>IF(N218="nulová",J218,0)</f>
        <v>0</v>
      </c>
      <c r="BJ218" s="16" t="s">
        <v>130</v>
      </c>
      <c r="BK218" s="232">
        <f>ROUND(I218*H218,2)</f>
        <v>0</v>
      </c>
      <c r="BL218" s="16" t="s">
        <v>129</v>
      </c>
      <c r="BM218" s="231" t="s">
        <v>305</v>
      </c>
    </row>
    <row r="219" s="13" customFormat="1">
      <c r="A219" s="13"/>
      <c r="B219" s="233"/>
      <c r="C219" s="234"/>
      <c r="D219" s="235" t="s">
        <v>132</v>
      </c>
      <c r="E219" s="236" t="s">
        <v>1</v>
      </c>
      <c r="F219" s="237" t="s">
        <v>306</v>
      </c>
      <c r="G219" s="234"/>
      <c r="H219" s="238">
        <v>80.933999999999998</v>
      </c>
      <c r="I219" s="239"/>
      <c r="J219" s="234"/>
      <c r="K219" s="234"/>
      <c r="L219" s="240"/>
      <c r="M219" s="241"/>
      <c r="N219" s="242"/>
      <c r="O219" s="242"/>
      <c r="P219" s="242"/>
      <c r="Q219" s="242"/>
      <c r="R219" s="242"/>
      <c r="S219" s="242"/>
      <c r="T219" s="24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4" t="s">
        <v>132</v>
      </c>
      <c r="AU219" s="244" t="s">
        <v>130</v>
      </c>
      <c r="AV219" s="13" t="s">
        <v>130</v>
      </c>
      <c r="AW219" s="13" t="s">
        <v>35</v>
      </c>
      <c r="AX219" s="13" t="s">
        <v>78</v>
      </c>
      <c r="AY219" s="244" t="s">
        <v>123</v>
      </c>
    </row>
    <row r="220" s="13" customFormat="1">
      <c r="A220" s="13"/>
      <c r="B220" s="233"/>
      <c r="C220" s="234"/>
      <c r="D220" s="235" t="s">
        <v>132</v>
      </c>
      <c r="E220" s="236" t="s">
        <v>1</v>
      </c>
      <c r="F220" s="237" t="s">
        <v>307</v>
      </c>
      <c r="G220" s="234"/>
      <c r="H220" s="238">
        <v>0.38400000000000001</v>
      </c>
      <c r="I220" s="239"/>
      <c r="J220" s="234"/>
      <c r="K220" s="234"/>
      <c r="L220" s="240"/>
      <c r="M220" s="241"/>
      <c r="N220" s="242"/>
      <c r="O220" s="242"/>
      <c r="P220" s="242"/>
      <c r="Q220" s="242"/>
      <c r="R220" s="242"/>
      <c r="S220" s="242"/>
      <c r="T220" s="24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4" t="s">
        <v>132</v>
      </c>
      <c r="AU220" s="244" t="s">
        <v>130</v>
      </c>
      <c r="AV220" s="13" t="s">
        <v>130</v>
      </c>
      <c r="AW220" s="13" t="s">
        <v>35</v>
      </c>
      <c r="AX220" s="13" t="s">
        <v>78</v>
      </c>
      <c r="AY220" s="244" t="s">
        <v>123</v>
      </c>
    </row>
    <row r="221" s="14" customFormat="1">
      <c r="A221" s="14"/>
      <c r="B221" s="247"/>
      <c r="C221" s="248"/>
      <c r="D221" s="235" t="s">
        <v>132</v>
      </c>
      <c r="E221" s="249" t="s">
        <v>1</v>
      </c>
      <c r="F221" s="250" t="s">
        <v>150</v>
      </c>
      <c r="G221" s="248"/>
      <c r="H221" s="251">
        <v>81.317999999999998</v>
      </c>
      <c r="I221" s="252"/>
      <c r="J221" s="248"/>
      <c r="K221" s="248"/>
      <c r="L221" s="253"/>
      <c r="M221" s="254"/>
      <c r="N221" s="255"/>
      <c r="O221" s="255"/>
      <c r="P221" s="255"/>
      <c r="Q221" s="255"/>
      <c r="R221" s="255"/>
      <c r="S221" s="255"/>
      <c r="T221" s="256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7" t="s">
        <v>132</v>
      </c>
      <c r="AU221" s="257" t="s">
        <v>130</v>
      </c>
      <c r="AV221" s="14" t="s">
        <v>129</v>
      </c>
      <c r="AW221" s="14" t="s">
        <v>35</v>
      </c>
      <c r="AX221" s="14" t="s">
        <v>83</v>
      </c>
      <c r="AY221" s="257" t="s">
        <v>123</v>
      </c>
    </row>
    <row r="222" s="2" customFormat="1" ht="24.15" customHeight="1">
      <c r="A222" s="37"/>
      <c r="B222" s="38"/>
      <c r="C222" s="219" t="s">
        <v>308</v>
      </c>
      <c r="D222" s="219" t="s">
        <v>125</v>
      </c>
      <c r="E222" s="220" t="s">
        <v>303</v>
      </c>
      <c r="F222" s="221" t="s">
        <v>304</v>
      </c>
      <c r="G222" s="222" t="s">
        <v>157</v>
      </c>
      <c r="H222" s="223">
        <v>202.18799999999999</v>
      </c>
      <c r="I222" s="224"/>
      <c r="J222" s="225">
        <f>ROUND(I222*H222,2)</f>
        <v>0</v>
      </c>
      <c r="K222" s="226"/>
      <c r="L222" s="43"/>
      <c r="M222" s="227" t="s">
        <v>1</v>
      </c>
      <c r="N222" s="228" t="s">
        <v>44</v>
      </c>
      <c r="O222" s="96"/>
      <c r="P222" s="229">
        <f>O222*H222</f>
        <v>0</v>
      </c>
      <c r="Q222" s="229">
        <v>0.0033781599999999998</v>
      </c>
      <c r="R222" s="229">
        <f>Q222*H222</f>
        <v>0.68302341407999989</v>
      </c>
      <c r="S222" s="229">
        <v>0</v>
      </c>
      <c r="T222" s="230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231" t="s">
        <v>129</v>
      </c>
      <c r="AT222" s="231" t="s">
        <v>125</v>
      </c>
      <c r="AU222" s="231" t="s">
        <v>130</v>
      </c>
      <c r="AY222" s="16" t="s">
        <v>123</v>
      </c>
      <c r="BE222" s="232">
        <f>IF(N222="základná",J222,0)</f>
        <v>0</v>
      </c>
      <c r="BF222" s="232">
        <f>IF(N222="znížená",J222,0)</f>
        <v>0</v>
      </c>
      <c r="BG222" s="232">
        <f>IF(N222="zákl. prenesená",J222,0)</f>
        <v>0</v>
      </c>
      <c r="BH222" s="232">
        <f>IF(N222="zníž. prenesená",J222,0)</f>
        <v>0</v>
      </c>
      <c r="BI222" s="232">
        <f>IF(N222="nulová",J222,0)</f>
        <v>0</v>
      </c>
      <c r="BJ222" s="16" t="s">
        <v>130</v>
      </c>
      <c r="BK222" s="232">
        <f>ROUND(I222*H222,2)</f>
        <v>0</v>
      </c>
      <c r="BL222" s="16" t="s">
        <v>129</v>
      </c>
      <c r="BM222" s="231" t="s">
        <v>309</v>
      </c>
    </row>
    <row r="223" s="13" customFormat="1">
      <c r="A223" s="13"/>
      <c r="B223" s="233"/>
      <c r="C223" s="234"/>
      <c r="D223" s="235" t="s">
        <v>132</v>
      </c>
      <c r="E223" s="236" t="s">
        <v>1</v>
      </c>
      <c r="F223" s="237" t="s">
        <v>310</v>
      </c>
      <c r="G223" s="234"/>
      <c r="H223" s="238">
        <v>161.868</v>
      </c>
      <c r="I223" s="239"/>
      <c r="J223" s="234"/>
      <c r="K223" s="234"/>
      <c r="L223" s="240"/>
      <c r="M223" s="241"/>
      <c r="N223" s="242"/>
      <c r="O223" s="242"/>
      <c r="P223" s="242"/>
      <c r="Q223" s="242"/>
      <c r="R223" s="242"/>
      <c r="S223" s="242"/>
      <c r="T223" s="24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4" t="s">
        <v>132</v>
      </c>
      <c r="AU223" s="244" t="s">
        <v>130</v>
      </c>
      <c r="AV223" s="13" t="s">
        <v>130</v>
      </c>
      <c r="AW223" s="13" t="s">
        <v>35</v>
      </c>
      <c r="AX223" s="13" t="s">
        <v>78</v>
      </c>
      <c r="AY223" s="244" t="s">
        <v>123</v>
      </c>
    </row>
    <row r="224" s="13" customFormat="1">
      <c r="A224" s="13"/>
      <c r="B224" s="233"/>
      <c r="C224" s="234"/>
      <c r="D224" s="235" t="s">
        <v>132</v>
      </c>
      <c r="E224" s="236" t="s">
        <v>1</v>
      </c>
      <c r="F224" s="237" t="s">
        <v>311</v>
      </c>
      <c r="G224" s="234"/>
      <c r="H224" s="238">
        <v>0.71999999999999997</v>
      </c>
      <c r="I224" s="239"/>
      <c r="J224" s="234"/>
      <c r="K224" s="234"/>
      <c r="L224" s="240"/>
      <c r="M224" s="241"/>
      <c r="N224" s="242"/>
      <c r="O224" s="242"/>
      <c r="P224" s="242"/>
      <c r="Q224" s="242"/>
      <c r="R224" s="242"/>
      <c r="S224" s="242"/>
      <c r="T224" s="24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4" t="s">
        <v>132</v>
      </c>
      <c r="AU224" s="244" t="s">
        <v>130</v>
      </c>
      <c r="AV224" s="13" t="s">
        <v>130</v>
      </c>
      <c r="AW224" s="13" t="s">
        <v>35</v>
      </c>
      <c r="AX224" s="13" t="s">
        <v>78</v>
      </c>
      <c r="AY224" s="244" t="s">
        <v>123</v>
      </c>
    </row>
    <row r="225" s="13" customFormat="1">
      <c r="A225" s="13"/>
      <c r="B225" s="233"/>
      <c r="C225" s="234"/>
      <c r="D225" s="235" t="s">
        <v>132</v>
      </c>
      <c r="E225" s="236" t="s">
        <v>1</v>
      </c>
      <c r="F225" s="237" t="s">
        <v>312</v>
      </c>
      <c r="G225" s="234"/>
      <c r="H225" s="238">
        <v>39.600000000000001</v>
      </c>
      <c r="I225" s="239"/>
      <c r="J225" s="234"/>
      <c r="K225" s="234"/>
      <c r="L225" s="240"/>
      <c r="M225" s="241"/>
      <c r="N225" s="242"/>
      <c r="O225" s="242"/>
      <c r="P225" s="242"/>
      <c r="Q225" s="242"/>
      <c r="R225" s="242"/>
      <c r="S225" s="242"/>
      <c r="T225" s="24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4" t="s">
        <v>132</v>
      </c>
      <c r="AU225" s="244" t="s">
        <v>130</v>
      </c>
      <c r="AV225" s="13" t="s">
        <v>130</v>
      </c>
      <c r="AW225" s="13" t="s">
        <v>35</v>
      </c>
      <c r="AX225" s="13" t="s">
        <v>78</v>
      </c>
      <c r="AY225" s="244" t="s">
        <v>123</v>
      </c>
    </row>
    <row r="226" s="14" customFormat="1">
      <c r="A226" s="14"/>
      <c r="B226" s="247"/>
      <c r="C226" s="248"/>
      <c r="D226" s="235" t="s">
        <v>132</v>
      </c>
      <c r="E226" s="249" t="s">
        <v>1</v>
      </c>
      <c r="F226" s="250" t="s">
        <v>150</v>
      </c>
      <c r="G226" s="248"/>
      <c r="H226" s="251">
        <v>202.18799999999999</v>
      </c>
      <c r="I226" s="252"/>
      <c r="J226" s="248"/>
      <c r="K226" s="248"/>
      <c r="L226" s="253"/>
      <c r="M226" s="254"/>
      <c r="N226" s="255"/>
      <c r="O226" s="255"/>
      <c r="P226" s="255"/>
      <c r="Q226" s="255"/>
      <c r="R226" s="255"/>
      <c r="S226" s="255"/>
      <c r="T226" s="256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7" t="s">
        <v>132</v>
      </c>
      <c r="AU226" s="257" t="s">
        <v>130</v>
      </c>
      <c r="AV226" s="14" t="s">
        <v>129</v>
      </c>
      <c r="AW226" s="14" t="s">
        <v>35</v>
      </c>
      <c r="AX226" s="14" t="s">
        <v>83</v>
      </c>
      <c r="AY226" s="257" t="s">
        <v>123</v>
      </c>
    </row>
    <row r="227" s="2" customFormat="1" ht="24.15" customHeight="1">
      <c r="A227" s="37"/>
      <c r="B227" s="38"/>
      <c r="C227" s="219" t="s">
        <v>313</v>
      </c>
      <c r="D227" s="219" t="s">
        <v>125</v>
      </c>
      <c r="E227" s="220" t="s">
        <v>314</v>
      </c>
      <c r="F227" s="221" t="s">
        <v>315</v>
      </c>
      <c r="G227" s="222" t="s">
        <v>157</v>
      </c>
      <c r="H227" s="223">
        <v>81.317999999999998</v>
      </c>
      <c r="I227" s="224"/>
      <c r="J227" s="225">
        <f>ROUND(I227*H227,2)</f>
        <v>0</v>
      </c>
      <c r="K227" s="226"/>
      <c r="L227" s="43"/>
      <c r="M227" s="227" t="s">
        <v>1</v>
      </c>
      <c r="N227" s="228" t="s">
        <v>44</v>
      </c>
      <c r="O227" s="96"/>
      <c r="P227" s="229">
        <f>O227*H227</f>
        <v>0</v>
      </c>
      <c r="Q227" s="229">
        <v>0</v>
      </c>
      <c r="R227" s="229">
        <f>Q227*H227</f>
        <v>0</v>
      </c>
      <c r="S227" s="229">
        <v>0</v>
      </c>
      <c r="T227" s="230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231" t="s">
        <v>129</v>
      </c>
      <c r="AT227" s="231" t="s">
        <v>125</v>
      </c>
      <c r="AU227" s="231" t="s">
        <v>130</v>
      </c>
      <c r="AY227" s="16" t="s">
        <v>123</v>
      </c>
      <c r="BE227" s="232">
        <f>IF(N227="základná",J227,0)</f>
        <v>0</v>
      </c>
      <c r="BF227" s="232">
        <f>IF(N227="znížená",J227,0)</f>
        <v>0</v>
      </c>
      <c r="BG227" s="232">
        <f>IF(N227="zákl. prenesená",J227,0)</f>
        <v>0</v>
      </c>
      <c r="BH227" s="232">
        <f>IF(N227="zníž. prenesená",J227,0)</f>
        <v>0</v>
      </c>
      <c r="BI227" s="232">
        <f>IF(N227="nulová",J227,0)</f>
        <v>0</v>
      </c>
      <c r="BJ227" s="16" t="s">
        <v>130</v>
      </c>
      <c r="BK227" s="232">
        <f>ROUND(I227*H227,2)</f>
        <v>0</v>
      </c>
      <c r="BL227" s="16" t="s">
        <v>129</v>
      </c>
      <c r="BM227" s="231" t="s">
        <v>316</v>
      </c>
    </row>
    <row r="228" s="2" customFormat="1" ht="24.15" customHeight="1">
      <c r="A228" s="37"/>
      <c r="B228" s="38"/>
      <c r="C228" s="219" t="s">
        <v>317</v>
      </c>
      <c r="D228" s="219" t="s">
        <v>125</v>
      </c>
      <c r="E228" s="220" t="s">
        <v>314</v>
      </c>
      <c r="F228" s="221" t="s">
        <v>315</v>
      </c>
      <c r="G228" s="222" t="s">
        <v>157</v>
      </c>
      <c r="H228" s="223">
        <v>202.18799999999999</v>
      </c>
      <c r="I228" s="224"/>
      <c r="J228" s="225">
        <f>ROUND(I228*H228,2)</f>
        <v>0</v>
      </c>
      <c r="K228" s="226"/>
      <c r="L228" s="43"/>
      <c r="M228" s="227" t="s">
        <v>1</v>
      </c>
      <c r="N228" s="228" t="s">
        <v>44</v>
      </c>
      <c r="O228" s="96"/>
      <c r="P228" s="229">
        <f>O228*H228</f>
        <v>0</v>
      </c>
      <c r="Q228" s="229">
        <v>0</v>
      </c>
      <c r="R228" s="229">
        <f>Q228*H228</f>
        <v>0</v>
      </c>
      <c r="S228" s="229">
        <v>0</v>
      </c>
      <c r="T228" s="230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31" t="s">
        <v>129</v>
      </c>
      <c r="AT228" s="231" t="s">
        <v>125</v>
      </c>
      <c r="AU228" s="231" t="s">
        <v>130</v>
      </c>
      <c r="AY228" s="16" t="s">
        <v>123</v>
      </c>
      <c r="BE228" s="232">
        <f>IF(N228="základná",J228,0)</f>
        <v>0</v>
      </c>
      <c r="BF228" s="232">
        <f>IF(N228="znížená",J228,0)</f>
        <v>0</v>
      </c>
      <c r="BG228" s="232">
        <f>IF(N228="zákl. prenesená",J228,0)</f>
        <v>0</v>
      </c>
      <c r="BH228" s="232">
        <f>IF(N228="zníž. prenesená",J228,0)</f>
        <v>0</v>
      </c>
      <c r="BI228" s="232">
        <f>IF(N228="nulová",J228,0)</f>
        <v>0</v>
      </c>
      <c r="BJ228" s="16" t="s">
        <v>130</v>
      </c>
      <c r="BK228" s="232">
        <f>ROUND(I228*H228,2)</f>
        <v>0</v>
      </c>
      <c r="BL228" s="16" t="s">
        <v>129</v>
      </c>
      <c r="BM228" s="231" t="s">
        <v>318</v>
      </c>
    </row>
    <row r="229" s="2" customFormat="1" ht="24.15" customHeight="1">
      <c r="A229" s="37"/>
      <c r="B229" s="38"/>
      <c r="C229" s="219" t="s">
        <v>319</v>
      </c>
      <c r="D229" s="219" t="s">
        <v>125</v>
      </c>
      <c r="E229" s="220" t="s">
        <v>320</v>
      </c>
      <c r="F229" s="221" t="s">
        <v>321</v>
      </c>
      <c r="G229" s="222" t="s">
        <v>210</v>
      </c>
      <c r="H229" s="223">
        <v>1.079</v>
      </c>
      <c r="I229" s="224"/>
      <c r="J229" s="225">
        <f>ROUND(I229*H229,2)</f>
        <v>0</v>
      </c>
      <c r="K229" s="226"/>
      <c r="L229" s="43"/>
      <c r="M229" s="227" t="s">
        <v>1</v>
      </c>
      <c r="N229" s="228" t="s">
        <v>44</v>
      </c>
      <c r="O229" s="96"/>
      <c r="P229" s="229">
        <f>O229*H229</f>
        <v>0</v>
      </c>
      <c r="Q229" s="229">
        <v>1.0165904100000001</v>
      </c>
      <c r="R229" s="229">
        <f>Q229*H229</f>
        <v>1.09690105239</v>
      </c>
      <c r="S229" s="229">
        <v>0</v>
      </c>
      <c r="T229" s="230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231" t="s">
        <v>129</v>
      </c>
      <c r="AT229" s="231" t="s">
        <v>125</v>
      </c>
      <c r="AU229" s="231" t="s">
        <v>130</v>
      </c>
      <c r="AY229" s="16" t="s">
        <v>123</v>
      </c>
      <c r="BE229" s="232">
        <f>IF(N229="základná",J229,0)</f>
        <v>0</v>
      </c>
      <c r="BF229" s="232">
        <f>IF(N229="znížená",J229,0)</f>
        <v>0</v>
      </c>
      <c r="BG229" s="232">
        <f>IF(N229="zákl. prenesená",J229,0)</f>
        <v>0</v>
      </c>
      <c r="BH229" s="232">
        <f>IF(N229="zníž. prenesená",J229,0)</f>
        <v>0</v>
      </c>
      <c r="BI229" s="232">
        <f>IF(N229="nulová",J229,0)</f>
        <v>0</v>
      </c>
      <c r="BJ229" s="16" t="s">
        <v>130</v>
      </c>
      <c r="BK229" s="232">
        <f>ROUND(I229*H229,2)</f>
        <v>0</v>
      </c>
      <c r="BL229" s="16" t="s">
        <v>129</v>
      </c>
      <c r="BM229" s="231" t="s">
        <v>322</v>
      </c>
    </row>
    <row r="230" s="13" customFormat="1">
      <c r="A230" s="13"/>
      <c r="B230" s="233"/>
      <c r="C230" s="234"/>
      <c r="D230" s="235" t="s">
        <v>132</v>
      </c>
      <c r="E230" s="236" t="s">
        <v>1</v>
      </c>
      <c r="F230" s="237" t="s">
        <v>323</v>
      </c>
      <c r="G230" s="234"/>
      <c r="H230" s="238">
        <v>21.582000000000001</v>
      </c>
      <c r="I230" s="239"/>
      <c r="J230" s="234"/>
      <c r="K230" s="234"/>
      <c r="L230" s="240"/>
      <c r="M230" s="241"/>
      <c r="N230" s="242"/>
      <c r="O230" s="242"/>
      <c r="P230" s="242"/>
      <c r="Q230" s="242"/>
      <c r="R230" s="242"/>
      <c r="S230" s="242"/>
      <c r="T230" s="24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4" t="s">
        <v>132</v>
      </c>
      <c r="AU230" s="244" t="s">
        <v>130</v>
      </c>
      <c r="AV230" s="13" t="s">
        <v>130</v>
      </c>
      <c r="AW230" s="13" t="s">
        <v>35</v>
      </c>
      <c r="AX230" s="13" t="s">
        <v>78</v>
      </c>
      <c r="AY230" s="244" t="s">
        <v>123</v>
      </c>
    </row>
    <row r="231" s="13" customFormat="1">
      <c r="A231" s="13"/>
      <c r="B231" s="233"/>
      <c r="C231" s="234"/>
      <c r="D231" s="235" t="s">
        <v>132</v>
      </c>
      <c r="E231" s="236" t="s">
        <v>1</v>
      </c>
      <c r="F231" s="237" t="s">
        <v>324</v>
      </c>
      <c r="G231" s="234"/>
      <c r="H231" s="238">
        <v>1.079</v>
      </c>
      <c r="I231" s="239"/>
      <c r="J231" s="234"/>
      <c r="K231" s="234"/>
      <c r="L231" s="240"/>
      <c r="M231" s="241"/>
      <c r="N231" s="242"/>
      <c r="O231" s="242"/>
      <c r="P231" s="242"/>
      <c r="Q231" s="242"/>
      <c r="R231" s="242"/>
      <c r="S231" s="242"/>
      <c r="T231" s="24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4" t="s">
        <v>132</v>
      </c>
      <c r="AU231" s="244" t="s">
        <v>130</v>
      </c>
      <c r="AV231" s="13" t="s">
        <v>130</v>
      </c>
      <c r="AW231" s="13" t="s">
        <v>35</v>
      </c>
      <c r="AX231" s="13" t="s">
        <v>83</v>
      </c>
      <c r="AY231" s="244" t="s">
        <v>123</v>
      </c>
    </row>
    <row r="232" s="2" customFormat="1" ht="24.15" customHeight="1">
      <c r="A232" s="37"/>
      <c r="B232" s="38"/>
      <c r="C232" s="219" t="s">
        <v>325</v>
      </c>
      <c r="D232" s="219" t="s">
        <v>125</v>
      </c>
      <c r="E232" s="220" t="s">
        <v>320</v>
      </c>
      <c r="F232" s="221" t="s">
        <v>321</v>
      </c>
      <c r="G232" s="222" t="s">
        <v>210</v>
      </c>
      <c r="H232" s="223">
        <v>0.50600000000000001</v>
      </c>
      <c r="I232" s="224"/>
      <c r="J232" s="225">
        <f>ROUND(I232*H232,2)</f>
        <v>0</v>
      </c>
      <c r="K232" s="226"/>
      <c r="L232" s="43"/>
      <c r="M232" s="227" t="s">
        <v>1</v>
      </c>
      <c r="N232" s="228" t="s">
        <v>44</v>
      </c>
      <c r="O232" s="96"/>
      <c r="P232" s="229">
        <f>O232*H232</f>
        <v>0</v>
      </c>
      <c r="Q232" s="229">
        <v>1.0165904100000001</v>
      </c>
      <c r="R232" s="229">
        <f>Q232*H232</f>
        <v>0.51439474746000002</v>
      </c>
      <c r="S232" s="229">
        <v>0</v>
      </c>
      <c r="T232" s="230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31" t="s">
        <v>129</v>
      </c>
      <c r="AT232" s="231" t="s">
        <v>125</v>
      </c>
      <c r="AU232" s="231" t="s">
        <v>130</v>
      </c>
      <c r="AY232" s="16" t="s">
        <v>123</v>
      </c>
      <c r="BE232" s="232">
        <f>IF(N232="základná",J232,0)</f>
        <v>0</v>
      </c>
      <c r="BF232" s="232">
        <f>IF(N232="znížená",J232,0)</f>
        <v>0</v>
      </c>
      <c r="BG232" s="232">
        <f>IF(N232="zákl. prenesená",J232,0)</f>
        <v>0</v>
      </c>
      <c r="BH232" s="232">
        <f>IF(N232="zníž. prenesená",J232,0)</f>
        <v>0</v>
      </c>
      <c r="BI232" s="232">
        <f>IF(N232="nulová",J232,0)</f>
        <v>0</v>
      </c>
      <c r="BJ232" s="16" t="s">
        <v>130</v>
      </c>
      <c r="BK232" s="232">
        <f>ROUND(I232*H232,2)</f>
        <v>0</v>
      </c>
      <c r="BL232" s="16" t="s">
        <v>129</v>
      </c>
      <c r="BM232" s="231" t="s">
        <v>326</v>
      </c>
    </row>
    <row r="233" s="13" customFormat="1">
      <c r="A233" s="13"/>
      <c r="B233" s="233"/>
      <c r="C233" s="234"/>
      <c r="D233" s="235" t="s">
        <v>132</v>
      </c>
      <c r="E233" s="236" t="s">
        <v>1</v>
      </c>
      <c r="F233" s="237" t="s">
        <v>327</v>
      </c>
      <c r="G233" s="234"/>
      <c r="H233" s="238">
        <v>0.50600000000000001</v>
      </c>
      <c r="I233" s="239"/>
      <c r="J233" s="234"/>
      <c r="K233" s="234"/>
      <c r="L233" s="240"/>
      <c r="M233" s="241"/>
      <c r="N233" s="242"/>
      <c r="O233" s="242"/>
      <c r="P233" s="242"/>
      <c r="Q233" s="242"/>
      <c r="R233" s="242"/>
      <c r="S233" s="242"/>
      <c r="T233" s="24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4" t="s">
        <v>132</v>
      </c>
      <c r="AU233" s="244" t="s">
        <v>130</v>
      </c>
      <c r="AV233" s="13" t="s">
        <v>130</v>
      </c>
      <c r="AW233" s="13" t="s">
        <v>35</v>
      </c>
      <c r="AX233" s="13" t="s">
        <v>83</v>
      </c>
      <c r="AY233" s="244" t="s">
        <v>123</v>
      </c>
    </row>
    <row r="234" s="12" customFormat="1" ht="22.8" customHeight="1">
      <c r="A234" s="12"/>
      <c r="B234" s="205"/>
      <c r="C234" s="206"/>
      <c r="D234" s="207" t="s">
        <v>77</v>
      </c>
      <c r="E234" s="245" t="s">
        <v>161</v>
      </c>
      <c r="F234" s="245" t="s">
        <v>328</v>
      </c>
      <c r="G234" s="206"/>
      <c r="H234" s="206"/>
      <c r="I234" s="209"/>
      <c r="J234" s="246">
        <f>BK234</f>
        <v>0</v>
      </c>
      <c r="K234" s="206"/>
      <c r="L234" s="211"/>
      <c r="M234" s="212"/>
      <c r="N234" s="213"/>
      <c r="O234" s="213"/>
      <c r="P234" s="214">
        <f>SUM(P235:P248)</f>
        <v>0</v>
      </c>
      <c r="Q234" s="213"/>
      <c r="R234" s="214">
        <f>SUM(R235:R248)</f>
        <v>13.364043861999999</v>
      </c>
      <c r="S234" s="213"/>
      <c r="T234" s="215">
        <f>SUM(T235:T248)</f>
        <v>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R234" s="216" t="s">
        <v>83</v>
      </c>
      <c r="AT234" s="217" t="s">
        <v>77</v>
      </c>
      <c r="AU234" s="217" t="s">
        <v>83</v>
      </c>
      <c r="AY234" s="216" t="s">
        <v>123</v>
      </c>
      <c r="BK234" s="218">
        <f>SUM(BK235:BK248)</f>
        <v>0</v>
      </c>
    </row>
    <row r="235" s="2" customFormat="1" ht="24.15" customHeight="1">
      <c r="A235" s="37"/>
      <c r="B235" s="38"/>
      <c r="C235" s="219" t="s">
        <v>329</v>
      </c>
      <c r="D235" s="219" t="s">
        <v>125</v>
      </c>
      <c r="E235" s="220" t="s">
        <v>330</v>
      </c>
      <c r="F235" s="221" t="s">
        <v>331</v>
      </c>
      <c r="G235" s="222" t="s">
        <v>157</v>
      </c>
      <c r="H235" s="223">
        <v>625.88999999999999</v>
      </c>
      <c r="I235" s="224"/>
      <c r="J235" s="225">
        <f>ROUND(I235*H235,2)</f>
        <v>0</v>
      </c>
      <c r="K235" s="226"/>
      <c r="L235" s="43"/>
      <c r="M235" s="227" t="s">
        <v>1</v>
      </c>
      <c r="N235" s="228" t="s">
        <v>44</v>
      </c>
      <c r="O235" s="96"/>
      <c r="P235" s="229">
        <f>O235*H235</f>
        <v>0</v>
      </c>
      <c r="Q235" s="229">
        <v>0.0063990000000000002</v>
      </c>
      <c r="R235" s="229">
        <f>Q235*H235</f>
        <v>4.0050701100000001</v>
      </c>
      <c r="S235" s="229">
        <v>0</v>
      </c>
      <c r="T235" s="230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31" t="s">
        <v>129</v>
      </c>
      <c r="AT235" s="231" t="s">
        <v>125</v>
      </c>
      <c r="AU235" s="231" t="s">
        <v>130</v>
      </c>
      <c r="AY235" s="16" t="s">
        <v>123</v>
      </c>
      <c r="BE235" s="232">
        <f>IF(N235="základná",J235,0)</f>
        <v>0</v>
      </c>
      <c r="BF235" s="232">
        <f>IF(N235="znížená",J235,0)</f>
        <v>0</v>
      </c>
      <c r="BG235" s="232">
        <f>IF(N235="zákl. prenesená",J235,0)</f>
        <v>0</v>
      </c>
      <c r="BH235" s="232">
        <f>IF(N235="zníž. prenesená",J235,0)</f>
        <v>0</v>
      </c>
      <c r="BI235" s="232">
        <f>IF(N235="nulová",J235,0)</f>
        <v>0</v>
      </c>
      <c r="BJ235" s="16" t="s">
        <v>130</v>
      </c>
      <c r="BK235" s="232">
        <f>ROUND(I235*H235,2)</f>
        <v>0</v>
      </c>
      <c r="BL235" s="16" t="s">
        <v>129</v>
      </c>
      <c r="BM235" s="231" t="s">
        <v>332</v>
      </c>
    </row>
    <row r="236" s="13" customFormat="1">
      <c r="A236" s="13"/>
      <c r="B236" s="233"/>
      <c r="C236" s="234"/>
      <c r="D236" s="235" t="s">
        <v>132</v>
      </c>
      <c r="E236" s="236" t="s">
        <v>1</v>
      </c>
      <c r="F236" s="237" t="s">
        <v>333</v>
      </c>
      <c r="G236" s="234"/>
      <c r="H236" s="238">
        <v>625.88999999999999</v>
      </c>
      <c r="I236" s="239"/>
      <c r="J236" s="234"/>
      <c r="K236" s="234"/>
      <c r="L236" s="240"/>
      <c r="M236" s="241"/>
      <c r="N236" s="242"/>
      <c r="O236" s="242"/>
      <c r="P236" s="242"/>
      <c r="Q236" s="242"/>
      <c r="R236" s="242"/>
      <c r="S236" s="242"/>
      <c r="T236" s="24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4" t="s">
        <v>132</v>
      </c>
      <c r="AU236" s="244" t="s">
        <v>130</v>
      </c>
      <c r="AV236" s="13" t="s">
        <v>130</v>
      </c>
      <c r="AW236" s="13" t="s">
        <v>35</v>
      </c>
      <c r="AX236" s="13" t="s">
        <v>83</v>
      </c>
      <c r="AY236" s="244" t="s">
        <v>123</v>
      </c>
    </row>
    <row r="237" s="2" customFormat="1" ht="24.15" customHeight="1">
      <c r="A237" s="37"/>
      <c r="B237" s="38"/>
      <c r="C237" s="219" t="s">
        <v>334</v>
      </c>
      <c r="D237" s="219" t="s">
        <v>125</v>
      </c>
      <c r="E237" s="220" t="s">
        <v>335</v>
      </c>
      <c r="F237" s="221" t="s">
        <v>336</v>
      </c>
      <c r="G237" s="222" t="s">
        <v>157</v>
      </c>
      <c r="H237" s="223">
        <v>625.88999999999999</v>
      </c>
      <c r="I237" s="224"/>
      <c r="J237" s="225">
        <f>ROUND(I237*H237,2)</f>
        <v>0</v>
      </c>
      <c r="K237" s="226"/>
      <c r="L237" s="43"/>
      <c r="M237" s="227" t="s">
        <v>1</v>
      </c>
      <c r="N237" s="228" t="s">
        <v>44</v>
      </c>
      <c r="O237" s="96"/>
      <c r="P237" s="229">
        <f>O237*H237</f>
        <v>0</v>
      </c>
      <c r="Q237" s="229">
        <v>0.00022499999999999999</v>
      </c>
      <c r="R237" s="229">
        <f>Q237*H237</f>
        <v>0.14082524999999999</v>
      </c>
      <c r="S237" s="229">
        <v>0</v>
      </c>
      <c r="T237" s="230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231" t="s">
        <v>129</v>
      </c>
      <c r="AT237" s="231" t="s">
        <v>125</v>
      </c>
      <c r="AU237" s="231" t="s">
        <v>130</v>
      </c>
      <c r="AY237" s="16" t="s">
        <v>123</v>
      </c>
      <c r="BE237" s="232">
        <f>IF(N237="základná",J237,0)</f>
        <v>0</v>
      </c>
      <c r="BF237" s="232">
        <f>IF(N237="znížená",J237,0)</f>
        <v>0</v>
      </c>
      <c r="BG237" s="232">
        <f>IF(N237="zákl. prenesená",J237,0)</f>
        <v>0</v>
      </c>
      <c r="BH237" s="232">
        <f>IF(N237="zníž. prenesená",J237,0)</f>
        <v>0</v>
      </c>
      <c r="BI237" s="232">
        <f>IF(N237="nulová",J237,0)</f>
        <v>0</v>
      </c>
      <c r="BJ237" s="16" t="s">
        <v>130</v>
      </c>
      <c r="BK237" s="232">
        <f>ROUND(I237*H237,2)</f>
        <v>0</v>
      </c>
      <c r="BL237" s="16" t="s">
        <v>129</v>
      </c>
      <c r="BM237" s="231" t="s">
        <v>337</v>
      </c>
    </row>
    <row r="238" s="2" customFormat="1" ht="24.15" customHeight="1">
      <c r="A238" s="37"/>
      <c r="B238" s="38"/>
      <c r="C238" s="219" t="s">
        <v>338</v>
      </c>
      <c r="D238" s="219" t="s">
        <v>125</v>
      </c>
      <c r="E238" s="220" t="s">
        <v>339</v>
      </c>
      <c r="F238" s="221" t="s">
        <v>340</v>
      </c>
      <c r="G238" s="222" t="s">
        <v>157</v>
      </c>
      <c r="H238" s="223">
        <v>1394.7629999999999</v>
      </c>
      <c r="I238" s="224"/>
      <c r="J238" s="225">
        <f>ROUND(I238*H238,2)</f>
        <v>0</v>
      </c>
      <c r="K238" s="226"/>
      <c r="L238" s="43"/>
      <c r="M238" s="227" t="s">
        <v>1</v>
      </c>
      <c r="N238" s="228" t="s">
        <v>44</v>
      </c>
      <c r="O238" s="96"/>
      <c r="P238" s="229">
        <f>O238*H238</f>
        <v>0</v>
      </c>
      <c r="Q238" s="229">
        <v>0.00040000000000000002</v>
      </c>
      <c r="R238" s="229">
        <f>Q238*H238</f>
        <v>0.55790519999999999</v>
      </c>
      <c r="S238" s="229">
        <v>0</v>
      </c>
      <c r="T238" s="230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231" t="s">
        <v>129</v>
      </c>
      <c r="AT238" s="231" t="s">
        <v>125</v>
      </c>
      <c r="AU238" s="231" t="s">
        <v>130</v>
      </c>
      <c r="AY238" s="16" t="s">
        <v>123</v>
      </c>
      <c r="BE238" s="232">
        <f>IF(N238="základná",J238,0)</f>
        <v>0</v>
      </c>
      <c r="BF238" s="232">
        <f>IF(N238="znížená",J238,0)</f>
        <v>0</v>
      </c>
      <c r="BG238" s="232">
        <f>IF(N238="zákl. prenesená",J238,0)</f>
        <v>0</v>
      </c>
      <c r="BH238" s="232">
        <f>IF(N238="zníž. prenesená",J238,0)</f>
        <v>0</v>
      </c>
      <c r="BI238" s="232">
        <f>IF(N238="nulová",J238,0)</f>
        <v>0</v>
      </c>
      <c r="BJ238" s="16" t="s">
        <v>130</v>
      </c>
      <c r="BK238" s="232">
        <f>ROUND(I238*H238,2)</f>
        <v>0</v>
      </c>
      <c r="BL238" s="16" t="s">
        <v>129</v>
      </c>
      <c r="BM238" s="231" t="s">
        <v>341</v>
      </c>
    </row>
    <row r="239" s="13" customFormat="1">
      <c r="A239" s="13"/>
      <c r="B239" s="233"/>
      <c r="C239" s="234"/>
      <c r="D239" s="235" t="s">
        <v>132</v>
      </c>
      <c r="E239" s="236" t="s">
        <v>1</v>
      </c>
      <c r="F239" s="237" t="s">
        <v>333</v>
      </c>
      <c r="G239" s="234"/>
      <c r="H239" s="238">
        <v>625.88999999999999</v>
      </c>
      <c r="I239" s="239"/>
      <c r="J239" s="234"/>
      <c r="K239" s="234"/>
      <c r="L239" s="240"/>
      <c r="M239" s="241"/>
      <c r="N239" s="242"/>
      <c r="O239" s="242"/>
      <c r="P239" s="242"/>
      <c r="Q239" s="242"/>
      <c r="R239" s="242"/>
      <c r="S239" s="242"/>
      <c r="T239" s="24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4" t="s">
        <v>132</v>
      </c>
      <c r="AU239" s="244" t="s">
        <v>130</v>
      </c>
      <c r="AV239" s="13" t="s">
        <v>130</v>
      </c>
      <c r="AW239" s="13" t="s">
        <v>35</v>
      </c>
      <c r="AX239" s="13" t="s">
        <v>78</v>
      </c>
      <c r="AY239" s="244" t="s">
        <v>123</v>
      </c>
    </row>
    <row r="240" s="13" customFormat="1">
      <c r="A240" s="13"/>
      <c r="B240" s="233"/>
      <c r="C240" s="234"/>
      <c r="D240" s="235" t="s">
        <v>132</v>
      </c>
      <c r="E240" s="236" t="s">
        <v>1</v>
      </c>
      <c r="F240" s="237" t="s">
        <v>342</v>
      </c>
      <c r="G240" s="234"/>
      <c r="H240" s="238">
        <v>472.11500000000001</v>
      </c>
      <c r="I240" s="239"/>
      <c r="J240" s="234"/>
      <c r="K240" s="234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132</v>
      </c>
      <c r="AU240" s="244" t="s">
        <v>130</v>
      </c>
      <c r="AV240" s="13" t="s">
        <v>130</v>
      </c>
      <c r="AW240" s="13" t="s">
        <v>35</v>
      </c>
      <c r="AX240" s="13" t="s">
        <v>78</v>
      </c>
      <c r="AY240" s="244" t="s">
        <v>123</v>
      </c>
    </row>
    <row r="241" s="13" customFormat="1">
      <c r="A241" s="13"/>
      <c r="B241" s="233"/>
      <c r="C241" s="234"/>
      <c r="D241" s="235" t="s">
        <v>132</v>
      </c>
      <c r="E241" s="236" t="s">
        <v>1</v>
      </c>
      <c r="F241" s="237" t="s">
        <v>343</v>
      </c>
      <c r="G241" s="234"/>
      <c r="H241" s="238">
        <v>296.75799999999998</v>
      </c>
      <c r="I241" s="239"/>
      <c r="J241" s="234"/>
      <c r="K241" s="234"/>
      <c r="L241" s="240"/>
      <c r="M241" s="241"/>
      <c r="N241" s="242"/>
      <c r="O241" s="242"/>
      <c r="P241" s="242"/>
      <c r="Q241" s="242"/>
      <c r="R241" s="242"/>
      <c r="S241" s="242"/>
      <c r="T241" s="24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4" t="s">
        <v>132</v>
      </c>
      <c r="AU241" s="244" t="s">
        <v>130</v>
      </c>
      <c r="AV241" s="13" t="s">
        <v>130</v>
      </c>
      <c r="AW241" s="13" t="s">
        <v>35</v>
      </c>
      <c r="AX241" s="13" t="s">
        <v>78</v>
      </c>
      <c r="AY241" s="244" t="s">
        <v>123</v>
      </c>
    </row>
    <row r="242" s="14" customFormat="1">
      <c r="A242" s="14"/>
      <c r="B242" s="247"/>
      <c r="C242" s="248"/>
      <c r="D242" s="235" t="s">
        <v>132</v>
      </c>
      <c r="E242" s="249" t="s">
        <v>1</v>
      </c>
      <c r="F242" s="250" t="s">
        <v>150</v>
      </c>
      <c r="G242" s="248"/>
      <c r="H242" s="251">
        <v>1394.7630000000002</v>
      </c>
      <c r="I242" s="252"/>
      <c r="J242" s="248"/>
      <c r="K242" s="248"/>
      <c r="L242" s="253"/>
      <c r="M242" s="254"/>
      <c r="N242" s="255"/>
      <c r="O242" s="255"/>
      <c r="P242" s="255"/>
      <c r="Q242" s="255"/>
      <c r="R242" s="255"/>
      <c r="S242" s="255"/>
      <c r="T242" s="256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7" t="s">
        <v>132</v>
      </c>
      <c r="AU242" s="257" t="s">
        <v>130</v>
      </c>
      <c r="AV242" s="14" t="s">
        <v>129</v>
      </c>
      <c r="AW242" s="14" t="s">
        <v>35</v>
      </c>
      <c r="AX242" s="14" t="s">
        <v>83</v>
      </c>
      <c r="AY242" s="257" t="s">
        <v>123</v>
      </c>
    </row>
    <row r="243" s="2" customFormat="1" ht="24.15" customHeight="1">
      <c r="A243" s="37"/>
      <c r="B243" s="38"/>
      <c r="C243" s="219" t="s">
        <v>344</v>
      </c>
      <c r="D243" s="219" t="s">
        <v>125</v>
      </c>
      <c r="E243" s="220" t="s">
        <v>345</v>
      </c>
      <c r="F243" s="221" t="s">
        <v>346</v>
      </c>
      <c r="G243" s="222" t="s">
        <v>157</v>
      </c>
      <c r="H243" s="223">
        <v>1394.7629999999999</v>
      </c>
      <c r="I243" s="224"/>
      <c r="J243" s="225">
        <f>ROUND(I243*H243,2)</f>
        <v>0</v>
      </c>
      <c r="K243" s="226"/>
      <c r="L243" s="43"/>
      <c r="M243" s="227" t="s">
        <v>1</v>
      </c>
      <c r="N243" s="228" t="s">
        <v>44</v>
      </c>
      <c r="O243" s="96"/>
      <c r="P243" s="229">
        <f>O243*H243</f>
        <v>0</v>
      </c>
      <c r="Q243" s="229">
        <v>0.000154</v>
      </c>
      <c r="R243" s="229">
        <f>Q243*H243</f>
        <v>0.214793502</v>
      </c>
      <c r="S243" s="229">
        <v>0</v>
      </c>
      <c r="T243" s="230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231" t="s">
        <v>129</v>
      </c>
      <c r="AT243" s="231" t="s">
        <v>125</v>
      </c>
      <c r="AU243" s="231" t="s">
        <v>130</v>
      </c>
      <c r="AY243" s="16" t="s">
        <v>123</v>
      </c>
      <c r="BE243" s="232">
        <f>IF(N243="základná",J243,0)</f>
        <v>0</v>
      </c>
      <c r="BF243" s="232">
        <f>IF(N243="znížená",J243,0)</f>
        <v>0</v>
      </c>
      <c r="BG243" s="232">
        <f>IF(N243="zákl. prenesená",J243,0)</f>
        <v>0</v>
      </c>
      <c r="BH243" s="232">
        <f>IF(N243="zníž. prenesená",J243,0)</f>
        <v>0</v>
      </c>
      <c r="BI243" s="232">
        <f>IF(N243="nulová",J243,0)</f>
        <v>0</v>
      </c>
      <c r="BJ243" s="16" t="s">
        <v>130</v>
      </c>
      <c r="BK243" s="232">
        <f>ROUND(I243*H243,2)</f>
        <v>0</v>
      </c>
      <c r="BL243" s="16" t="s">
        <v>129</v>
      </c>
      <c r="BM243" s="231" t="s">
        <v>347</v>
      </c>
    </row>
    <row r="244" s="2" customFormat="1" ht="37.8" customHeight="1">
      <c r="A244" s="37"/>
      <c r="B244" s="38"/>
      <c r="C244" s="258" t="s">
        <v>348</v>
      </c>
      <c r="D244" s="258" t="s">
        <v>173</v>
      </c>
      <c r="E244" s="259" t="s">
        <v>349</v>
      </c>
      <c r="F244" s="260" t="s">
        <v>350</v>
      </c>
      <c r="G244" s="261" t="s">
        <v>351</v>
      </c>
      <c r="H244" s="262">
        <v>8368.5779999999995</v>
      </c>
      <c r="I244" s="263"/>
      <c r="J244" s="264">
        <f>ROUND(I244*H244,2)</f>
        <v>0</v>
      </c>
      <c r="K244" s="265"/>
      <c r="L244" s="266"/>
      <c r="M244" s="267" t="s">
        <v>1</v>
      </c>
      <c r="N244" s="268" t="s">
        <v>44</v>
      </c>
      <c r="O244" s="96"/>
      <c r="P244" s="229">
        <f>O244*H244</f>
        <v>0</v>
      </c>
      <c r="Q244" s="229">
        <v>0.001</v>
      </c>
      <c r="R244" s="229">
        <f>Q244*H244</f>
        <v>8.3685779999999994</v>
      </c>
      <c r="S244" s="229">
        <v>0</v>
      </c>
      <c r="T244" s="230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231" t="s">
        <v>172</v>
      </c>
      <c r="AT244" s="231" t="s">
        <v>173</v>
      </c>
      <c r="AU244" s="231" t="s">
        <v>130</v>
      </c>
      <c r="AY244" s="16" t="s">
        <v>123</v>
      </c>
      <c r="BE244" s="232">
        <f>IF(N244="základná",J244,0)</f>
        <v>0</v>
      </c>
      <c r="BF244" s="232">
        <f>IF(N244="znížená",J244,0)</f>
        <v>0</v>
      </c>
      <c r="BG244" s="232">
        <f>IF(N244="zákl. prenesená",J244,0)</f>
        <v>0</v>
      </c>
      <c r="BH244" s="232">
        <f>IF(N244="zníž. prenesená",J244,0)</f>
        <v>0</v>
      </c>
      <c r="BI244" s="232">
        <f>IF(N244="nulová",J244,0)</f>
        <v>0</v>
      </c>
      <c r="BJ244" s="16" t="s">
        <v>130</v>
      </c>
      <c r="BK244" s="232">
        <f>ROUND(I244*H244,2)</f>
        <v>0</v>
      </c>
      <c r="BL244" s="16" t="s">
        <v>129</v>
      </c>
      <c r="BM244" s="231" t="s">
        <v>352</v>
      </c>
    </row>
    <row r="245" s="13" customFormat="1">
      <c r="A245" s="13"/>
      <c r="B245" s="233"/>
      <c r="C245" s="234"/>
      <c r="D245" s="235" t="s">
        <v>132</v>
      </c>
      <c r="E245" s="236" t="s">
        <v>1</v>
      </c>
      <c r="F245" s="237" t="s">
        <v>353</v>
      </c>
      <c r="G245" s="234"/>
      <c r="H245" s="238">
        <v>8368.5779999999995</v>
      </c>
      <c r="I245" s="239"/>
      <c r="J245" s="234"/>
      <c r="K245" s="234"/>
      <c r="L245" s="240"/>
      <c r="M245" s="241"/>
      <c r="N245" s="242"/>
      <c r="O245" s="242"/>
      <c r="P245" s="242"/>
      <c r="Q245" s="242"/>
      <c r="R245" s="242"/>
      <c r="S245" s="242"/>
      <c r="T245" s="24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4" t="s">
        <v>132</v>
      </c>
      <c r="AU245" s="244" t="s">
        <v>130</v>
      </c>
      <c r="AV245" s="13" t="s">
        <v>130</v>
      </c>
      <c r="AW245" s="13" t="s">
        <v>35</v>
      </c>
      <c r="AX245" s="13" t="s">
        <v>83</v>
      </c>
      <c r="AY245" s="244" t="s">
        <v>123</v>
      </c>
    </row>
    <row r="246" s="2" customFormat="1" ht="24.15" customHeight="1">
      <c r="A246" s="37"/>
      <c r="B246" s="38"/>
      <c r="C246" s="219" t="s">
        <v>263</v>
      </c>
      <c r="D246" s="219" t="s">
        <v>125</v>
      </c>
      <c r="E246" s="220" t="s">
        <v>354</v>
      </c>
      <c r="F246" s="221" t="s">
        <v>355</v>
      </c>
      <c r="G246" s="222" t="s">
        <v>157</v>
      </c>
      <c r="H246" s="223">
        <v>668.45000000000005</v>
      </c>
      <c r="I246" s="224"/>
      <c r="J246" s="225">
        <f>ROUND(I246*H246,2)</f>
        <v>0</v>
      </c>
      <c r="K246" s="226"/>
      <c r="L246" s="43"/>
      <c r="M246" s="227" t="s">
        <v>1</v>
      </c>
      <c r="N246" s="228" t="s">
        <v>44</v>
      </c>
      <c r="O246" s="96"/>
      <c r="P246" s="229">
        <f>O246*H246</f>
        <v>0</v>
      </c>
      <c r="Q246" s="229">
        <v>0</v>
      </c>
      <c r="R246" s="229">
        <f>Q246*H246</f>
        <v>0</v>
      </c>
      <c r="S246" s="229">
        <v>0</v>
      </c>
      <c r="T246" s="230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231" t="s">
        <v>129</v>
      </c>
      <c r="AT246" s="231" t="s">
        <v>125</v>
      </c>
      <c r="AU246" s="231" t="s">
        <v>130</v>
      </c>
      <c r="AY246" s="16" t="s">
        <v>123</v>
      </c>
      <c r="BE246" s="232">
        <f>IF(N246="základná",J246,0)</f>
        <v>0</v>
      </c>
      <c r="BF246" s="232">
        <f>IF(N246="znížená",J246,0)</f>
        <v>0</v>
      </c>
      <c r="BG246" s="232">
        <f>IF(N246="zákl. prenesená",J246,0)</f>
        <v>0</v>
      </c>
      <c r="BH246" s="232">
        <f>IF(N246="zníž. prenesená",J246,0)</f>
        <v>0</v>
      </c>
      <c r="BI246" s="232">
        <f>IF(N246="nulová",J246,0)</f>
        <v>0</v>
      </c>
      <c r="BJ246" s="16" t="s">
        <v>130</v>
      </c>
      <c r="BK246" s="232">
        <f>ROUND(I246*H246,2)</f>
        <v>0</v>
      </c>
      <c r="BL246" s="16" t="s">
        <v>129</v>
      </c>
      <c r="BM246" s="231" t="s">
        <v>356</v>
      </c>
    </row>
    <row r="247" s="13" customFormat="1">
      <c r="A247" s="13"/>
      <c r="B247" s="233"/>
      <c r="C247" s="234"/>
      <c r="D247" s="235" t="s">
        <v>132</v>
      </c>
      <c r="E247" s="236" t="s">
        <v>1</v>
      </c>
      <c r="F247" s="237" t="s">
        <v>357</v>
      </c>
      <c r="G247" s="234"/>
      <c r="H247" s="238">
        <v>668.45000000000005</v>
      </c>
      <c r="I247" s="239"/>
      <c r="J247" s="234"/>
      <c r="K247" s="234"/>
      <c r="L247" s="240"/>
      <c r="M247" s="241"/>
      <c r="N247" s="242"/>
      <c r="O247" s="242"/>
      <c r="P247" s="242"/>
      <c r="Q247" s="242"/>
      <c r="R247" s="242"/>
      <c r="S247" s="242"/>
      <c r="T247" s="24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4" t="s">
        <v>132</v>
      </c>
      <c r="AU247" s="244" t="s">
        <v>130</v>
      </c>
      <c r="AV247" s="13" t="s">
        <v>130</v>
      </c>
      <c r="AW247" s="13" t="s">
        <v>35</v>
      </c>
      <c r="AX247" s="13" t="s">
        <v>83</v>
      </c>
      <c r="AY247" s="244" t="s">
        <v>123</v>
      </c>
    </row>
    <row r="248" s="2" customFormat="1" ht="16.5" customHeight="1">
      <c r="A248" s="37"/>
      <c r="B248" s="38"/>
      <c r="C248" s="258" t="s">
        <v>358</v>
      </c>
      <c r="D248" s="258" t="s">
        <v>173</v>
      </c>
      <c r="E248" s="259" t="s">
        <v>359</v>
      </c>
      <c r="F248" s="260" t="s">
        <v>360</v>
      </c>
      <c r="G248" s="261" t="s">
        <v>157</v>
      </c>
      <c r="H248" s="262">
        <v>768.71799999999996</v>
      </c>
      <c r="I248" s="263"/>
      <c r="J248" s="264">
        <f>ROUND(I248*H248,2)</f>
        <v>0</v>
      </c>
      <c r="K248" s="265"/>
      <c r="L248" s="266"/>
      <c r="M248" s="267" t="s">
        <v>1</v>
      </c>
      <c r="N248" s="268" t="s">
        <v>44</v>
      </c>
      <c r="O248" s="96"/>
      <c r="P248" s="229">
        <f>O248*H248</f>
        <v>0</v>
      </c>
      <c r="Q248" s="229">
        <v>0.00010000000000000001</v>
      </c>
      <c r="R248" s="229">
        <f>Q248*H248</f>
        <v>0.076871800000000004</v>
      </c>
      <c r="S248" s="229">
        <v>0</v>
      </c>
      <c r="T248" s="230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231" t="s">
        <v>172</v>
      </c>
      <c r="AT248" s="231" t="s">
        <v>173</v>
      </c>
      <c r="AU248" s="231" t="s">
        <v>130</v>
      </c>
      <c r="AY248" s="16" t="s">
        <v>123</v>
      </c>
      <c r="BE248" s="232">
        <f>IF(N248="základná",J248,0)</f>
        <v>0</v>
      </c>
      <c r="BF248" s="232">
        <f>IF(N248="znížená",J248,0)</f>
        <v>0</v>
      </c>
      <c r="BG248" s="232">
        <f>IF(N248="zákl. prenesená",J248,0)</f>
        <v>0</v>
      </c>
      <c r="BH248" s="232">
        <f>IF(N248="zníž. prenesená",J248,0)</f>
        <v>0</v>
      </c>
      <c r="BI248" s="232">
        <f>IF(N248="nulová",J248,0)</f>
        <v>0</v>
      </c>
      <c r="BJ248" s="16" t="s">
        <v>130</v>
      </c>
      <c r="BK248" s="232">
        <f>ROUND(I248*H248,2)</f>
        <v>0</v>
      </c>
      <c r="BL248" s="16" t="s">
        <v>129</v>
      </c>
      <c r="BM248" s="231" t="s">
        <v>361</v>
      </c>
    </row>
    <row r="249" s="12" customFormat="1" ht="22.8" customHeight="1">
      <c r="A249" s="12"/>
      <c r="B249" s="205"/>
      <c r="C249" s="206"/>
      <c r="D249" s="207" t="s">
        <v>77</v>
      </c>
      <c r="E249" s="245" t="s">
        <v>172</v>
      </c>
      <c r="F249" s="245" t="s">
        <v>362</v>
      </c>
      <c r="G249" s="206"/>
      <c r="H249" s="206"/>
      <c r="I249" s="209"/>
      <c r="J249" s="246">
        <f>BK249</f>
        <v>0</v>
      </c>
      <c r="K249" s="206"/>
      <c r="L249" s="211"/>
      <c r="M249" s="212"/>
      <c r="N249" s="213"/>
      <c r="O249" s="213"/>
      <c r="P249" s="214">
        <f>SUM(P250:P253)</f>
        <v>0</v>
      </c>
      <c r="Q249" s="213"/>
      <c r="R249" s="214">
        <f>SUM(R250:R253)</f>
        <v>34.331509590000003</v>
      </c>
      <c r="S249" s="213"/>
      <c r="T249" s="215">
        <f>SUM(T250:T253)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16" t="s">
        <v>83</v>
      </c>
      <c r="AT249" s="217" t="s">
        <v>77</v>
      </c>
      <c r="AU249" s="217" t="s">
        <v>83</v>
      </c>
      <c r="AY249" s="216" t="s">
        <v>123</v>
      </c>
      <c r="BK249" s="218">
        <f>SUM(BK250:BK253)</f>
        <v>0</v>
      </c>
    </row>
    <row r="250" s="2" customFormat="1" ht="33" customHeight="1">
      <c r="A250" s="37"/>
      <c r="B250" s="38"/>
      <c r="C250" s="219" t="s">
        <v>363</v>
      </c>
      <c r="D250" s="219" t="s">
        <v>125</v>
      </c>
      <c r="E250" s="220" t="s">
        <v>364</v>
      </c>
      <c r="F250" s="221" t="s">
        <v>365</v>
      </c>
      <c r="G250" s="222" t="s">
        <v>237</v>
      </c>
      <c r="H250" s="223">
        <v>1</v>
      </c>
      <c r="I250" s="224"/>
      <c r="J250" s="225">
        <f>ROUND(I250*H250,2)</f>
        <v>0</v>
      </c>
      <c r="K250" s="226"/>
      <c r="L250" s="43"/>
      <c r="M250" s="227" t="s">
        <v>1</v>
      </c>
      <c r="N250" s="228" t="s">
        <v>44</v>
      </c>
      <c r="O250" s="96"/>
      <c r="P250" s="229">
        <f>O250*H250</f>
        <v>0</v>
      </c>
      <c r="Q250" s="229">
        <v>17.161509590000001</v>
      </c>
      <c r="R250" s="229">
        <f>Q250*H250</f>
        <v>17.161509590000001</v>
      </c>
      <c r="S250" s="229">
        <v>0</v>
      </c>
      <c r="T250" s="230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231" t="s">
        <v>129</v>
      </c>
      <c r="AT250" s="231" t="s">
        <v>125</v>
      </c>
      <c r="AU250" s="231" t="s">
        <v>130</v>
      </c>
      <c r="AY250" s="16" t="s">
        <v>123</v>
      </c>
      <c r="BE250" s="232">
        <f>IF(N250="základná",J250,0)</f>
        <v>0</v>
      </c>
      <c r="BF250" s="232">
        <f>IF(N250="znížená",J250,0)</f>
        <v>0</v>
      </c>
      <c r="BG250" s="232">
        <f>IF(N250="zákl. prenesená",J250,0)</f>
        <v>0</v>
      </c>
      <c r="BH250" s="232">
        <f>IF(N250="zníž. prenesená",J250,0)</f>
        <v>0</v>
      </c>
      <c r="BI250" s="232">
        <f>IF(N250="nulová",J250,0)</f>
        <v>0</v>
      </c>
      <c r="BJ250" s="16" t="s">
        <v>130</v>
      </c>
      <c r="BK250" s="232">
        <f>ROUND(I250*H250,2)</f>
        <v>0</v>
      </c>
      <c r="BL250" s="16" t="s">
        <v>129</v>
      </c>
      <c r="BM250" s="231" t="s">
        <v>366</v>
      </c>
    </row>
    <row r="251" s="2" customFormat="1" ht="24.15" customHeight="1">
      <c r="A251" s="37"/>
      <c r="B251" s="38"/>
      <c r="C251" s="258" t="s">
        <v>367</v>
      </c>
      <c r="D251" s="258" t="s">
        <v>173</v>
      </c>
      <c r="E251" s="259" t="s">
        <v>368</v>
      </c>
      <c r="F251" s="260" t="s">
        <v>369</v>
      </c>
      <c r="G251" s="261" t="s">
        <v>237</v>
      </c>
      <c r="H251" s="262">
        <v>1.01</v>
      </c>
      <c r="I251" s="263"/>
      <c r="J251" s="264">
        <f>ROUND(I251*H251,2)</f>
        <v>0</v>
      </c>
      <c r="K251" s="265"/>
      <c r="L251" s="266"/>
      <c r="M251" s="267" t="s">
        <v>1</v>
      </c>
      <c r="N251" s="268" t="s">
        <v>44</v>
      </c>
      <c r="O251" s="96"/>
      <c r="P251" s="229">
        <f>O251*H251</f>
        <v>0</v>
      </c>
      <c r="Q251" s="229">
        <v>17</v>
      </c>
      <c r="R251" s="229">
        <f>Q251*H251</f>
        <v>17.170000000000002</v>
      </c>
      <c r="S251" s="229">
        <v>0</v>
      </c>
      <c r="T251" s="230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231" t="s">
        <v>172</v>
      </c>
      <c r="AT251" s="231" t="s">
        <v>173</v>
      </c>
      <c r="AU251" s="231" t="s">
        <v>130</v>
      </c>
      <c r="AY251" s="16" t="s">
        <v>123</v>
      </c>
      <c r="BE251" s="232">
        <f>IF(N251="základná",J251,0)</f>
        <v>0</v>
      </c>
      <c r="BF251" s="232">
        <f>IF(N251="znížená",J251,0)</f>
        <v>0</v>
      </c>
      <c r="BG251" s="232">
        <f>IF(N251="zákl. prenesená",J251,0)</f>
        <v>0</v>
      </c>
      <c r="BH251" s="232">
        <f>IF(N251="zníž. prenesená",J251,0)</f>
        <v>0</v>
      </c>
      <c r="BI251" s="232">
        <f>IF(N251="nulová",J251,0)</f>
        <v>0</v>
      </c>
      <c r="BJ251" s="16" t="s">
        <v>130</v>
      </c>
      <c r="BK251" s="232">
        <f>ROUND(I251*H251,2)</f>
        <v>0</v>
      </c>
      <c r="BL251" s="16" t="s">
        <v>129</v>
      </c>
      <c r="BM251" s="231" t="s">
        <v>370</v>
      </c>
    </row>
    <row r="252" s="13" customFormat="1">
      <c r="A252" s="13"/>
      <c r="B252" s="233"/>
      <c r="C252" s="234"/>
      <c r="D252" s="235" t="s">
        <v>132</v>
      </c>
      <c r="E252" s="236" t="s">
        <v>1</v>
      </c>
      <c r="F252" s="237" t="s">
        <v>83</v>
      </c>
      <c r="G252" s="234"/>
      <c r="H252" s="238">
        <v>1</v>
      </c>
      <c r="I252" s="239"/>
      <c r="J252" s="234"/>
      <c r="K252" s="234"/>
      <c r="L252" s="240"/>
      <c r="M252" s="241"/>
      <c r="N252" s="242"/>
      <c r="O252" s="242"/>
      <c r="P252" s="242"/>
      <c r="Q252" s="242"/>
      <c r="R252" s="242"/>
      <c r="S252" s="242"/>
      <c r="T252" s="24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4" t="s">
        <v>132</v>
      </c>
      <c r="AU252" s="244" t="s">
        <v>130</v>
      </c>
      <c r="AV252" s="13" t="s">
        <v>130</v>
      </c>
      <c r="AW252" s="13" t="s">
        <v>35</v>
      </c>
      <c r="AX252" s="13" t="s">
        <v>83</v>
      </c>
      <c r="AY252" s="244" t="s">
        <v>123</v>
      </c>
    </row>
    <row r="253" s="13" customFormat="1">
      <c r="A253" s="13"/>
      <c r="B253" s="233"/>
      <c r="C253" s="234"/>
      <c r="D253" s="235" t="s">
        <v>132</v>
      </c>
      <c r="E253" s="234"/>
      <c r="F253" s="237" t="s">
        <v>371</v>
      </c>
      <c r="G253" s="234"/>
      <c r="H253" s="238">
        <v>1.01</v>
      </c>
      <c r="I253" s="239"/>
      <c r="J253" s="234"/>
      <c r="K253" s="234"/>
      <c r="L253" s="240"/>
      <c r="M253" s="241"/>
      <c r="N253" s="242"/>
      <c r="O253" s="242"/>
      <c r="P253" s="242"/>
      <c r="Q253" s="242"/>
      <c r="R253" s="242"/>
      <c r="S253" s="242"/>
      <c r="T253" s="24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4" t="s">
        <v>132</v>
      </c>
      <c r="AU253" s="244" t="s">
        <v>130</v>
      </c>
      <c r="AV253" s="13" t="s">
        <v>130</v>
      </c>
      <c r="AW253" s="13" t="s">
        <v>4</v>
      </c>
      <c r="AX253" s="13" t="s">
        <v>83</v>
      </c>
      <c r="AY253" s="244" t="s">
        <v>123</v>
      </c>
    </row>
    <row r="254" s="12" customFormat="1" ht="22.8" customHeight="1">
      <c r="A254" s="12"/>
      <c r="B254" s="205"/>
      <c r="C254" s="206"/>
      <c r="D254" s="207" t="s">
        <v>77</v>
      </c>
      <c r="E254" s="245" t="s">
        <v>178</v>
      </c>
      <c r="F254" s="245" t="s">
        <v>372</v>
      </c>
      <c r="G254" s="206"/>
      <c r="H254" s="206"/>
      <c r="I254" s="209"/>
      <c r="J254" s="246">
        <f>BK254</f>
        <v>0</v>
      </c>
      <c r="K254" s="206"/>
      <c r="L254" s="211"/>
      <c r="M254" s="212"/>
      <c r="N254" s="213"/>
      <c r="O254" s="213"/>
      <c r="P254" s="214">
        <f>SUM(P255:P296)</f>
        <v>0</v>
      </c>
      <c r="Q254" s="213"/>
      <c r="R254" s="214">
        <f>SUM(R255:R296)</f>
        <v>55.488965498399992</v>
      </c>
      <c r="S254" s="213"/>
      <c r="T254" s="215">
        <f>SUM(T255:T296)</f>
        <v>266.07137400000005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16" t="s">
        <v>83</v>
      </c>
      <c r="AT254" s="217" t="s">
        <v>77</v>
      </c>
      <c r="AU254" s="217" t="s">
        <v>83</v>
      </c>
      <c r="AY254" s="216" t="s">
        <v>123</v>
      </c>
      <c r="BK254" s="218">
        <f>SUM(BK255:BK296)</f>
        <v>0</v>
      </c>
    </row>
    <row r="255" s="2" customFormat="1" ht="33" customHeight="1">
      <c r="A255" s="37"/>
      <c r="B255" s="38"/>
      <c r="C255" s="219" t="s">
        <v>373</v>
      </c>
      <c r="D255" s="219" t="s">
        <v>125</v>
      </c>
      <c r="E255" s="220" t="s">
        <v>374</v>
      </c>
      <c r="F255" s="221" t="s">
        <v>375</v>
      </c>
      <c r="G255" s="222" t="s">
        <v>157</v>
      </c>
      <c r="H255" s="223">
        <v>1079.1199999999999</v>
      </c>
      <c r="I255" s="224"/>
      <c r="J255" s="225">
        <f>ROUND(I255*H255,2)</f>
        <v>0</v>
      </c>
      <c r="K255" s="226"/>
      <c r="L255" s="43"/>
      <c r="M255" s="227" t="s">
        <v>1</v>
      </c>
      <c r="N255" s="228" t="s">
        <v>44</v>
      </c>
      <c r="O255" s="96"/>
      <c r="P255" s="229">
        <f>O255*H255</f>
        <v>0</v>
      </c>
      <c r="Q255" s="229">
        <v>0.025710569999999999</v>
      </c>
      <c r="R255" s="229">
        <f>Q255*H255</f>
        <v>27.744790298399995</v>
      </c>
      <c r="S255" s="229">
        <v>0</v>
      </c>
      <c r="T255" s="230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231" t="s">
        <v>129</v>
      </c>
      <c r="AT255" s="231" t="s">
        <v>125</v>
      </c>
      <c r="AU255" s="231" t="s">
        <v>130</v>
      </c>
      <c r="AY255" s="16" t="s">
        <v>123</v>
      </c>
      <c r="BE255" s="232">
        <f>IF(N255="základná",J255,0)</f>
        <v>0</v>
      </c>
      <c r="BF255" s="232">
        <f>IF(N255="znížená",J255,0)</f>
        <v>0</v>
      </c>
      <c r="BG255" s="232">
        <f>IF(N255="zákl. prenesená",J255,0)</f>
        <v>0</v>
      </c>
      <c r="BH255" s="232">
        <f>IF(N255="zníž. prenesená",J255,0)</f>
        <v>0</v>
      </c>
      <c r="BI255" s="232">
        <f>IF(N255="nulová",J255,0)</f>
        <v>0</v>
      </c>
      <c r="BJ255" s="16" t="s">
        <v>130</v>
      </c>
      <c r="BK255" s="232">
        <f>ROUND(I255*H255,2)</f>
        <v>0</v>
      </c>
      <c r="BL255" s="16" t="s">
        <v>129</v>
      </c>
      <c r="BM255" s="231" t="s">
        <v>376</v>
      </c>
    </row>
    <row r="256" s="13" customFormat="1">
      <c r="A256" s="13"/>
      <c r="B256" s="233"/>
      <c r="C256" s="234"/>
      <c r="D256" s="235" t="s">
        <v>132</v>
      </c>
      <c r="E256" s="236" t="s">
        <v>1</v>
      </c>
      <c r="F256" s="237" t="s">
        <v>377</v>
      </c>
      <c r="G256" s="234"/>
      <c r="H256" s="238">
        <v>1079.1199999999999</v>
      </c>
      <c r="I256" s="239"/>
      <c r="J256" s="234"/>
      <c r="K256" s="234"/>
      <c r="L256" s="240"/>
      <c r="M256" s="241"/>
      <c r="N256" s="242"/>
      <c r="O256" s="242"/>
      <c r="P256" s="242"/>
      <c r="Q256" s="242"/>
      <c r="R256" s="242"/>
      <c r="S256" s="242"/>
      <c r="T256" s="24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4" t="s">
        <v>132</v>
      </c>
      <c r="AU256" s="244" t="s">
        <v>130</v>
      </c>
      <c r="AV256" s="13" t="s">
        <v>130</v>
      </c>
      <c r="AW256" s="13" t="s">
        <v>35</v>
      </c>
      <c r="AX256" s="13" t="s">
        <v>83</v>
      </c>
      <c r="AY256" s="244" t="s">
        <v>123</v>
      </c>
    </row>
    <row r="257" s="2" customFormat="1" ht="33" customHeight="1">
      <c r="A257" s="37"/>
      <c r="B257" s="38"/>
      <c r="C257" s="219" t="s">
        <v>378</v>
      </c>
      <c r="D257" s="219" t="s">
        <v>125</v>
      </c>
      <c r="E257" s="220" t="s">
        <v>379</v>
      </c>
      <c r="F257" s="221" t="s">
        <v>380</v>
      </c>
      <c r="G257" s="222" t="s">
        <v>157</v>
      </c>
      <c r="H257" s="223">
        <v>1079.1199999999999</v>
      </c>
      <c r="I257" s="224"/>
      <c r="J257" s="225">
        <f>ROUND(I257*H257,2)</f>
        <v>0</v>
      </c>
      <c r="K257" s="226"/>
      <c r="L257" s="43"/>
      <c r="M257" s="227" t="s">
        <v>1</v>
      </c>
      <c r="N257" s="228" t="s">
        <v>44</v>
      </c>
      <c r="O257" s="96"/>
      <c r="P257" s="229">
        <f>O257*H257</f>
        <v>0</v>
      </c>
      <c r="Q257" s="229">
        <v>0.02571</v>
      </c>
      <c r="R257" s="229">
        <f>Q257*H257</f>
        <v>27.744175199999997</v>
      </c>
      <c r="S257" s="229">
        <v>0</v>
      </c>
      <c r="T257" s="230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231" t="s">
        <v>129</v>
      </c>
      <c r="AT257" s="231" t="s">
        <v>125</v>
      </c>
      <c r="AU257" s="231" t="s">
        <v>130</v>
      </c>
      <c r="AY257" s="16" t="s">
        <v>123</v>
      </c>
      <c r="BE257" s="232">
        <f>IF(N257="základná",J257,0)</f>
        <v>0</v>
      </c>
      <c r="BF257" s="232">
        <f>IF(N257="znížená",J257,0)</f>
        <v>0</v>
      </c>
      <c r="BG257" s="232">
        <f>IF(N257="zákl. prenesená",J257,0)</f>
        <v>0</v>
      </c>
      <c r="BH257" s="232">
        <f>IF(N257="zníž. prenesená",J257,0)</f>
        <v>0</v>
      </c>
      <c r="BI257" s="232">
        <f>IF(N257="nulová",J257,0)</f>
        <v>0</v>
      </c>
      <c r="BJ257" s="16" t="s">
        <v>130</v>
      </c>
      <c r="BK257" s="232">
        <f>ROUND(I257*H257,2)</f>
        <v>0</v>
      </c>
      <c r="BL257" s="16" t="s">
        <v>129</v>
      </c>
      <c r="BM257" s="231" t="s">
        <v>381</v>
      </c>
    </row>
    <row r="258" s="2" customFormat="1" ht="49.05" customHeight="1">
      <c r="A258" s="37"/>
      <c r="B258" s="38"/>
      <c r="C258" s="219" t="s">
        <v>382</v>
      </c>
      <c r="D258" s="219" t="s">
        <v>125</v>
      </c>
      <c r="E258" s="220" t="s">
        <v>383</v>
      </c>
      <c r="F258" s="221" t="s">
        <v>384</v>
      </c>
      <c r="G258" s="222" t="s">
        <v>136</v>
      </c>
      <c r="H258" s="223">
        <v>22.007000000000001</v>
      </c>
      <c r="I258" s="224"/>
      <c r="J258" s="225">
        <f>ROUND(I258*H258,2)</f>
        <v>0</v>
      </c>
      <c r="K258" s="226"/>
      <c r="L258" s="43"/>
      <c r="M258" s="227" t="s">
        <v>1</v>
      </c>
      <c r="N258" s="228" t="s">
        <v>44</v>
      </c>
      <c r="O258" s="96"/>
      <c r="P258" s="229">
        <f>O258*H258</f>
        <v>0</v>
      </c>
      <c r="Q258" s="229">
        <v>0</v>
      </c>
      <c r="R258" s="229">
        <f>Q258*H258</f>
        <v>0</v>
      </c>
      <c r="S258" s="229">
        <v>1.95</v>
      </c>
      <c r="T258" s="230">
        <f>S258*H258</f>
        <v>42.913650000000004</v>
      </c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R258" s="231" t="s">
        <v>129</v>
      </c>
      <c r="AT258" s="231" t="s">
        <v>125</v>
      </c>
      <c r="AU258" s="231" t="s">
        <v>130</v>
      </c>
      <c r="AY258" s="16" t="s">
        <v>123</v>
      </c>
      <c r="BE258" s="232">
        <f>IF(N258="základná",J258,0)</f>
        <v>0</v>
      </c>
      <c r="BF258" s="232">
        <f>IF(N258="znížená",J258,0)</f>
        <v>0</v>
      </c>
      <c r="BG258" s="232">
        <f>IF(N258="zákl. prenesená",J258,0)</f>
        <v>0</v>
      </c>
      <c r="BH258" s="232">
        <f>IF(N258="zníž. prenesená",J258,0)</f>
        <v>0</v>
      </c>
      <c r="BI258" s="232">
        <f>IF(N258="nulová",J258,0)</f>
        <v>0</v>
      </c>
      <c r="BJ258" s="16" t="s">
        <v>130</v>
      </c>
      <c r="BK258" s="232">
        <f>ROUND(I258*H258,2)</f>
        <v>0</v>
      </c>
      <c r="BL258" s="16" t="s">
        <v>129</v>
      </c>
      <c r="BM258" s="231" t="s">
        <v>385</v>
      </c>
    </row>
    <row r="259" s="13" customFormat="1">
      <c r="A259" s="13"/>
      <c r="B259" s="233"/>
      <c r="C259" s="234"/>
      <c r="D259" s="235" t="s">
        <v>132</v>
      </c>
      <c r="E259" s="236" t="s">
        <v>1</v>
      </c>
      <c r="F259" s="237" t="s">
        <v>386</v>
      </c>
      <c r="G259" s="234"/>
      <c r="H259" s="238">
        <v>27.196999999999999</v>
      </c>
      <c r="I259" s="239"/>
      <c r="J259" s="234"/>
      <c r="K259" s="234"/>
      <c r="L259" s="240"/>
      <c r="M259" s="241"/>
      <c r="N259" s="242"/>
      <c r="O259" s="242"/>
      <c r="P259" s="242"/>
      <c r="Q259" s="242"/>
      <c r="R259" s="242"/>
      <c r="S259" s="242"/>
      <c r="T259" s="24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4" t="s">
        <v>132</v>
      </c>
      <c r="AU259" s="244" t="s">
        <v>130</v>
      </c>
      <c r="AV259" s="13" t="s">
        <v>130</v>
      </c>
      <c r="AW259" s="13" t="s">
        <v>35</v>
      </c>
      <c r="AX259" s="13" t="s">
        <v>78</v>
      </c>
      <c r="AY259" s="244" t="s">
        <v>123</v>
      </c>
    </row>
    <row r="260" s="13" customFormat="1">
      <c r="A260" s="13"/>
      <c r="B260" s="233"/>
      <c r="C260" s="234"/>
      <c r="D260" s="235" t="s">
        <v>132</v>
      </c>
      <c r="E260" s="236" t="s">
        <v>1</v>
      </c>
      <c r="F260" s="237" t="s">
        <v>387</v>
      </c>
      <c r="G260" s="234"/>
      <c r="H260" s="238">
        <v>-2.867</v>
      </c>
      <c r="I260" s="239"/>
      <c r="J260" s="234"/>
      <c r="K260" s="234"/>
      <c r="L260" s="240"/>
      <c r="M260" s="241"/>
      <c r="N260" s="242"/>
      <c r="O260" s="242"/>
      <c r="P260" s="242"/>
      <c r="Q260" s="242"/>
      <c r="R260" s="242"/>
      <c r="S260" s="242"/>
      <c r="T260" s="24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4" t="s">
        <v>132</v>
      </c>
      <c r="AU260" s="244" t="s">
        <v>130</v>
      </c>
      <c r="AV260" s="13" t="s">
        <v>130</v>
      </c>
      <c r="AW260" s="13" t="s">
        <v>35</v>
      </c>
      <c r="AX260" s="13" t="s">
        <v>78</v>
      </c>
      <c r="AY260" s="244" t="s">
        <v>123</v>
      </c>
    </row>
    <row r="261" s="13" customFormat="1">
      <c r="A261" s="13"/>
      <c r="B261" s="233"/>
      <c r="C261" s="234"/>
      <c r="D261" s="235" t="s">
        <v>132</v>
      </c>
      <c r="E261" s="236" t="s">
        <v>1</v>
      </c>
      <c r="F261" s="237" t="s">
        <v>388</v>
      </c>
      <c r="G261" s="234"/>
      <c r="H261" s="238">
        <v>-2.323</v>
      </c>
      <c r="I261" s="239"/>
      <c r="J261" s="234"/>
      <c r="K261" s="234"/>
      <c r="L261" s="240"/>
      <c r="M261" s="241"/>
      <c r="N261" s="242"/>
      <c r="O261" s="242"/>
      <c r="P261" s="242"/>
      <c r="Q261" s="242"/>
      <c r="R261" s="242"/>
      <c r="S261" s="242"/>
      <c r="T261" s="24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4" t="s">
        <v>132</v>
      </c>
      <c r="AU261" s="244" t="s">
        <v>130</v>
      </c>
      <c r="AV261" s="13" t="s">
        <v>130</v>
      </c>
      <c r="AW261" s="13" t="s">
        <v>35</v>
      </c>
      <c r="AX261" s="13" t="s">
        <v>78</v>
      </c>
      <c r="AY261" s="244" t="s">
        <v>123</v>
      </c>
    </row>
    <row r="262" s="14" customFormat="1">
      <c r="A262" s="14"/>
      <c r="B262" s="247"/>
      <c r="C262" s="248"/>
      <c r="D262" s="235" t="s">
        <v>132</v>
      </c>
      <c r="E262" s="249" t="s">
        <v>1</v>
      </c>
      <c r="F262" s="250" t="s">
        <v>150</v>
      </c>
      <c r="G262" s="248"/>
      <c r="H262" s="251">
        <v>22.006999999999998</v>
      </c>
      <c r="I262" s="252"/>
      <c r="J262" s="248"/>
      <c r="K262" s="248"/>
      <c r="L262" s="253"/>
      <c r="M262" s="254"/>
      <c r="N262" s="255"/>
      <c r="O262" s="255"/>
      <c r="P262" s="255"/>
      <c r="Q262" s="255"/>
      <c r="R262" s="255"/>
      <c r="S262" s="255"/>
      <c r="T262" s="256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7" t="s">
        <v>132</v>
      </c>
      <c r="AU262" s="257" t="s">
        <v>130</v>
      </c>
      <c r="AV262" s="14" t="s">
        <v>129</v>
      </c>
      <c r="AW262" s="14" t="s">
        <v>35</v>
      </c>
      <c r="AX262" s="14" t="s">
        <v>83</v>
      </c>
      <c r="AY262" s="257" t="s">
        <v>123</v>
      </c>
    </row>
    <row r="263" s="2" customFormat="1" ht="37.8" customHeight="1">
      <c r="A263" s="37"/>
      <c r="B263" s="38"/>
      <c r="C263" s="219" t="s">
        <v>389</v>
      </c>
      <c r="D263" s="219" t="s">
        <v>125</v>
      </c>
      <c r="E263" s="220" t="s">
        <v>390</v>
      </c>
      <c r="F263" s="221" t="s">
        <v>391</v>
      </c>
      <c r="G263" s="222" t="s">
        <v>136</v>
      </c>
      <c r="H263" s="223">
        <v>13.444000000000001</v>
      </c>
      <c r="I263" s="224"/>
      <c r="J263" s="225">
        <f>ROUND(I263*H263,2)</f>
        <v>0</v>
      </c>
      <c r="K263" s="226"/>
      <c r="L263" s="43"/>
      <c r="M263" s="227" t="s">
        <v>1</v>
      </c>
      <c r="N263" s="228" t="s">
        <v>44</v>
      </c>
      <c r="O263" s="96"/>
      <c r="P263" s="229">
        <f>O263*H263</f>
        <v>0</v>
      </c>
      <c r="Q263" s="229">
        <v>0</v>
      </c>
      <c r="R263" s="229">
        <f>Q263*H263</f>
        <v>0</v>
      </c>
      <c r="S263" s="229">
        <v>1.671</v>
      </c>
      <c r="T263" s="230">
        <f>S263*H263</f>
        <v>22.464924000000003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231" t="s">
        <v>129</v>
      </c>
      <c r="AT263" s="231" t="s">
        <v>125</v>
      </c>
      <c r="AU263" s="231" t="s">
        <v>130</v>
      </c>
      <c r="AY263" s="16" t="s">
        <v>123</v>
      </c>
      <c r="BE263" s="232">
        <f>IF(N263="základná",J263,0)</f>
        <v>0</v>
      </c>
      <c r="BF263" s="232">
        <f>IF(N263="znížená",J263,0)</f>
        <v>0</v>
      </c>
      <c r="BG263" s="232">
        <f>IF(N263="zákl. prenesená",J263,0)</f>
        <v>0</v>
      </c>
      <c r="BH263" s="232">
        <f>IF(N263="zníž. prenesená",J263,0)</f>
        <v>0</v>
      </c>
      <c r="BI263" s="232">
        <f>IF(N263="nulová",J263,0)</f>
        <v>0</v>
      </c>
      <c r="BJ263" s="16" t="s">
        <v>130</v>
      </c>
      <c r="BK263" s="232">
        <f>ROUND(I263*H263,2)</f>
        <v>0</v>
      </c>
      <c r="BL263" s="16" t="s">
        <v>129</v>
      </c>
      <c r="BM263" s="231" t="s">
        <v>392</v>
      </c>
    </row>
    <row r="264" s="13" customFormat="1">
      <c r="A264" s="13"/>
      <c r="B264" s="233"/>
      <c r="C264" s="234"/>
      <c r="D264" s="235" t="s">
        <v>132</v>
      </c>
      <c r="E264" s="236" t="s">
        <v>1</v>
      </c>
      <c r="F264" s="237" t="s">
        <v>393</v>
      </c>
      <c r="G264" s="234"/>
      <c r="H264" s="238">
        <v>29.547999999999998</v>
      </c>
      <c r="I264" s="239"/>
      <c r="J264" s="234"/>
      <c r="K264" s="234"/>
      <c r="L264" s="240"/>
      <c r="M264" s="241"/>
      <c r="N264" s="242"/>
      <c r="O264" s="242"/>
      <c r="P264" s="242"/>
      <c r="Q264" s="242"/>
      <c r="R264" s="242"/>
      <c r="S264" s="242"/>
      <c r="T264" s="24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4" t="s">
        <v>132</v>
      </c>
      <c r="AU264" s="244" t="s">
        <v>130</v>
      </c>
      <c r="AV264" s="13" t="s">
        <v>130</v>
      </c>
      <c r="AW264" s="13" t="s">
        <v>35</v>
      </c>
      <c r="AX264" s="13" t="s">
        <v>78</v>
      </c>
      <c r="AY264" s="244" t="s">
        <v>123</v>
      </c>
    </row>
    <row r="265" s="13" customFormat="1">
      <c r="A265" s="13"/>
      <c r="B265" s="233"/>
      <c r="C265" s="234"/>
      <c r="D265" s="235" t="s">
        <v>132</v>
      </c>
      <c r="E265" s="236" t="s">
        <v>1</v>
      </c>
      <c r="F265" s="237" t="s">
        <v>394</v>
      </c>
      <c r="G265" s="234"/>
      <c r="H265" s="238">
        <v>32.436999999999998</v>
      </c>
      <c r="I265" s="239"/>
      <c r="J265" s="234"/>
      <c r="K265" s="234"/>
      <c r="L265" s="240"/>
      <c r="M265" s="241"/>
      <c r="N265" s="242"/>
      <c r="O265" s="242"/>
      <c r="P265" s="242"/>
      <c r="Q265" s="242"/>
      <c r="R265" s="242"/>
      <c r="S265" s="242"/>
      <c r="T265" s="24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4" t="s">
        <v>132</v>
      </c>
      <c r="AU265" s="244" t="s">
        <v>130</v>
      </c>
      <c r="AV265" s="13" t="s">
        <v>130</v>
      </c>
      <c r="AW265" s="13" t="s">
        <v>35</v>
      </c>
      <c r="AX265" s="13" t="s">
        <v>78</v>
      </c>
      <c r="AY265" s="244" t="s">
        <v>123</v>
      </c>
    </row>
    <row r="266" s="13" customFormat="1">
      <c r="A266" s="13"/>
      <c r="B266" s="233"/>
      <c r="C266" s="234"/>
      <c r="D266" s="235" t="s">
        <v>132</v>
      </c>
      <c r="E266" s="236" t="s">
        <v>1</v>
      </c>
      <c r="F266" s="237" t="s">
        <v>395</v>
      </c>
      <c r="G266" s="234"/>
      <c r="H266" s="238">
        <v>-9.0500000000000007</v>
      </c>
      <c r="I266" s="239"/>
      <c r="J266" s="234"/>
      <c r="K266" s="234"/>
      <c r="L266" s="240"/>
      <c r="M266" s="241"/>
      <c r="N266" s="242"/>
      <c r="O266" s="242"/>
      <c r="P266" s="242"/>
      <c r="Q266" s="242"/>
      <c r="R266" s="242"/>
      <c r="S266" s="242"/>
      <c r="T266" s="24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4" t="s">
        <v>132</v>
      </c>
      <c r="AU266" s="244" t="s">
        <v>130</v>
      </c>
      <c r="AV266" s="13" t="s">
        <v>130</v>
      </c>
      <c r="AW266" s="13" t="s">
        <v>35</v>
      </c>
      <c r="AX266" s="13" t="s">
        <v>78</v>
      </c>
      <c r="AY266" s="244" t="s">
        <v>123</v>
      </c>
    </row>
    <row r="267" s="13" customFormat="1">
      <c r="A267" s="13"/>
      <c r="B267" s="233"/>
      <c r="C267" s="234"/>
      <c r="D267" s="235" t="s">
        <v>132</v>
      </c>
      <c r="E267" s="236" t="s">
        <v>1</v>
      </c>
      <c r="F267" s="237" t="s">
        <v>396</v>
      </c>
      <c r="G267" s="234"/>
      <c r="H267" s="238">
        <v>-7.3330000000000002</v>
      </c>
      <c r="I267" s="239"/>
      <c r="J267" s="234"/>
      <c r="K267" s="234"/>
      <c r="L267" s="240"/>
      <c r="M267" s="241"/>
      <c r="N267" s="242"/>
      <c r="O267" s="242"/>
      <c r="P267" s="242"/>
      <c r="Q267" s="242"/>
      <c r="R267" s="242"/>
      <c r="S267" s="242"/>
      <c r="T267" s="24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4" t="s">
        <v>132</v>
      </c>
      <c r="AU267" s="244" t="s">
        <v>130</v>
      </c>
      <c r="AV267" s="13" t="s">
        <v>130</v>
      </c>
      <c r="AW267" s="13" t="s">
        <v>35</v>
      </c>
      <c r="AX267" s="13" t="s">
        <v>78</v>
      </c>
      <c r="AY267" s="244" t="s">
        <v>123</v>
      </c>
    </row>
    <row r="268" s="13" customFormat="1">
      <c r="A268" s="13"/>
      <c r="B268" s="233"/>
      <c r="C268" s="234"/>
      <c r="D268" s="235" t="s">
        <v>132</v>
      </c>
      <c r="E268" s="236" t="s">
        <v>1</v>
      </c>
      <c r="F268" s="237" t="s">
        <v>397</v>
      </c>
      <c r="G268" s="234"/>
      <c r="H268" s="238">
        <v>-32.158000000000001</v>
      </c>
      <c r="I268" s="239"/>
      <c r="J268" s="234"/>
      <c r="K268" s="234"/>
      <c r="L268" s="240"/>
      <c r="M268" s="241"/>
      <c r="N268" s="242"/>
      <c r="O268" s="242"/>
      <c r="P268" s="242"/>
      <c r="Q268" s="242"/>
      <c r="R268" s="242"/>
      <c r="S268" s="242"/>
      <c r="T268" s="24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4" t="s">
        <v>132</v>
      </c>
      <c r="AU268" s="244" t="s">
        <v>130</v>
      </c>
      <c r="AV268" s="13" t="s">
        <v>130</v>
      </c>
      <c r="AW268" s="13" t="s">
        <v>35</v>
      </c>
      <c r="AX268" s="13" t="s">
        <v>78</v>
      </c>
      <c r="AY268" s="244" t="s">
        <v>123</v>
      </c>
    </row>
    <row r="269" s="14" customFormat="1">
      <c r="A269" s="14"/>
      <c r="B269" s="247"/>
      <c r="C269" s="248"/>
      <c r="D269" s="235" t="s">
        <v>132</v>
      </c>
      <c r="E269" s="249" t="s">
        <v>1</v>
      </c>
      <c r="F269" s="250" t="s">
        <v>150</v>
      </c>
      <c r="G269" s="248"/>
      <c r="H269" s="251">
        <v>13.444000000000003</v>
      </c>
      <c r="I269" s="252"/>
      <c r="J269" s="248"/>
      <c r="K269" s="248"/>
      <c r="L269" s="253"/>
      <c r="M269" s="254"/>
      <c r="N269" s="255"/>
      <c r="O269" s="255"/>
      <c r="P269" s="255"/>
      <c r="Q269" s="255"/>
      <c r="R269" s="255"/>
      <c r="S269" s="255"/>
      <c r="T269" s="256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7" t="s">
        <v>132</v>
      </c>
      <c r="AU269" s="257" t="s">
        <v>130</v>
      </c>
      <c r="AV269" s="14" t="s">
        <v>129</v>
      </c>
      <c r="AW269" s="14" t="s">
        <v>35</v>
      </c>
      <c r="AX269" s="14" t="s">
        <v>83</v>
      </c>
      <c r="AY269" s="257" t="s">
        <v>123</v>
      </c>
    </row>
    <row r="270" s="2" customFormat="1" ht="37.8" customHeight="1">
      <c r="A270" s="37"/>
      <c r="B270" s="38"/>
      <c r="C270" s="219" t="s">
        <v>398</v>
      </c>
      <c r="D270" s="219" t="s">
        <v>125</v>
      </c>
      <c r="E270" s="220" t="s">
        <v>399</v>
      </c>
      <c r="F270" s="221" t="s">
        <v>400</v>
      </c>
      <c r="G270" s="222" t="s">
        <v>136</v>
      </c>
      <c r="H270" s="223">
        <v>91.224000000000004</v>
      </c>
      <c r="I270" s="224"/>
      <c r="J270" s="225">
        <f>ROUND(I270*H270,2)</f>
        <v>0</v>
      </c>
      <c r="K270" s="226"/>
      <c r="L270" s="43"/>
      <c r="M270" s="227" t="s">
        <v>1</v>
      </c>
      <c r="N270" s="228" t="s">
        <v>44</v>
      </c>
      <c r="O270" s="96"/>
      <c r="P270" s="229">
        <f>O270*H270</f>
        <v>0</v>
      </c>
      <c r="Q270" s="229">
        <v>0</v>
      </c>
      <c r="R270" s="229">
        <f>Q270*H270</f>
        <v>0</v>
      </c>
      <c r="S270" s="229">
        <v>2.2000000000000002</v>
      </c>
      <c r="T270" s="230">
        <f>S270*H270</f>
        <v>200.69280000000003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31" t="s">
        <v>129</v>
      </c>
      <c r="AT270" s="231" t="s">
        <v>125</v>
      </c>
      <c r="AU270" s="231" t="s">
        <v>130</v>
      </c>
      <c r="AY270" s="16" t="s">
        <v>123</v>
      </c>
      <c r="BE270" s="232">
        <f>IF(N270="základná",J270,0)</f>
        <v>0</v>
      </c>
      <c r="BF270" s="232">
        <f>IF(N270="znížená",J270,0)</f>
        <v>0</v>
      </c>
      <c r="BG270" s="232">
        <f>IF(N270="zákl. prenesená",J270,0)</f>
        <v>0</v>
      </c>
      <c r="BH270" s="232">
        <f>IF(N270="zníž. prenesená",J270,0)</f>
        <v>0</v>
      </c>
      <c r="BI270" s="232">
        <f>IF(N270="nulová",J270,0)</f>
        <v>0</v>
      </c>
      <c r="BJ270" s="16" t="s">
        <v>130</v>
      </c>
      <c r="BK270" s="232">
        <f>ROUND(I270*H270,2)</f>
        <v>0</v>
      </c>
      <c r="BL270" s="16" t="s">
        <v>129</v>
      </c>
      <c r="BM270" s="231" t="s">
        <v>401</v>
      </c>
    </row>
    <row r="271" s="13" customFormat="1">
      <c r="A271" s="13"/>
      <c r="B271" s="233"/>
      <c r="C271" s="234"/>
      <c r="D271" s="235" t="s">
        <v>132</v>
      </c>
      <c r="E271" s="236" t="s">
        <v>1</v>
      </c>
      <c r="F271" s="237" t="s">
        <v>402</v>
      </c>
      <c r="G271" s="234"/>
      <c r="H271" s="238">
        <v>91.224000000000004</v>
      </c>
      <c r="I271" s="239"/>
      <c r="J271" s="234"/>
      <c r="K271" s="234"/>
      <c r="L271" s="240"/>
      <c r="M271" s="241"/>
      <c r="N271" s="242"/>
      <c r="O271" s="242"/>
      <c r="P271" s="242"/>
      <c r="Q271" s="242"/>
      <c r="R271" s="242"/>
      <c r="S271" s="242"/>
      <c r="T271" s="24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4" t="s">
        <v>132</v>
      </c>
      <c r="AU271" s="244" t="s">
        <v>130</v>
      </c>
      <c r="AV271" s="13" t="s">
        <v>130</v>
      </c>
      <c r="AW271" s="13" t="s">
        <v>35</v>
      </c>
      <c r="AX271" s="13" t="s">
        <v>83</v>
      </c>
      <c r="AY271" s="244" t="s">
        <v>123</v>
      </c>
    </row>
    <row r="272" s="2" customFormat="1" ht="24.15" customHeight="1">
      <c r="A272" s="37"/>
      <c r="B272" s="38"/>
      <c r="C272" s="219" t="s">
        <v>403</v>
      </c>
      <c r="D272" s="219" t="s">
        <v>125</v>
      </c>
      <c r="E272" s="220" t="s">
        <v>404</v>
      </c>
      <c r="F272" s="221" t="s">
        <v>405</v>
      </c>
      <c r="G272" s="222" t="s">
        <v>136</v>
      </c>
      <c r="H272" s="223">
        <v>11.551</v>
      </c>
      <c r="I272" s="224"/>
      <c r="J272" s="225">
        <f>ROUND(I272*H272,2)</f>
        <v>0</v>
      </c>
      <c r="K272" s="226"/>
      <c r="L272" s="43"/>
      <c r="M272" s="227" t="s">
        <v>1</v>
      </c>
      <c r="N272" s="228" t="s">
        <v>44</v>
      </c>
      <c r="O272" s="96"/>
      <c r="P272" s="229">
        <f>O272*H272</f>
        <v>0</v>
      </c>
      <c r="Q272" s="229">
        <v>0</v>
      </c>
      <c r="R272" s="229">
        <f>Q272*H272</f>
        <v>0</v>
      </c>
      <c r="S272" s="229">
        <v>0</v>
      </c>
      <c r="T272" s="230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231" t="s">
        <v>129</v>
      </c>
      <c r="AT272" s="231" t="s">
        <v>125</v>
      </c>
      <c r="AU272" s="231" t="s">
        <v>130</v>
      </c>
      <c r="AY272" s="16" t="s">
        <v>123</v>
      </c>
      <c r="BE272" s="232">
        <f>IF(N272="základná",J272,0)</f>
        <v>0</v>
      </c>
      <c r="BF272" s="232">
        <f>IF(N272="znížená",J272,0)</f>
        <v>0</v>
      </c>
      <c r="BG272" s="232">
        <f>IF(N272="zákl. prenesená",J272,0)</f>
        <v>0</v>
      </c>
      <c r="BH272" s="232">
        <f>IF(N272="zníž. prenesená",J272,0)</f>
        <v>0</v>
      </c>
      <c r="BI272" s="232">
        <f>IF(N272="nulová",J272,0)</f>
        <v>0</v>
      </c>
      <c r="BJ272" s="16" t="s">
        <v>130</v>
      </c>
      <c r="BK272" s="232">
        <f>ROUND(I272*H272,2)</f>
        <v>0</v>
      </c>
      <c r="BL272" s="16" t="s">
        <v>129</v>
      </c>
      <c r="BM272" s="231" t="s">
        <v>406</v>
      </c>
    </row>
    <row r="273" s="13" customFormat="1">
      <c r="A273" s="13"/>
      <c r="B273" s="233"/>
      <c r="C273" s="234"/>
      <c r="D273" s="235" t="s">
        <v>132</v>
      </c>
      <c r="E273" s="236" t="s">
        <v>1</v>
      </c>
      <c r="F273" s="237" t="s">
        <v>407</v>
      </c>
      <c r="G273" s="234"/>
      <c r="H273" s="238">
        <v>11.551</v>
      </c>
      <c r="I273" s="239"/>
      <c r="J273" s="234"/>
      <c r="K273" s="234"/>
      <c r="L273" s="240"/>
      <c r="M273" s="241"/>
      <c r="N273" s="242"/>
      <c r="O273" s="242"/>
      <c r="P273" s="242"/>
      <c r="Q273" s="242"/>
      <c r="R273" s="242"/>
      <c r="S273" s="242"/>
      <c r="T273" s="24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4" t="s">
        <v>132</v>
      </c>
      <c r="AU273" s="244" t="s">
        <v>130</v>
      </c>
      <c r="AV273" s="13" t="s">
        <v>130</v>
      </c>
      <c r="AW273" s="13" t="s">
        <v>35</v>
      </c>
      <c r="AX273" s="13" t="s">
        <v>83</v>
      </c>
      <c r="AY273" s="244" t="s">
        <v>123</v>
      </c>
    </row>
    <row r="274" s="2" customFormat="1" ht="21.75" customHeight="1">
      <c r="A274" s="37"/>
      <c r="B274" s="38"/>
      <c r="C274" s="219" t="s">
        <v>408</v>
      </c>
      <c r="D274" s="219" t="s">
        <v>125</v>
      </c>
      <c r="E274" s="220" t="s">
        <v>409</v>
      </c>
      <c r="F274" s="221" t="s">
        <v>410</v>
      </c>
      <c r="G274" s="222" t="s">
        <v>210</v>
      </c>
      <c r="H274" s="223">
        <v>271.49900000000002</v>
      </c>
      <c r="I274" s="224"/>
      <c r="J274" s="225">
        <f>ROUND(I274*H274,2)</f>
        <v>0</v>
      </c>
      <c r="K274" s="226"/>
      <c r="L274" s="43"/>
      <c r="M274" s="227" t="s">
        <v>1</v>
      </c>
      <c r="N274" s="228" t="s">
        <v>44</v>
      </c>
      <c r="O274" s="96"/>
      <c r="P274" s="229">
        <f>O274*H274</f>
        <v>0</v>
      </c>
      <c r="Q274" s="229">
        <v>0</v>
      </c>
      <c r="R274" s="229">
        <f>Q274*H274</f>
        <v>0</v>
      </c>
      <c r="S274" s="229">
        <v>0</v>
      </c>
      <c r="T274" s="230">
        <f>S274*H274</f>
        <v>0</v>
      </c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R274" s="231" t="s">
        <v>129</v>
      </c>
      <c r="AT274" s="231" t="s">
        <v>125</v>
      </c>
      <c r="AU274" s="231" t="s">
        <v>130</v>
      </c>
      <c r="AY274" s="16" t="s">
        <v>123</v>
      </c>
      <c r="BE274" s="232">
        <f>IF(N274="základná",J274,0)</f>
        <v>0</v>
      </c>
      <c r="BF274" s="232">
        <f>IF(N274="znížená",J274,0)</f>
        <v>0</v>
      </c>
      <c r="BG274" s="232">
        <f>IF(N274="zákl. prenesená",J274,0)</f>
        <v>0</v>
      </c>
      <c r="BH274" s="232">
        <f>IF(N274="zníž. prenesená",J274,0)</f>
        <v>0</v>
      </c>
      <c r="BI274" s="232">
        <f>IF(N274="nulová",J274,0)</f>
        <v>0</v>
      </c>
      <c r="BJ274" s="16" t="s">
        <v>130</v>
      </c>
      <c r="BK274" s="232">
        <f>ROUND(I274*H274,2)</f>
        <v>0</v>
      </c>
      <c r="BL274" s="16" t="s">
        <v>129</v>
      </c>
      <c r="BM274" s="231" t="s">
        <v>411</v>
      </c>
    </row>
    <row r="275" s="2" customFormat="1" ht="24.15" customHeight="1">
      <c r="A275" s="37"/>
      <c r="B275" s="38"/>
      <c r="C275" s="219" t="s">
        <v>412</v>
      </c>
      <c r="D275" s="219" t="s">
        <v>125</v>
      </c>
      <c r="E275" s="220" t="s">
        <v>413</v>
      </c>
      <c r="F275" s="221" t="s">
        <v>414</v>
      </c>
      <c r="G275" s="222" t="s">
        <v>210</v>
      </c>
      <c r="H275" s="223">
        <v>271.49900000000002</v>
      </c>
      <c r="I275" s="224"/>
      <c r="J275" s="225">
        <f>ROUND(I275*H275,2)</f>
        <v>0</v>
      </c>
      <c r="K275" s="226"/>
      <c r="L275" s="43"/>
      <c r="M275" s="227" t="s">
        <v>1</v>
      </c>
      <c r="N275" s="228" t="s">
        <v>44</v>
      </c>
      <c r="O275" s="96"/>
      <c r="P275" s="229">
        <f>O275*H275</f>
        <v>0</v>
      </c>
      <c r="Q275" s="229">
        <v>0</v>
      </c>
      <c r="R275" s="229">
        <f>Q275*H275</f>
        <v>0</v>
      </c>
      <c r="S275" s="229">
        <v>0</v>
      </c>
      <c r="T275" s="230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231" t="s">
        <v>129</v>
      </c>
      <c r="AT275" s="231" t="s">
        <v>125</v>
      </c>
      <c r="AU275" s="231" t="s">
        <v>130</v>
      </c>
      <c r="AY275" s="16" t="s">
        <v>123</v>
      </c>
      <c r="BE275" s="232">
        <f>IF(N275="základná",J275,0)</f>
        <v>0</v>
      </c>
      <c r="BF275" s="232">
        <f>IF(N275="znížená",J275,0)</f>
        <v>0</v>
      </c>
      <c r="BG275" s="232">
        <f>IF(N275="zákl. prenesená",J275,0)</f>
        <v>0</v>
      </c>
      <c r="BH275" s="232">
        <f>IF(N275="zníž. prenesená",J275,0)</f>
        <v>0</v>
      </c>
      <c r="BI275" s="232">
        <f>IF(N275="nulová",J275,0)</f>
        <v>0</v>
      </c>
      <c r="BJ275" s="16" t="s">
        <v>130</v>
      </c>
      <c r="BK275" s="232">
        <f>ROUND(I275*H275,2)</f>
        <v>0</v>
      </c>
      <c r="BL275" s="16" t="s">
        <v>129</v>
      </c>
      <c r="BM275" s="231" t="s">
        <v>415</v>
      </c>
    </row>
    <row r="276" s="2" customFormat="1" ht="24.15" customHeight="1">
      <c r="A276" s="37"/>
      <c r="B276" s="38"/>
      <c r="C276" s="219" t="s">
        <v>416</v>
      </c>
      <c r="D276" s="219" t="s">
        <v>125</v>
      </c>
      <c r="E276" s="220" t="s">
        <v>417</v>
      </c>
      <c r="F276" s="221" t="s">
        <v>418</v>
      </c>
      <c r="G276" s="222" t="s">
        <v>210</v>
      </c>
      <c r="H276" s="223">
        <v>271.49900000000002</v>
      </c>
      <c r="I276" s="224"/>
      <c r="J276" s="225">
        <f>ROUND(I276*H276,2)</f>
        <v>0</v>
      </c>
      <c r="K276" s="226"/>
      <c r="L276" s="43"/>
      <c r="M276" s="227" t="s">
        <v>1</v>
      </c>
      <c r="N276" s="228" t="s">
        <v>44</v>
      </c>
      <c r="O276" s="96"/>
      <c r="P276" s="229">
        <f>O276*H276</f>
        <v>0</v>
      </c>
      <c r="Q276" s="229">
        <v>0</v>
      </c>
      <c r="R276" s="229">
        <f>Q276*H276</f>
        <v>0</v>
      </c>
      <c r="S276" s="229">
        <v>0</v>
      </c>
      <c r="T276" s="230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231" t="s">
        <v>129</v>
      </c>
      <c r="AT276" s="231" t="s">
        <v>125</v>
      </c>
      <c r="AU276" s="231" t="s">
        <v>130</v>
      </c>
      <c r="AY276" s="16" t="s">
        <v>123</v>
      </c>
      <c r="BE276" s="232">
        <f>IF(N276="základná",J276,0)</f>
        <v>0</v>
      </c>
      <c r="BF276" s="232">
        <f>IF(N276="znížená",J276,0)</f>
        <v>0</v>
      </c>
      <c r="BG276" s="232">
        <f>IF(N276="zákl. prenesená",J276,0)</f>
        <v>0</v>
      </c>
      <c r="BH276" s="232">
        <f>IF(N276="zníž. prenesená",J276,0)</f>
        <v>0</v>
      </c>
      <c r="BI276" s="232">
        <f>IF(N276="nulová",J276,0)</f>
        <v>0</v>
      </c>
      <c r="BJ276" s="16" t="s">
        <v>130</v>
      </c>
      <c r="BK276" s="232">
        <f>ROUND(I276*H276,2)</f>
        <v>0</v>
      </c>
      <c r="BL276" s="16" t="s">
        <v>129</v>
      </c>
      <c r="BM276" s="231" t="s">
        <v>419</v>
      </c>
    </row>
    <row r="277" s="2" customFormat="1" ht="37.8" customHeight="1">
      <c r="A277" s="37"/>
      <c r="B277" s="38"/>
      <c r="C277" s="258" t="s">
        <v>420</v>
      </c>
      <c r="D277" s="258" t="s">
        <v>173</v>
      </c>
      <c r="E277" s="259" t="s">
        <v>421</v>
      </c>
      <c r="F277" s="260" t="s">
        <v>422</v>
      </c>
      <c r="G277" s="261" t="s">
        <v>237</v>
      </c>
      <c r="H277" s="262">
        <v>42</v>
      </c>
      <c r="I277" s="263"/>
      <c r="J277" s="264">
        <f>ROUND(I277*H277,2)</f>
        <v>0</v>
      </c>
      <c r="K277" s="265"/>
      <c r="L277" s="266"/>
      <c r="M277" s="267" t="s">
        <v>1</v>
      </c>
      <c r="N277" s="268" t="s">
        <v>44</v>
      </c>
      <c r="O277" s="96"/>
      <c r="P277" s="229">
        <f>O277*H277</f>
        <v>0</v>
      </c>
      <c r="Q277" s="229">
        <v>0</v>
      </c>
      <c r="R277" s="229">
        <f>Q277*H277</f>
        <v>0</v>
      </c>
      <c r="S277" s="229">
        <v>0</v>
      </c>
      <c r="T277" s="230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231" t="s">
        <v>172</v>
      </c>
      <c r="AT277" s="231" t="s">
        <v>173</v>
      </c>
      <c r="AU277" s="231" t="s">
        <v>130</v>
      </c>
      <c r="AY277" s="16" t="s">
        <v>123</v>
      </c>
      <c r="BE277" s="232">
        <f>IF(N277="základná",J277,0)</f>
        <v>0</v>
      </c>
      <c r="BF277" s="232">
        <f>IF(N277="znížená",J277,0)</f>
        <v>0</v>
      </c>
      <c r="BG277" s="232">
        <f>IF(N277="zákl. prenesená",J277,0)</f>
        <v>0</v>
      </c>
      <c r="BH277" s="232">
        <f>IF(N277="zníž. prenesená",J277,0)</f>
        <v>0</v>
      </c>
      <c r="BI277" s="232">
        <f>IF(N277="nulová",J277,0)</f>
        <v>0</v>
      </c>
      <c r="BJ277" s="16" t="s">
        <v>130</v>
      </c>
      <c r="BK277" s="232">
        <f>ROUND(I277*H277,2)</f>
        <v>0</v>
      </c>
      <c r="BL277" s="16" t="s">
        <v>129</v>
      </c>
      <c r="BM277" s="231" t="s">
        <v>423</v>
      </c>
    </row>
    <row r="278" s="13" customFormat="1">
      <c r="A278" s="13"/>
      <c r="B278" s="233"/>
      <c r="C278" s="234"/>
      <c r="D278" s="235" t="s">
        <v>132</v>
      </c>
      <c r="E278" s="236" t="s">
        <v>1</v>
      </c>
      <c r="F278" s="237" t="s">
        <v>344</v>
      </c>
      <c r="G278" s="234"/>
      <c r="H278" s="238">
        <v>42</v>
      </c>
      <c r="I278" s="239"/>
      <c r="J278" s="234"/>
      <c r="K278" s="234"/>
      <c r="L278" s="240"/>
      <c r="M278" s="241"/>
      <c r="N278" s="242"/>
      <c r="O278" s="242"/>
      <c r="P278" s="242"/>
      <c r="Q278" s="242"/>
      <c r="R278" s="242"/>
      <c r="S278" s="242"/>
      <c r="T278" s="24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4" t="s">
        <v>132</v>
      </c>
      <c r="AU278" s="244" t="s">
        <v>130</v>
      </c>
      <c r="AV278" s="13" t="s">
        <v>130</v>
      </c>
      <c r="AW278" s="13" t="s">
        <v>35</v>
      </c>
      <c r="AX278" s="13" t="s">
        <v>83</v>
      </c>
      <c r="AY278" s="244" t="s">
        <v>123</v>
      </c>
    </row>
    <row r="279" s="2" customFormat="1" ht="24.15" customHeight="1">
      <c r="A279" s="37"/>
      <c r="B279" s="38"/>
      <c r="C279" s="258" t="s">
        <v>424</v>
      </c>
      <c r="D279" s="258" t="s">
        <v>173</v>
      </c>
      <c r="E279" s="259" t="s">
        <v>425</v>
      </c>
      <c r="F279" s="260" t="s">
        <v>426</v>
      </c>
      <c r="G279" s="261" t="s">
        <v>237</v>
      </c>
      <c r="H279" s="262">
        <v>6</v>
      </c>
      <c r="I279" s="263"/>
      <c r="J279" s="264">
        <f>ROUND(I279*H279,2)</f>
        <v>0</v>
      </c>
      <c r="K279" s="265"/>
      <c r="L279" s="266"/>
      <c r="M279" s="267" t="s">
        <v>1</v>
      </c>
      <c r="N279" s="268" t="s">
        <v>44</v>
      </c>
      <c r="O279" s="96"/>
      <c r="P279" s="229">
        <f>O279*H279</f>
        <v>0</v>
      </c>
      <c r="Q279" s="229">
        <v>0</v>
      </c>
      <c r="R279" s="229">
        <f>Q279*H279</f>
        <v>0</v>
      </c>
      <c r="S279" s="229">
        <v>0</v>
      </c>
      <c r="T279" s="230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231" t="s">
        <v>172</v>
      </c>
      <c r="AT279" s="231" t="s">
        <v>173</v>
      </c>
      <c r="AU279" s="231" t="s">
        <v>130</v>
      </c>
      <c r="AY279" s="16" t="s">
        <v>123</v>
      </c>
      <c r="BE279" s="232">
        <f>IF(N279="základná",J279,0)</f>
        <v>0</v>
      </c>
      <c r="BF279" s="232">
        <f>IF(N279="znížená",J279,0)</f>
        <v>0</v>
      </c>
      <c r="BG279" s="232">
        <f>IF(N279="zákl. prenesená",J279,0)</f>
        <v>0</v>
      </c>
      <c r="BH279" s="232">
        <f>IF(N279="zníž. prenesená",J279,0)</f>
        <v>0</v>
      </c>
      <c r="BI279" s="232">
        <f>IF(N279="nulová",J279,0)</f>
        <v>0</v>
      </c>
      <c r="BJ279" s="16" t="s">
        <v>130</v>
      </c>
      <c r="BK279" s="232">
        <f>ROUND(I279*H279,2)</f>
        <v>0</v>
      </c>
      <c r="BL279" s="16" t="s">
        <v>129</v>
      </c>
      <c r="BM279" s="231" t="s">
        <v>427</v>
      </c>
    </row>
    <row r="280" s="13" customFormat="1">
      <c r="A280" s="13"/>
      <c r="B280" s="233"/>
      <c r="C280" s="234"/>
      <c r="D280" s="235" t="s">
        <v>132</v>
      </c>
      <c r="E280" s="236" t="s">
        <v>1</v>
      </c>
      <c r="F280" s="237" t="s">
        <v>161</v>
      </c>
      <c r="G280" s="234"/>
      <c r="H280" s="238">
        <v>6</v>
      </c>
      <c r="I280" s="239"/>
      <c r="J280" s="234"/>
      <c r="K280" s="234"/>
      <c r="L280" s="240"/>
      <c r="M280" s="241"/>
      <c r="N280" s="242"/>
      <c r="O280" s="242"/>
      <c r="P280" s="242"/>
      <c r="Q280" s="242"/>
      <c r="R280" s="242"/>
      <c r="S280" s="242"/>
      <c r="T280" s="24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4" t="s">
        <v>132</v>
      </c>
      <c r="AU280" s="244" t="s">
        <v>130</v>
      </c>
      <c r="AV280" s="13" t="s">
        <v>130</v>
      </c>
      <c r="AW280" s="13" t="s">
        <v>35</v>
      </c>
      <c r="AX280" s="13" t="s">
        <v>83</v>
      </c>
      <c r="AY280" s="244" t="s">
        <v>123</v>
      </c>
    </row>
    <row r="281" s="2" customFormat="1" ht="16.5" customHeight="1">
      <c r="A281" s="37"/>
      <c r="B281" s="38"/>
      <c r="C281" s="258" t="s">
        <v>428</v>
      </c>
      <c r="D281" s="258" t="s">
        <v>173</v>
      </c>
      <c r="E281" s="259" t="s">
        <v>429</v>
      </c>
      <c r="F281" s="260" t="s">
        <v>430</v>
      </c>
      <c r="G281" s="261" t="s">
        <v>237</v>
      </c>
      <c r="H281" s="262">
        <v>36</v>
      </c>
      <c r="I281" s="263"/>
      <c r="J281" s="264">
        <f>ROUND(I281*H281,2)</f>
        <v>0</v>
      </c>
      <c r="K281" s="265"/>
      <c r="L281" s="266"/>
      <c r="M281" s="267" t="s">
        <v>1</v>
      </c>
      <c r="N281" s="268" t="s">
        <v>44</v>
      </c>
      <c r="O281" s="96"/>
      <c r="P281" s="229">
        <f>O281*H281</f>
        <v>0</v>
      </c>
      <c r="Q281" s="229">
        <v>0</v>
      </c>
      <c r="R281" s="229">
        <f>Q281*H281</f>
        <v>0</v>
      </c>
      <c r="S281" s="229">
        <v>0</v>
      </c>
      <c r="T281" s="230">
        <f>S281*H281</f>
        <v>0</v>
      </c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R281" s="231" t="s">
        <v>172</v>
      </c>
      <c r="AT281" s="231" t="s">
        <v>173</v>
      </c>
      <c r="AU281" s="231" t="s">
        <v>130</v>
      </c>
      <c r="AY281" s="16" t="s">
        <v>123</v>
      </c>
      <c r="BE281" s="232">
        <f>IF(N281="základná",J281,0)</f>
        <v>0</v>
      </c>
      <c r="BF281" s="232">
        <f>IF(N281="znížená",J281,0)</f>
        <v>0</v>
      </c>
      <c r="BG281" s="232">
        <f>IF(N281="zákl. prenesená",J281,0)</f>
        <v>0</v>
      </c>
      <c r="BH281" s="232">
        <f>IF(N281="zníž. prenesená",J281,0)</f>
        <v>0</v>
      </c>
      <c r="BI281" s="232">
        <f>IF(N281="nulová",J281,0)</f>
        <v>0</v>
      </c>
      <c r="BJ281" s="16" t="s">
        <v>130</v>
      </c>
      <c r="BK281" s="232">
        <f>ROUND(I281*H281,2)</f>
        <v>0</v>
      </c>
      <c r="BL281" s="16" t="s">
        <v>129</v>
      </c>
      <c r="BM281" s="231" t="s">
        <v>431</v>
      </c>
    </row>
    <row r="282" s="13" customFormat="1">
      <c r="A282" s="13"/>
      <c r="B282" s="233"/>
      <c r="C282" s="234"/>
      <c r="D282" s="235" t="s">
        <v>132</v>
      </c>
      <c r="E282" s="236" t="s">
        <v>1</v>
      </c>
      <c r="F282" s="237" t="s">
        <v>317</v>
      </c>
      <c r="G282" s="234"/>
      <c r="H282" s="238">
        <v>36</v>
      </c>
      <c r="I282" s="239"/>
      <c r="J282" s="234"/>
      <c r="K282" s="234"/>
      <c r="L282" s="240"/>
      <c r="M282" s="241"/>
      <c r="N282" s="242"/>
      <c r="O282" s="242"/>
      <c r="P282" s="242"/>
      <c r="Q282" s="242"/>
      <c r="R282" s="242"/>
      <c r="S282" s="242"/>
      <c r="T282" s="24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4" t="s">
        <v>132</v>
      </c>
      <c r="AU282" s="244" t="s">
        <v>130</v>
      </c>
      <c r="AV282" s="13" t="s">
        <v>130</v>
      </c>
      <c r="AW282" s="13" t="s">
        <v>35</v>
      </c>
      <c r="AX282" s="13" t="s">
        <v>83</v>
      </c>
      <c r="AY282" s="244" t="s">
        <v>123</v>
      </c>
    </row>
    <row r="283" s="2" customFormat="1" ht="33" customHeight="1">
      <c r="A283" s="37"/>
      <c r="B283" s="38"/>
      <c r="C283" s="258" t="s">
        <v>432</v>
      </c>
      <c r="D283" s="258" t="s">
        <v>173</v>
      </c>
      <c r="E283" s="259" t="s">
        <v>433</v>
      </c>
      <c r="F283" s="260" t="s">
        <v>434</v>
      </c>
      <c r="G283" s="261" t="s">
        <v>237</v>
      </c>
      <c r="H283" s="262">
        <v>22</v>
      </c>
      <c r="I283" s="263"/>
      <c r="J283" s="264">
        <f>ROUND(I283*H283,2)</f>
        <v>0</v>
      </c>
      <c r="K283" s="265"/>
      <c r="L283" s="266"/>
      <c r="M283" s="267" t="s">
        <v>1</v>
      </c>
      <c r="N283" s="268" t="s">
        <v>44</v>
      </c>
      <c r="O283" s="96"/>
      <c r="P283" s="229">
        <f>O283*H283</f>
        <v>0</v>
      </c>
      <c r="Q283" s="229">
        <v>0</v>
      </c>
      <c r="R283" s="229">
        <f>Q283*H283</f>
        <v>0</v>
      </c>
      <c r="S283" s="229">
        <v>0</v>
      </c>
      <c r="T283" s="230">
        <f>S283*H283</f>
        <v>0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231" t="s">
        <v>172</v>
      </c>
      <c r="AT283" s="231" t="s">
        <v>173</v>
      </c>
      <c r="AU283" s="231" t="s">
        <v>130</v>
      </c>
      <c r="AY283" s="16" t="s">
        <v>123</v>
      </c>
      <c r="BE283" s="232">
        <f>IF(N283="základná",J283,0)</f>
        <v>0</v>
      </c>
      <c r="BF283" s="232">
        <f>IF(N283="znížená",J283,0)</f>
        <v>0</v>
      </c>
      <c r="BG283" s="232">
        <f>IF(N283="zákl. prenesená",J283,0)</f>
        <v>0</v>
      </c>
      <c r="BH283" s="232">
        <f>IF(N283="zníž. prenesená",J283,0)</f>
        <v>0</v>
      </c>
      <c r="BI283" s="232">
        <f>IF(N283="nulová",J283,0)</f>
        <v>0</v>
      </c>
      <c r="BJ283" s="16" t="s">
        <v>130</v>
      </c>
      <c r="BK283" s="232">
        <f>ROUND(I283*H283,2)</f>
        <v>0</v>
      </c>
      <c r="BL283" s="16" t="s">
        <v>129</v>
      </c>
      <c r="BM283" s="231" t="s">
        <v>435</v>
      </c>
    </row>
    <row r="284" s="13" customFormat="1">
      <c r="A284" s="13"/>
      <c r="B284" s="233"/>
      <c r="C284" s="234"/>
      <c r="D284" s="235" t="s">
        <v>132</v>
      </c>
      <c r="E284" s="236" t="s">
        <v>1</v>
      </c>
      <c r="F284" s="237" t="s">
        <v>244</v>
      </c>
      <c r="G284" s="234"/>
      <c r="H284" s="238">
        <v>22</v>
      </c>
      <c r="I284" s="239"/>
      <c r="J284" s="234"/>
      <c r="K284" s="234"/>
      <c r="L284" s="240"/>
      <c r="M284" s="241"/>
      <c r="N284" s="242"/>
      <c r="O284" s="242"/>
      <c r="P284" s="242"/>
      <c r="Q284" s="242"/>
      <c r="R284" s="242"/>
      <c r="S284" s="242"/>
      <c r="T284" s="24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4" t="s">
        <v>132</v>
      </c>
      <c r="AU284" s="244" t="s">
        <v>130</v>
      </c>
      <c r="AV284" s="13" t="s">
        <v>130</v>
      </c>
      <c r="AW284" s="13" t="s">
        <v>35</v>
      </c>
      <c r="AX284" s="13" t="s">
        <v>83</v>
      </c>
      <c r="AY284" s="244" t="s">
        <v>123</v>
      </c>
    </row>
    <row r="285" s="2" customFormat="1" ht="33" customHeight="1">
      <c r="A285" s="37"/>
      <c r="B285" s="38"/>
      <c r="C285" s="258" t="s">
        <v>436</v>
      </c>
      <c r="D285" s="258" t="s">
        <v>173</v>
      </c>
      <c r="E285" s="259" t="s">
        <v>437</v>
      </c>
      <c r="F285" s="260" t="s">
        <v>438</v>
      </c>
      <c r="G285" s="261" t="s">
        <v>237</v>
      </c>
      <c r="H285" s="262">
        <v>8</v>
      </c>
      <c r="I285" s="263"/>
      <c r="J285" s="264">
        <f>ROUND(I285*H285,2)</f>
        <v>0</v>
      </c>
      <c r="K285" s="265"/>
      <c r="L285" s="266"/>
      <c r="M285" s="267" t="s">
        <v>1</v>
      </c>
      <c r="N285" s="268" t="s">
        <v>44</v>
      </c>
      <c r="O285" s="96"/>
      <c r="P285" s="229">
        <f>O285*H285</f>
        <v>0</v>
      </c>
      <c r="Q285" s="229">
        <v>0</v>
      </c>
      <c r="R285" s="229">
        <f>Q285*H285</f>
        <v>0</v>
      </c>
      <c r="S285" s="229">
        <v>0</v>
      </c>
      <c r="T285" s="230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231" t="s">
        <v>172</v>
      </c>
      <c r="AT285" s="231" t="s">
        <v>173</v>
      </c>
      <c r="AU285" s="231" t="s">
        <v>130</v>
      </c>
      <c r="AY285" s="16" t="s">
        <v>123</v>
      </c>
      <c r="BE285" s="232">
        <f>IF(N285="základná",J285,0)</f>
        <v>0</v>
      </c>
      <c r="BF285" s="232">
        <f>IF(N285="znížená",J285,0)</f>
        <v>0</v>
      </c>
      <c r="BG285" s="232">
        <f>IF(N285="zákl. prenesená",J285,0)</f>
        <v>0</v>
      </c>
      <c r="BH285" s="232">
        <f>IF(N285="zníž. prenesená",J285,0)</f>
        <v>0</v>
      </c>
      <c r="BI285" s="232">
        <f>IF(N285="nulová",J285,0)</f>
        <v>0</v>
      </c>
      <c r="BJ285" s="16" t="s">
        <v>130</v>
      </c>
      <c r="BK285" s="232">
        <f>ROUND(I285*H285,2)</f>
        <v>0</v>
      </c>
      <c r="BL285" s="16" t="s">
        <v>129</v>
      </c>
      <c r="BM285" s="231" t="s">
        <v>439</v>
      </c>
    </row>
    <row r="286" s="13" customFormat="1">
      <c r="A286" s="13"/>
      <c r="B286" s="233"/>
      <c r="C286" s="234"/>
      <c r="D286" s="235" t="s">
        <v>132</v>
      </c>
      <c r="E286" s="236" t="s">
        <v>1</v>
      </c>
      <c r="F286" s="237" t="s">
        <v>172</v>
      </c>
      <c r="G286" s="234"/>
      <c r="H286" s="238">
        <v>8</v>
      </c>
      <c r="I286" s="239"/>
      <c r="J286" s="234"/>
      <c r="K286" s="234"/>
      <c r="L286" s="240"/>
      <c r="M286" s="241"/>
      <c r="N286" s="242"/>
      <c r="O286" s="242"/>
      <c r="P286" s="242"/>
      <c r="Q286" s="242"/>
      <c r="R286" s="242"/>
      <c r="S286" s="242"/>
      <c r="T286" s="24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4" t="s">
        <v>132</v>
      </c>
      <c r="AU286" s="244" t="s">
        <v>130</v>
      </c>
      <c r="AV286" s="13" t="s">
        <v>130</v>
      </c>
      <c r="AW286" s="13" t="s">
        <v>35</v>
      </c>
      <c r="AX286" s="13" t="s">
        <v>83</v>
      </c>
      <c r="AY286" s="244" t="s">
        <v>123</v>
      </c>
    </row>
    <row r="287" s="2" customFormat="1" ht="37.8" customHeight="1">
      <c r="A287" s="37"/>
      <c r="B287" s="38"/>
      <c r="C287" s="258" t="s">
        <v>440</v>
      </c>
      <c r="D287" s="258" t="s">
        <v>173</v>
      </c>
      <c r="E287" s="259" t="s">
        <v>441</v>
      </c>
      <c r="F287" s="260" t="s">
        <v>442</v>
      </c>
      <c r="G287" s="261" t="s">
        <v>237</v>
      </c>
      <c r="H287" s="262">
        <v>6</v>
      </c>
      <c r="I287" s="263"/>
      <c r="J287" s="264">
        <f>ROUND(I287*H287,2)</f>
        <v>0</v>
      </c>
      <c r="K287" s="265"/>
      <c r="L287" s="266"/>
      <c r="M287" s="267" t="s">
        <v>1</v>
      </c>
      <c r="N287" s="268" t="s">
        <v>44</v>
      </c>
      <c r="O287" s="96"/>
      <c r="P287" s="229">
        <f>O287*H287</f>
        <v>0</v>
      </c>
      <c r="Q287" s="229">
        <v>0</v>
      </c>
      <c r="R287" s="229">
        <f>Q287*H287</f>
        <v>0</v>
      </c>
      <c r="S287" s="229">
        <v>0</v>
      </c>
      <c r="T287" s="230">
        <f>S287*H287</f>
        <v>0</v>
      </c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R287" s="231" t="s">
        <v>172</v>
      </c>
      <c r="AT287" s="231" t="s">
        <v>173</v>
      </c>
      <c r="AU287" s="231" t="s">
        <v>130</v>
      </c>
      <c r="AY287" s="16" t="s">
        <v>123</v>
      </c>
      <c r="BE287" s="232">
        <f>IF(N287="základná",J287,0)</f>
        <v>0</v>
      </c>
      <c r="BF287" s="232">
        <f>IF(N287="znížená",J287,0)</f>
        <v>0</v>
      </c>
      <c r="BG287" s="232">
        <f>IF(N287="zákl. prenesená",J287,0)</f>
        <v>0</v>
      </c>
      <c r="BH287" s="232">
        <f>IF(N287="zníž. prenesená",J287,0)</f>
        <v>0</v>
      </c>
      <c r="BI287" s="232">
        <f>IF(N287="nulová",J287,0)</f>
        <v>0</v>
      </c>
      <c r="BJ287" s="16" t="s">
        <v>130</v>
      </c>
      <c r="BK287" s="232">
        <f>ROUND(I287*H287,2)</f>
        <v>0</v>
      </c>
      <c r="BL287" s="16" t="s">
        <v>129</v>
      </c>
      <c r="BM287" s="231" t="s">
        <v>443</v>
      </c>
    </row>
    <row r="288" s="13" customFormat="1">
      <c r="A288" s="13"/>
      <c r="B288" s="233"/>
      <c r="C288" s="234"/>
      <c r="D288" s="235" t="s">
        <v>132</v>
      </c>
      <c r="E288" s="236" t="s">
        <v>1</v>
      </c>
      <c r="F288" s="237" t="s">
        <v>161</v>
      </c>
      <c r="G288" s="234"/>
      <c r="H288" s="238">
        <v>6</v>
      </c>
      <c r="I288" s="239"/>
      <c r="J288" s="234"/>
      <c r="K288" s="234"/>
      <c r="L288" s="240"/>
      <c r="M288" s="241"/>
      <c r="N288" s="242"/>
      <c r="O288" s="242"/>
      <c r="P288" s="242"/>
      <c r="Q288" s="242"/>
      <c r="R288" s="242"/>
      <c r="S288" s="242"/>
      <c r="T288" s="24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4" t="s">
        <v>132</v>
      </c>
      <c r="AU288" s="244" t="s">
        <v>130</v>
      </c>
      <c r="AV288" s="13" t="s">
        <v>130</v>
      </c>
      <c r="AW288" s="13" t="s">
        <v>35</v>
      </c>
      <c r="AX288" s="13" t="s">
        <v>83</v>
      </c>
      <c r="AY288" s="244" t="s">
        <v>123</v>
      </c>
    </row>
    <row r="289" s="2" customFormat="1" ht="33" customHeight="1">
      <c r="A289" s="37"/>
      <c r="B289" s="38"/>
      <c r="C289" s="258" t="s">
        <v>444</v>
      </c>
      <c r="D289" s="258" t="s">
        <v>173</v>
      </c>
      <c r="E289" s="259" t="s">
        <v>445</v>
      </c>
      <c r="F289" s="260" t="s">
        <v>446</v>
      </c>
      <c r="G289" s="261" t="s">
        <v>237</v>
      </c>
      <c r="H289" s="262">
        <v>1</v>
      </c>
      <c r="I289" s="263"/>
      <c r="J289" s="264">
        <f>ROUND(I289*H289,2)</f>
        <v>0</v>
      </c>
      <c r="K289" s="265"/>
      <c r="L289" s="266"/>
      <c r="M289" s="267" t="s">
        <v>1</v>
      </c>
      <c r="N289" s="268" t="s">
        <v>44</v>
      </c>
      <c r="O289" s="96"/>
      <c r="P289" s="229">
        <f>O289*H289</f>
        <v>0</v>
      </c>
      <c r="Q289" s="229">
        <v>0</v>
      </c>
      <c r="R289" s="229">
        <f>Q289*H289</f>
        <v>0</v>
      </c>
      <c r="S289" s="229">
        <v>0</v>
      </c>
      <c r="T289" s="230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231" t="s">
        <v>172</v>
      </c>
      <c r="AT289" s="231" t="s">
        <v>173</v>
      </c>
      <c r="AU289" s="231" t="s">
        <v>130</v>
      </c>
      <c r="AY289" s="16" t="s">
        <v>123</v>
      </c>
      <c r="BE289" s="232">
        <f>IF(N289="základná",J289,0)</f>
        <v>0</v>
      </c>
      <c r="BF289" s="232">
        <f>IF(N289="znížená",J289,0)</f>
        <v>0</v>
      </c>
      <c r="BG289" s="232">
        <f>IF(N289="zákl. prenesená",J289,0)</f>
        <v>0</v>
      </c>
      <c r="BH289" s="232">
        <f>IF(N289="zníž. prenesená",J289,0)</f>
        <v>0</v>
      </c>
      <c r="BI289" s="232">
        <f>IF(N289="nulová",J289,0)</f>
        <v>0</v>
      </c>
      <c r="BJ289" s="16" t="s">
        <v>130</v>
      </c>
      <c r="BK289" s="232">
        <f>ROUND(I289*H289,2)</f>
        <v>0</v>
      </c>
      <c r="BL289" s="16" t="s">
        <v>129</v>
      </c>
      <c r="BM289" s="231" t="s">
        <v>447</v>
      </c>
    </row>
    <row r="290" s="13" customFormat="1">
      <c r="A290" s="13"/>
      <c r="B290" s="233"/>
      <c r="C290" s="234"/>
      <c r="D290" s="235" t="s">
        <v>132</v>
      </c>
      <c r="E290" s="236" t="s">
        <v>1</v>
      </c>
      <c r="F290" s="237" t="s">
        <v>83</v>
      </c>
      <c r="G290" s="234"/>
      <c r="H290" s="238">
        <v>1</v>
      </c>
      <c r="I290" s="239"/>
      <c r="J290" s="234"/>
      <c r="K290" s="234"/>
      <c r="L290" s="240"/>
      <c r="M290" s="241"/>
      <c r="N290" s="242"/>
      <c r="O290" s="242"/>
      <c r="P290" s="242"/>
      <c r="Q290" s="242"/>
      <c r="R290" s="242"/>
      <c r="S290" s="242"/>
      <c r="T290" s="24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4" t="s">
        <v>132</v>
      </c>
      <c r="AU290" s="244" t="s">
        <v>130</v>
      </c>
      <c r="AV290" s="13" t="s">
        <v>130</v>
      </c>
      <c r="AW290" s="13" t="s">
        <v>35</v>
      </c>
      <c r="AX290" s="13" t="s">
        <v>83</v>
      </c>
      <c r="AY290" s="244" t="s">
        <v>123</v>
      </c>
    </row>
    <row r="291" s="2" customFormat="1" ht="16.5" customHeight="1">
      <c r="A291" s="37"/>
      <c r="B291" s="38"/>
      <c r="C291" s="258" t="s">
        <v>448</v>
      </c>
      <c r="D291" s="258" t="s">
        <v>173</v>
      </c>
      <c r="E291" s="259" t="s">
        <v>449</v>
      </c>
      <c r="F291" s="260" t="s">
        <v>450</v>
      </c>
      <c r="G291" s="261" t="s">
        <v>237</v>
      </c>
      <c r="H291" s="262">
        <v>10</v>
      </c>
      <c r="I291" s="263"/>
      <c r="J291" s="264">
        <f>ROUND(I291*H291,2)</f>
        <v>0</v>
      </c>
      <c r="K291" s="265"/>
      <c r="L291" s="266"/>
      <c r="M291" s="267" t="s">
        <v>1</v>
      </c>
      <c r="N291" s="268" t="s">
        <v>44</v>
      </c>
      <c r="O291" s="96"/>
      <c r="P291" s="229">
        <f>O291*H291</f>
        <v>0</v>
      </c>
      <c r="Q291" s="229">
        <v>0</v>
      </c>
      <c r="R291" s="229">
        <f>Q291*H291</f>
        <v>0</v>
      </c>
      <c r="S291" s="229">
        <v>0</v>
      </c>
      <c r="T291" s="230">
        <f>S291*H291</f>
        <v>0</v>
      </c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R291" s="231" t="s">
        <v>172</v>
      </c>
      <c r="AT291" s="231" t="s">
        <v>173</v>
      </c>
      <c r="AU291" s="231" t="s">
        <v>130</v>
      </c>
      <c r="AY291" s="16" t="s">
        <v>123</v>
      </c>
      <c r="BE291" s="232">
        <f>IF(N291="základná",J291,0)</f>
        <v>0</v>
      </c>
      <c r="BF291" s="232">
        <f>IF(N291="znížená",J291,0)</f>
        <v>0</v>
      </c>
      <c r="BG291" s="232">
        <f>IF(N291="zákl. prenesená",J291,0)</f>
        <v>0</v>
      </c>
      <c r="BH291" s="232">
        <f>IF(N291="zníž. prenesená",J291,0)</f>
        <v>0</v>
      </c>
      <c r="BI291" s="232">
        <f>IF(N291="nulová",J291,0)</f>
        <v>0</v>
      </c>
      <c r="BJ291" s="16" t="s">
        <v>130</v>
      </c>
      <c r="BK291" s="232">
        <f>ROUND(I291*H291,2)</f>
        <v>0</v>
      </c>
      <c r="BL291" s="16" t="s">
        <v>129</v>
      </c>
      <c r="BM291" s="231" t="s">
        <v>451</v>
      </c>
    </row>
    <row r="292" s="13" customFormat="1">
      <c r="A292" s="13"/>
      <c r="B292" s="233"/>
      <c r="C292" s="234"/>
      <c r="D292" s="235" t="s">
        <v>132</v>
      </c>
      <c r="E292" s="236" t="s">
        <v>1</v>
      </c>
      <c r="F292" s="237" t="s">
        <v>183</v>
      </c>
      <c r="G292" s="234"/>
      <c r="H292" s="238">
        <v>10</v>
      </c>
      <c r="I292" s="239"/>
      <c r="J292" s="234"/>
      <c r="K292" s="234"/>
      <c r="L292" s="240"/>
      <c r="M292" s="241"/>
      <c r="N292" s="242"/>
      <c r="O292" s="242"/>
      <c r="P292" s="242"/>
      <c r="Q292" s="242"/>
      <c r="R292" s="242"/>
      <c r="S292" s="242"/>
      <c r="T292" s="24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4" t="s">
        <v>132</v>
      </c>
      <c r="AU292" s="244" t="s">
        <v>130</v>
      </c>
      <c r="AV292" s="13" t="s">
        <v>130</v>
      </c>
      <c r="AW292" s="13" t="s">
        <v>35</v>
      </c>
      <c r="AX292" s="13" t="s">
        <v>83</v>
      </c>
      <c r="AY292" s="244" t="s">
        <v>123</v>
      </c>
    </row>
    <row r="293" s="2" customFormat="1" ht="33" customHeight="1">
      <c r="A293" s="37"/>
      <c r="B293" s="38"/>
      <c r="C293" s="258" t="s">
        <v>452</v>
      </c>
      <c r="D293" s="258" t="s">
        <v>173</v>
      </c>
      <c r="E293" s="259" t="s">
        <v>453</v>
      </c>
      <c r="F293" s="260" t="s">
        <v>454</v>
      </c>
      <c r="G293" s="261" t="s">
        <v>237</v>
      </c>
      <c r="H293" s="262">
        <v>92</v>
      </c>
      <c r="I293" s="263"/>
      <c r="J293" s="264">
        <f>ROUND(I293*H293,2)</f>
        <v>0</v>
      </c>
      <c r="K293" s="265"/>
      <c r="L293" s="266"/>
      <c r="M293" s="267" t="s">
        <v>1</v>
      </c>
      <c r="N293" s="268" t="s">
        <v>44</v>
      </c>
      <c r="O293" s="96"/>
      <c r="P293" s="229">
        <f>O293*H293</f>
        <v>0</v>
      </c>
      <c r="Q293" s="229">
        <v>0</v>
      </c>
      <c r="R293" s="229">
        <f>Q293*H293</f>
        <v>0</v>
      </c>
      <c r="S293" s="229">
        <v>0</v>
      </c>
      <c r="T293" s="230">
        <f>S293*H293</f>
        <v>0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231" t="s">
        <v>172</v>
      </c>
      <c r="AT293" s="231" t="s">
        <v>173</v>
      </c>
      <c r="AU293" s="231" t="s">
        <v>130</v>
      </c>
      <c r="AY293" s="16" t="s">
        <v>123</v>
      </c>
      <c r="BE293" s="232">
        <f>IF(N293="základná",J293,0)</f>
        <v>0</v>
      </c>
      <c r="BF293" s="232">
        <f>IF(N293="znížená",J293,0)</f>
        <v>0</v>
      </c>
      <c r="BG293" s="232">
        <f>IF(N293="zákl. prenesená",J293,0)</f>
        <v>0</v>
      </c>
      <c r="BH293" s="232">
        <f>IF(N293="zníž. prenesená",J293,0)</f>
        <v>0</v>
      </c>
      <c r="BI293" s="232">
        <f>IF(N293="nulová",J293,0)</f>
        <v>0</v>
      </c>
      <c r="BJ293" s="16" t="s">
        <v>130</v>
      </c>
      <c r="BK293" s="232">
        <f>ROUND(I293*H293,2)</f>
        <v>0</v>
      </c>
      <c r="BL293" s="16" t="s">
        <v>129</v>
      </c>
      <c r="BM293" s="231" t="s">
        <v>455</v>
      </c>
    </row>
    <row r="294" s="13" customFormat="1">
      <c r="A294" s="13"/>
      <c r="B294" s="233"/>
      <c r="C294" s="234"/>
      <c r="D294" s="235" t="s">
        <v>132</v>
      </c>
      <c r="E294" s="236" t="s">
        <v>1</v>
      </c>
      <c r="F294" s="237" t="s">
        <v>456</v>
      </c>
      <c r="G294" s="234"/>
      <c r="H294" s="238">
        <v>92</v>
      </c>
      <c r="I294" s="239"/>
      <c r="J294" s="234"/>
      <c r="K294" s="234"/>
      <c r="L294" s="240"/>
      <c r="M294" s="241"/>
      <c r="N294" s="242"/>
      <c r="O294" s="242"/>
      <c r="P294" s="242"/>
      <c r="Q294" s="242"/>
      <c r="R294" s="242"/>
      <c r="S294" s="242"/>
      <c r="T294" s="24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4" t="s">
        <v>132</v>
      </c>
      <c r="AU294" s="244" t="s">
        <v>130</v>
      </c>
      <c r="AV294" s="13" t="s">
        <v>130</v>
      </c>
      <c r="AW294" s="13" t="s">
        <v>35</v>
      </c>
      <c r="AX294" s="13" t="s">
        <v>83</v>
      </c>
      <c r="AY294" s="244" t="s">
        <v>123</v>
      </c>
    </row>
    <row r="295" s="2" customFormat="1" ht="33" customHeight="1">
      <c r="A295" s="37"/>
      <c r="B295" s="38"/>
      <c r="C295" s="258" t="s">
        <v>457</v>
      </c>
      <c r="D295" s="258" t="s">
        <v>173</v>
      </c>
      <c r="E295" s="259" t="s">
        <v>458</v>
      </c>
      <c r="F295" s="260" t="s">
        <v>459</v>
      </c>
      <c r="G295" s="261" t="s">
        <v>237</v>
      </c>
      <c r="H295" s="262">
        <v>8</v>
      </c>
      <c r="I295" s="263"/>
      <c r="J295" s="264">
        <f>ROUND(I295*H295,2)</f>
        <v>0</v>
      </c>
      <c r="K295" s="265"/>
      <c r="L295" s="266"/>
      <c r="M295" s="267" t="s">
        <v>1</v>
      </c>
      <c r="N295" s="268" t="s">
        <v>44</v>
      </c>
      <c r="O295" s="96"/>
      <c r="P295" s="229">
        <f>O295*H295</f>
        <v>0</v>
      </c>
      <c r="Q295" s="229">
        <v>0</v>
      </c>
      <c r="R295" s="229">
        <f>Q295*H295</f>
        <v>0</v>
      </c>
      <c r="S295" s="229">
        <v>0</v>
      </c>
      <c r="T295" s="230">
        <f>S295*H295</f>
        <v>0</v>
      </c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R295" s="231" t="s">
        <v>172</v>
      </c>
      <c r="AT295" s="231" t="s">
        <v>173</v>
      </c>
      <c r="AU295" s="231" t="s">
        <v>130</v>
      </c>
      <c r="AY295" s="16" t="s">
        <v>123</v>
      </c>
      <c r="BE295" s="232">
        <f>IF(N295="základná",J295,0)</f>
        <v>0</v>
      </c>
      <c r="BF295" s="232">
        <f>IF(N295="znížená",J295,0)</f>
        <v>0</v>
      </c>
      <c r="BG295" s="232">
        <f>IF(N295="zákl. prenesená",J295,0)</f>
        <v>0</v>
      </c>
      <c r="BH295" s="232">
        <f>IF(N295="zníž. prenesená",J295,0)</f>
        <v>0</v>
      </c>
      <c r="BI295" s="232">
        <f>IF(N295="nulová",J295,0)</f>
        <v>0</v>
      </c>
      <c r="BJ295" s="16" t="s">
        <v>130</v>
      </c>
      <c r="BK295" s="232">
        <f>ROUND(I295*H295,2)</f>
        <v>0</v>
      </c>
      <c r="BL295" s="16" t="s">
        <v>129</v>
      </c>
      <c r="BM295" s="231" t="s">
        <v>460</v>
      </c>
    </row>
    <row r="296" s="13" customFormat="1">
      <c r="A296" s="13"/>
      <c r="B296" s="233"/>
      <c r="C296" s="234"/>
      <c r="D296" s="235" t="s">
        <v>132</v>
      </c>
      <c r="E296" s="236" t="s">
        <v>1</v>
      </c>
      <c r="F296" s="237" t="s">
        <v>172</v>
      </c>
      <c r="G296" s="234"/>
      <c r="H296" s="238">
        <v>8</v>
      </c>
      <c r="I296" s="239"/>
      <c r="J296" s="234"/>
      <c r="K296" s="234"/>
      <c r="L296" s="240"/>
      <c r="M296" s="241"/>
      <c r="N296" s="242"/>
      <c r="O296" s="242"/>
      <c r="P296" s="242"/>
      <c r="Q296" s="242"/>
      <c r="R296" s="242"/>
      <c r="S296" s="242"/>
      <c r="T296" s="24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4" t="s">
        <v>132</v>
      </c>
      <c r="AU296" s="244" t="s">
        <v>130</v>
      </c>
      <c r="AV296" s="13" t="s">
        <v>130</v>
      </c>
      <c r="AW296" s="13" t="s">
        <v>35</v>
      </c>
      <c r="AX296" s="13" t="s">
        <v>83</v>
      </c>
      <c r="AY296" s="244" t="s">
        <v>123</v>
      </c>
    </row>
    <row r="297" s="12" customFormat="1" ht="25.92" customHeight="1">
      <c r="A297" s="12"/>
      <c r="B297" s="205"/>
      <c r="C297" s="206"/>
      <c r="D297" s="207" t="s">
        <v>77</v>
      </c>
      <c r="E297" s="208" t="s">
        <v>461</v>
      </c>
      <c r="F297" s="208" t="s">
        <v>462</v>
      </c>
      <c r="G297" s="206"/>
      <c r="H297" s="206"/>
      <c r="I297" s="209"/>
      <c r="J297" s="210">
        <f>BK297</f>
        <v>0</v>
      </c>
      <c r="K297" s="206"/>
      <c r="L297" s="211"/>
      <c r="M297" s="212"/>
      <c r="N297" s="213"/>
      <c r="O297" s="213"/>
      <c r="P297" s="214">
        <f>P298+P301+P310+P318+P321</f>
        <v>0</v>
      </c>
      <c r="Q297" s="213"/>
      <c r="R297" s="214">
        <f>R298+R301+R310+R318+R321</f>
        <v>12.547193585800001</v>
      </c>
      <c r="S297" s="213"/>
      <c r="T297" s="215">
        <f>T298+T301+T310+T318+T321</f>
        <v>5.4278140000000006</v>
      </c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R297" s="216" t="s">
        <v>130</v>
      </c>
      <c r="AT297" s="217" t="s">
        <v>77</v>
      </c>
      <c r="AU297" s="217" t="s">
        <v>78</v>
      </c>
      <c r="AY297" s="216" t="s">
        <v>123</v>
      </c>
      <c r="BK297" s="218">
        <f>BK298+BK301+BK310+BK318+BK321</f>
        <v>0</v>
      </c>
    </row>
    <row r="298" s="12" customFormat="1" ht="22.8" customHeight="1">
      <c r="A298" s="12"/>
      <c r="B298" s="205"/>
      <c r="C298" s="206"/>
      <c r="D298" s="207" t="s">
        <v>77</v>
      </c>
      <c r="E298" s="245" t="s">
        <v>463</v>
      </c>
      <c r="F298" s="245" t="s">
        <v>464</v>
      </c>
      <c r="G298" s="206"/>
      <c r="H298" s="206"/>
      <c r="I298" s="209"/>
      <c r="J298" s="246">
        <f>BK298</f>
        <v>0</v>
      </c>
      <c r="K298" s="206"/>
      <c r="L298" s="211"/>
      <c r="M298" s="212"/>
      <c r="N298" s="213"/>
      <c r="O298" s="213"/>
      <c r="P298" s="214">
        <f>SUM(P299:P300)</f>
        <v>0</v>
      </c>
      <c r="Q298" s="213"/>
      <c r="R298" s="214">
        <f>SUM(R299:R300)</f>
        <v>0.10694999999999999</v>
      </c>
      <c r="S298" s="213"/>
      <c r="T298" s="215">
        <f>SUM(T299:T300)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16" t="s">
        <v>130</v>
      </c>
      <c r="AT298" s="217" t="s">
        <v>77</v>
      </c>
      <c r="AU298" s="217" t="s">
        <v>83</v>
      </c>
      <c r="AY298" s="216" t="s">
        <v>123</v>
      </c>
      <c r="BK298" s="218">
        <f>SUM(BK299:BK300)</f>
        <v>0</v>
      </c>
    </row>
    <row r="299" s="2" customFormat="1" ht="21.75" customHeight="1">
      <c r="A299" s="37"/>
      <c r="B299" s="38"/>
      <c r="C299" s="219" t="s">
        <v>465</v>
      </c>
      <c r="D299" s="219" t="s">
        <v>125</v>
      </c>
      <c r="E299" s="220" t="s">
        <v>466</v>
      </c>
      <c r="F299" s="221" t="s">
        <v>467</v>
      </c>
      <c r="G299" s="222" t="s">
        <v>287</v>
      </c>
      <c r="H299" s="223">
        <v>23</v>
      </c>
      <c r="I299" s="224"/>
      <c r="J299" s="225">
        <f>ROUND(I299*H299,2)</f>
        <v>0</v>
      </c>
      <c r="K299" s="226"/>
      <c r="L299" s="43"/>
      <c r="M299" s="227" t="s">
        <v>1</v>
      </c>
      <c r="N299" s="228" t="s">
        <v>44</v>
      </c>
      <c r="O299" s="96"/>
      <c r="P299" s="229">
        <f>O299*H299</f>
        <v>0</v>
      </c>
      <c r="Q299" s="229">
        <v>0.0046499999999999996</v>
      </c>
      <c r="R299" s="229">
        <f>Q299*H299</f>
        <v>0.10694999999999999</v>
      </c>
      <c r="S299" s="229">
        <v>0</v>
      </c>
      <c r="T299" s="230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231" t="s">
        <v>214</v>
      </c>
      <c r="AT299" s="231" t="s">
        <v>125</v>
      </c>
      <c r="AU299" s="231" t="s">
        <v>130</v>
      </c>
      <c r="AY299" s="16" t="s">
        <v>123</v>
      </c>
      <c r="BE299" s="232">
        <f>IF(N299="základná",J299,0)</f>
        <v>0</v>
      </c>
      <c r="BF299" s="232">
        <f>IF(N299="znížená",J299,0)</f>
        <v>0</v>
      </c>
      <c r="BG299" s="232">
        <f>IF(N299="zákl. prenesená",J299,0)</f>
        <v>0</v>
      </c>
      <c r="BH299" s="232">
        <f>IF(N299="zníž. prenesená",J299,0)</f>
        <v>0</v>
      </c>
      <c r="BI299" s="232">
        <f>IF(N299="nulová",J299,0)</f>
        <v>0</v>
      </c>
      <c r="BJ299" s="16" t="s">
        <v>130</v>
      </c>
      <c r="BK299" s="232">
        <f>ROUND(I299*H299,2)</f>
        <v>0</v>
      </c>
      <c r="BL299" s="16" t="s">
        <v>214</v>
      </c>
      <c r="BM299" s="231" t="s">
        <v>468</v>
      </c>
    </row>
    <row r="300" s="13" customFormat="1">
      <c r="A300" s="13"/>
      <c r="B300" s="233"/>
      <c r="C300" s="234"/>
      <c r="D300" s="235" t="s">
        <v>132</v>
      </c>
      <c r="E300" s="236" t="s">
        <v>1</v>
      </c>
      <c r="F300" s="237" t="s">
        <v>7</v>
      </c>
      <c r="G300" s="234"/>
      <c r="H300" s="238">
        <v>23</v>
      </c>
      <c r="I300" s="239"/>
      <c r="J300" s="234"/>
      <c r="K300" s="234"/>
      <c r="L300" s="240"/>
      <c r="M300" s="241"/>
      <c r="N300" s="242"/>
      <c r="O300" s="242"/>
      <c r="P300" s="242"/>
      <c r="Q300" s="242"/>
      <c r="R300" s="242"/>
      <c r="S300" s="242"/>
      <c r="T300" s="24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4" t="s">
        <v>132</v>
      </c>
      <c r="AU300" s="244" t="s">
        <v>130</v>
      </c>
      <c r="AV300" s="13" t="s">
        <v>130</v>
      </c>
      <c r="AW300" s="13" t="s">
        <v>35</v>
      </c>
      <c r="AX300" s="13" t="s">
        <v>83</v>
      </c>
      <c r="AY300" s="244" t="s">
        <v>123</v>
      </c>
    </row>
    <row r="301" s="12" customFormat="1" ht="22.8" customHeight="1">
      <c r="A301" s="12"/>
      <c r="B301" s="205"/>
      <c r="C301" s="206"/>
      <c r="D301" s="207" t="s">
        <v>77</v>
      </c>
      <c r="E301" s="245" t="s">
        <v>469</v>
      </c>
      <c r="F301" s="245" t="s">
        <v>470</v>
      </c>
      <c r="G301" s="206"/>
      <c r="H301" s="206"/>
      <c r="I301" s="209"/>
      <c r="J301" s="246">
        <f>BK301</f>
        <v>0</v>
      </c>
      <c r="K301" s="206"/>
      <c r="L301" s="211"/>
      <c r="M301" s="212"/>
      <c r="N301" s="213"/>
      <c r="O301" s="213"/>
      <c r="P301" s="214">
        <f>SUM(P302:P309)</f>
        <v>0</v>
      </c>
      <c r="Q301" s="213"/>
      <c r="R301" s="214">
        <f>SUM(R302:R309)</f>
        <v>11.58948</v>
      </c>
      <c r="S301" s="213"/>
      <c r="T301" s="215">
        <f>SUM(T302:T309)</f>
        <v>0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216" t="s">
        <v>130</v>
      </c>
      <c r="AT301" s="217" t="s">
        <v>77</v>
      </c>
      <c r="AU301" s="217" t="s">
        <v>83</v>
      </c>
      <c r="AY301" s="216" t="s">
        <v>123</v>
      </c>
      <c r="BK301" s="218">
        <f>SUM(BK302:BK309)</f>
        <v>0</v>
      </c>
    </row>
    <row r="302" s="2" customFormat="1" ht="33" customHeight="1">
      <c r="A302" s="37"/>
      <c r="B302" s="38"/>
      <c r="C302" s="219" t="s">
        <v>471</v>
      </c>
      <c r="D302" s="219" t="s">
        <v>125</v>
      </c>
      <c r="E302" s="220" t="s">
        <v>472</v>
      </c>
      <c r="F302" s="221" t="s">
        <v>473</v>
      </c>
      <c r="G302" s="222" t="s">
        <v>287</v>
      </c>
      <c r="H302" s="223">
        <v>444.77999999999997</v>
      </c>
      <c r="I302" s="224"/>
      <c r="J302" s="225">
        <f>ROUND(I302*H302,2)</f>
        <v>0</v>
      </c>
      <c r="K302" s="226"/>
      <c r="L302" s="43"/>
      <c r="M302" s="227" t="s">
        <v>1</v>
      </c>
      <c r="N302" s="228" t="s">
        <v>44</v>
      </c>
      <c r="O302" s="96"/>
      <c r="P302" s="229">
        <f>O302*H302</f>
        <v>0</v>
      </c>
      <c r="Q302" s="229">
        <v>0</v>
      </c>
      <c r="R302" s="229">
        <f>Q302*H302</f>
        <v>0</v>
      </c>
      <c r="S302" s="229">
        <v>0</v>
      </c>
      <c r="T302" s="230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231" t="s">
        <v>214</v>
      </c>
      <c r="AT302" s="231" t="s">
        <v>125</v>
      </c>
      <c r="AU302" s="231" t="s">
        <v>130</v>
      </c>
      <c r="AY302" s="16" t="s">
        <v>123</v>
      </c>
      <c r="BE302" s="232">
        <f>IF(N302="základná",J302,0)</f>
        <v>0</v>
      </c>
      <c r="BF302" s="232">
        <f>IF(N302="znížená",J302,0)</f>
        <v>0</v>
      </c>
      <c r="BG302" s="232">
        <f>IF(N302="zákl. prenesená",J302,0)</f>
        <v>0</v>
      </c>
      <c r="BH302" s="232">
        <f>IF(N302="zníž. prenesená",J302,0)</f>
        <v>0</v>
      </c>
      <c r="BI302" s="232">
        <f>IF(N302="nulová",J302,0)</f>
        <v>0</v>
      </c>
      <c r="BJ302" s="16" t="s">
        <v>130</v>
      </c>
      <c r="BK302" s="232">
        <f>ROUND(I302*H302,2)</f>
        <v>0</v>
      </c>
      <c r="BL302" s="16" t="s">
        <v>214</v>
      </c>
      <c r="BM302" s="231" t="s">
        <v>474</v>
      </c>
    </row>
    <row r="303" s="13" customFormat="1">
      <c r="A303" s="13"/>
      <c r="B303" s="233"/>
      <c r="C303" s="234"/>
      <c r="D303" s="235" t="s">
        <v>132</v>
      </c>
      <c r="E303" s="236" t="s">
        <v>1</v>
      </c>
      <c r="F303" s="237" t="s">
        <v>475</v>
      </c>
      <c r="G303" s="234"/>
      <c r="H303" s="238">
        <v>444.77999999999997</v>
      </c>
      <c r="I303" s="239"/>
      <c r="J303" s="234"/>
      <c r="K303" s="234"/>
      <c r="L303" s="240"/>
      <c r="M303" s="241"/>
      <c r="N303" s="242"/>
      <c r="O303" s="242"/>
      <c r="P303" s="242"/>
      <c r="Q303" s="242"/>
      <c r="R303" s="242"/>
      <c r="S303" s="242"/>
      <c r="T303" s="24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4" t="s">
        <v>132</v>
      </c>
      <c r="AU303" s="244" t="s">
        <v>130</v>
      </c>
      <c r="AV303" s="13" t="s">
        <v>130</v>
      </c>
      <c r="AW303" s="13" t="s">
        <v>35</v>
      </c>
      <c r="AX303" s="13" t="s">
        <v>83</v>
      </c>
      <c r="AY303" s="244" t="s">
        <v>123</v>
      </c>
    </row>
    <row r="304" s="2" customFormat="1" ht="24.15" customHeight="1">
      <c r="A304" s="37"/>
      <c r="B304" s="38"/>
      <c r="C304" s="219" t="s">
        <v>476</v>
      </c>
      <c r="D304" s="219" t="s">
        <v>125</v>
      </c>
      <c r="E304" s="220" t="s">
        <v>477</v>
      </c>
      <c r="F304" s="221" t="s">
        <v>478</v>
      </c>
      <c r="G304" s="222" t="s">
        <v>287</v>
      </c>
      <c r="H304" s="223">
        <v>1490.3900000000001</v>
      </c>
      <c r="I304" s="224"/>
      <c r="J304" s="225">
        <f>ROUND(I304*H304,2)</f>
        <v>0</v>
      </c>
      <c r="K304" s="226"/>
      <c r="L304" s="43"/>
      <c r="M304" s="227" t="s">
        <v>1</v>
      </c>
      <c r="N304" s="228" t="s">
        <v>44</v>
      </c>
      <c r="O304" s="96"/>
      <c r="P304" s="229">
        <f>O304*H304</f>
        <v>0</v>
      </c>
      <c r="Q304" s="229">
        <v>0</v>
      </c>
      <c r="R304" s="229">
        <f>Q304*H304</f>
        <v>0</v>
      </c>
      <c r="S304" s="229">
        <v>0</v>
      </c>
      <c r="T304" s="230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231" t="s">
        <v>214</v>
      </c>
      <c r="AT304" s="231" t="s">
        <v>125</v>
      </c>
      <c r="AU304" s="231" t="s">
        <v>130</v>
      </c>
      <c r="AY304" s="16" t="s">
        <v>123</v>
      </c>
      <c r="BE304" s="232">
        <f>IF(N304="základná",J304,0)</f>
        <v>0</v>
      </c>
      <c r="BF304" s="232">
        <f>IF(N304="znížená",J304,0)</f>
        <v>0</v>
      </c>
      <c r="BG304" s="232">
        <f>IF(N304="zákl. prenesená",J304,0)</f>
        <v>0</v>
      </c>
      <c r="BH304" s="232">
        <f>IF(N304="zníž. prenesená",J304,0)</f>
        <v>0</v>
      </c>
      <c r="BI304" s="232">
        <f>IF(N304="nulová",J304,0)</f>
        <v>0</v>
      </c>
      <c r="BJ304" s="16" t="s">
        <v>130</v>
      </c>
      <c r="BK304" s="232">
        <f>ROUND(I304*H304,2)</f>
        <v>0</v>
      </c>
      <c r="BL304" s="16" t="s">
        <v>214</v>
      </c>
      <c r="BM304" s="231" t="s">
        <v>479</v>
      </c>
    </row>
    <row r="305" s="13" customFormat="1">
      <c r="A305" s="13"/>
      <c r="B305" s="233"/>
      <c r="C305" s="234"/>
      <c r="D305" s="235" t="s">
        <v>132</v>
      </c>
      <c r="E305" s="236" t="s">
        <v>1</v>
      </c>
      <c r="F305" s="237" t="s">
        <v>480</v>
      </c>
      <c r="G305" s="234"/>
      <c r="H305" s="238">
        <v>1490.3900000000001</v>
      </c>
      <c r="I305" s="239"/>
      <c r="J305" s="234"/>
      <c r="K305" s="234"/>
      <c r="L305" s="240"/>
      <c r="M305" s="241"/>
      <c r="N305" s="242"/>
      <c r="O305" s="242"/>
      <c r="P305" s="242"/>
      <c r="Q305" s="242"/>
      <c r="R305" s="242"/>
      <c r="S305" s="242"/>
      <c r="T305" s="24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4" t="s">
        <v>132</v>
      </c>
      <c r="AU305" s="244" t="s">
        <v>130</v>
      </c>
      <c r="AV305" s="13" t="s">
        <v>130</v>
      </c>
      <c r="AW305" s="13" t="s">
        <v>35</v>
      </c>
      <c r="AX305" s="13" t="s">
        <v>83</v>
      </c>
      <c r="AY305" s="244" t="s">
        <v>123</v>
      </c>
    </row>
    <row r="306" s="2" customFormat="1" ht="44.25" customHeight="1">
      <c r="A306" s="37"/>
      <c r="B306" s="38"/>
      <c r="C306" s="258" t="s">
        <v>481</v>
      </c>
      <c r="D306" s="258" t="s">
        <v>173</v>
      </c>
      <c r="E306" s="259" t="s">
        <v>482</v>
      </c>
      <c r="F306" s="260" t="s">
        <v>483</v>
      </c>
      <c r="G306" s="261" t="s">
        <v>136</v>
      </c>
      <c r="H306" s="262">
        <v>21.462</v>
      </c>
      <c r="I306" s="263"/>
      <c r="J306" s="264">
        <f>ROUND(I306*H306,2)</f>
        <v>0</v>
      </c>
      <c r="K306" s="265"/>
      <c r="L306" s="266"/>
      <c r="M306" s="267" t="s">
        <v>1</v>
      </c>
      <c r="N306" s="268" t="s">
        <v>44</v>
      </c>
      <c r="O306" s="96"/>
      <c r="P306" s="229">
        <f>O306*H306</f>
        <v>0</v>
      </c>
      <c r="Q306" s="229">
        <v>0.54000000000000004</v>
      </c>
      <c r="R306" s="229">
        <f>Q306*H306</f>
        <v>11.58948</v>
      </c>
      <c r="S306" s="229">
        <v>0</v>
      </c>
      <c r="T306" s="230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231" t="s">
        <v>296</v>
      </c>
      <c r="AT306" s="231" t="s">
        <v>173</v>
      </c>
      <c r="AU306" s="231" t="s">
        <v>130</v>
      </c>
      <c r="AY306" s="16" t="s">
        <v>123</v>
      </c>
      <c r="BE306" s="232">
        <f>IF(N306="základná",J306,0)</f>
        <v>0</v>
      </c>
      <c r="BF306" s="232">
        <f>IF(N306="znížená",J306,0)</f>
        <v>0</v>
      </c>
      <c r="BG306" s="232">
        <f>IF(N306="zákl. prenesená",J306,0)</f>
        <v>0</v>
      </c>
      <c r="BH306" s="232">
        <f>IF(N306="zníž. prenesená",J306,0)</f>
        <v>0</v>
      </c>
      <c r="BI306" s="232">
        <f>IF(N306="nulová",J306,0)</f>
        <v>0</v>
      </c>
      <c r="BJ306" s="16" t="s">
        <v>130</v>
      </c>
      <c r="BK306" s="232">
        <f>ROUND(I306*H306,2)</f>
        <v>0</v>
      </c>
      <c r="BL306" s="16" t="s">
        <v>214</v>
      </c>
      <c r="BM306" s="231" t="s">
        <v>484</v>
      </c>
    </row>
    <row r="307" s="13" customFormat="1">
      <c r="A307" s="13"/>
      <c r="B307" s="233"/>
      <c r="C307" s="234"/>
      <c r="D307" s="235" t="s">
        <v>132</v>
      </c>
      <c r="E307" s="236" t="s">
        <v>1</v>
      </c>
      <c r="F307" s="237" t="s">
        <v>485</v>
      </c>
      <c r="G307" s="234"/>
      <c r="H307" s="238">
        <v>21.462</v>
      </c>
      <c r="I307" s="239"/>
      <c r="J307" s="234"/>
      <c r="K307" s="234"/>
      <c r="L307" s="240"/>
      <c r="M307" s="241"/>
      <c r="N307" s="242"/>
      <c r="O307" s="242"/>
      <c r="P307" s="242"/>
      <c r="Q307" s="242"/>
      <c r="R307" s="242"/>
      <c r="S307" s="242"/>
      <c r="T307" s="24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4" t="s">
        <v>132</v>
      </c>
      <c r="AU307" s="244" t="s">
        <v>130</v>
      </c>
      <c r="AV307" s="13" t="s">
        <v>130</v>
      </c>
      <c r="AW307" s="13" t="s">
        <v>35</v>
      </c>
      <c r="AX307" s="13" t="s">
        <v>83</v>
      </c>
      <c r="AY307" s="244" t="s">
        <v>123</v>
      </c>
    </row>
    <row r="308" s="2" customFormat="1" ht="33" customHeight="1">
      <c r="A308" s="37"/>
      <c r="B308" s="38"/>
      <c r="C308" s="219" t="s">
        <v>486</v>
      </c>
      <c r="D308" s="219" t="s">
        <v>125</v>
      </c>
      <c r="E308" s="220" t="s">
        <v>487</v>
      </c>
      <c r="F308" s="221" t="s">
        <v>488</v>
      </c>
      <c r="G308" s="222" t="s">
        <v>287</v>
      </c>
      <c r="H308" s="223">
        <v>222.38999999999999</v>
      </c>
      <c r="I308" s="224"/>
      <c r="J308" s="225">
        <f>ROUND(I308*H308,2)</f>
        <v>0</v>
      </c>
      <c r="K308" s="226"/>
      <c r="L308" s="43"/>
      <c r="M308" s="227" t="s">
        <v>1</v>
      </c>
      <c r="N308" s="228" t="s">
        <v>44</v>
      </c>
      <c r="O308" s="96"/>
      <c r="P308" s="229">
        <f>O308*H308</f>
        <v>0</v>
      </c>
      <c r="Q308" s="229">
        <v>0</v>
      </c>
      <c r="R308" s="229">
        <f>Q308*H308</f>
        <v>0</v>
      </c>
      <c r="S308" s="229">
        <v>0</v>
      </c>
      <c r="T308" s="230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231" t="s">
        <v>214</v>
      </c>
      <c r="AT308" s="231" t="s">
        <v>125</v>
      </c>
      <c r="AU308" s="231" t="s">
        <v>130</v>
      </c>
      <c r="AY308" s="16" t="s">
        <v>123</v>
      </c>
      <c r="BE308" s="232">
        <f>IF(N308="základná",J308,0)</f>
        <v>0</v>
      </c>
      <c r="BF308" s="232">
        <f>IF(N308="znížená",J308,0)</f>
        <v>0</v>
      </c>
      <c r="BG308" s="232">
        <f>IF(N308="zákl. prenesená",J308,0)</f>
        <v>0</v>
      </c>
      <c r="BH308" s="232">
        <f>IF(N308="zníž. prenesená",J308,0)</f>
        <v>0</v>
      </c>
      <c r="BI308" s="232">
        <f>IF(N308="nulová",J308,0)</f>
        <v>0</v>
      </c>
      <c r="BJ308" s="16" t="s">
        <v>130</v>
      </c>
      <c r="BK308" s="232">
        <f>ROUND(I308*H308,2)</f>
        <v>0</v>
      </c>
      <c r="BL308" s="16" t="s">
        <v>214</v>
      </c>
      <c r="BM308" s="231" t="s">
        <v>489</v>
      </c>
    </row>
    <row r="309" s="13" customFormat="1">
      <c r="A309" s="13"/>
      <c r="B309" s="233"/>
      <c r="C309" s="234"/>
      <c r="D309" s="235" t="s">
        <v>132</v>
      </c>
      <c r="E309" s="236" t="s">
        <v>1</v>
      </c>
      <c r="F309" s="237" t="s">
        <v>490</v>
      </c>
      <c r="G309" s="234"/>
      <c r="H309" s="238">
        <v>222.38999999999999</v>
      </c>
      <c r="I309" s="239"/>
      <c r="J309" s="234"/>
      <c r="K309" s="234"/>
      <c r="L309" s="240"/>
      <c r="M309" s="241"/>
      <c r="N309" s="242"/>
      <c r="O309" s="242"/>
      <c r="P309" s="242"/>
      <c r="Q309" s="242"/>
      <c r="R309" s="242"/>
      <c r="S309" s="242"/>
      <c r="T309" s="24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4" t="s">
        <v>132</v>
      </c>
      <c r="AU309" s="244" t="s">
        <v>130</v>
      </c>
      <c r="AV309" s="13" t="s">
        <v>130</v>
      </c>
      <c r="AW309" s="13" t="s">
        <v>35</v>
      </c>
      <c r="AX309" s="13" t="s">
        <v>83</v>
      </c>
      <c r="AY309" s="244" t="s">
        <v>123</v>
      </c>
    </row>
    <row r="310" s="12" customFormat="1" ht="22.8" customHeight="1">
      <c r="A310" s="12"/>
      <c r="B310" s="205"/>
      <c r="C310" s="206"/>
      <c r="D310" s="207" t="s">
        <v>77</v>
      </c>
      <c r="E310" s="245" t="s">
        <v>491</v>
      </c>
      <c r="F310" s="245" t="s">
        <v>492</v>
      </c>
      <c r="G310" s="206"/>
      <c r="H310" s="206"/>
      <c r="I310" s="209"/>
      <c r="J310" s="246">
        <f>BK310</f>
        <v>0</v>
      </c>
      <c r="K310" s="206"/>
      <c r="L310" s="211"/>
      <c r="M310" s="212"/>
      <c r="N310" s="213"/>
      <c r="O310" s="213"/>
      <c r="P310" s="214">
        <f>SUM(P311:P317)</f>
        <v>0</v>
      </c>
      <c r="Q310" s="213"/>
      <c r="R310" s="214">
        <f>SUM(R311:R317)</f>
        <v>0.72031308579999997</v>
      </c>
      <c r="S310" s="213"/>
      <c r="T310" s="215">
        <f>SUM(T311:T317)</f>
        <v>0</v>
      </c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R310" s="216" t="s">
        <v>130</v>
      </c>
      <c r="AT310" s="217" t="s">
        <v>77</v>
      </c>
      <c r="AU310" s="217" t="s">
        <v>83</v>
      </c>
      <c r="AY310" s="216" t="s">
        <v>123</v>
      </c>
      <c r="BK310" s="218">
        <f>SUM(BK311:BK317)</f>
        <v>0</v>
      </c>
    </row>
    <row r="311" s="2" customFormat="1" ht="37.8" customHeight="1">
      <c r="A311" s="37"/>
      <c r="B311" s="38"/>
      <c r="C311" s="219" t="s">
        <v>493</v>
      </c>
      <c r="D311" s="219" t="s">
        <v>125</v>
      </c>
      <c r="E311" s="220" t="s">
        <v>494</v>
      </c>
      <c r="F311" s="221" t="s">
        <v>495</v>
      </c>
      <c r="G311" s="222" t="s">
        <v>287</v>
      </c>
      <c r="H311" s="223">
        <v>15</v>
      </c>
      <c r="I311" s="224"/>
      <c r="J311" s="225">
        <f>ROUND(I311*H311,2)</f>
        <v>0</v>
      </c>
      <c r="K311" s="226"/>
      <c r="L311" s="43"/>
      <c r="M311" s="227" t="s">
        <v>1</v>
      </c>
      <c r="N311" s="228" t="s">
        <v>44</v>
      </c>
      <c r="O311" s="96"/>
      <c r="P311" s="229">
        <f>O311*H311</f>
        <v>0</v>
      </c>
      <c r="Q311" s="229">
        <v>0.0027174999999999999</v>
      </c>
      <c r="R311" s="229">
        <f>Q311*H311</f>
        <v>0.0407625</v>
      </c>
      <c r="S311" s="229">
        <v>0</v>
      </c>
      <c r="T311" s="230">
        <f>S311*H311</f>
        <v>0</v>
      </c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R311" s="231" t="s">
        <v>214</v>
      </c>
      <c r="AT311" s="231" t="s">
        <v>125</v>
      </c>
      <c r="AU311" s="231" t="s">
        <v>130</v>
      </c>
      <c r="AY311" s="16" t="s">
        <v>123</v>
      </c>
      <c r="BE311" s="232">
        <f>IF(N311="základná",J311,0)</f>
        <v>0</v>
      </c>
      <c r="BF311" s="232">
        <f>IF(N311="znížená",J311,0)</f>
        <v>0</v>
      </c>
      <c r="BG311" s="232">
        <f>IF(N311="zákl. prenesená",J311,0)</f>
        <v>0</v>
      </c>
      <c r="BH311" s="232">
        <f>IF(N311="zníž. prenesená",J311,0)</f>
        <v>0</v>
      </c>
      <c r="BI311" s="232">
        <f>IF(N311="nulová",J311,0)</f>
        <v>0</v>
      </c>
      <c r="BJ311" s="16" t="s">
        <v>130</v>
      </c>
      <c r="BK311" s="232">
        <f>ROUND(I311*H311,2)</f>
        <v>0</v>
      </c>
      <c r="BL311" s="16" t="s">
        <v>214</v>
      </c>
      <c r="BM311" s="231" t="s">
        <v>496</v>
      </c>
    </row>
    <row r="312" s="2" customFormat="1" ht="24.15" customHeight="1">
      <c r="A312" s="37"/>
      <c r="B312" s="38"/>
      <c r="C312" s="219" t="s">
        <v>497</v>
      </c>
      <c r="D312" s="219" t="s">
        <v>125</v>
      </c>
      <c r="E312" s="220" t="s">
        <v>498</v>
      </c>
      <c r="F312" s="221" t="s">
        <v>499</v>
      </c>
      <c r="G312" s="222" t="s">
        <v>287</v>
      </c>
      <c r="H312" s="223">
        <v>135.49000000000001</v>
      </c>
      <c r="I312" s="224"/>
      <c r="J312" s="225">
        <f>ROUND(I312*H312,2)</f>
        <v>0</v>
      </c>
      <c r="K312" s="226"/>
      <c r="L312" s="43"/>
      <c r="M312" s="227" t="s">
        <v>1</v>
      </c>
      <c r="N312" s="228" t="s">
        <v>44</v>
      </c>
      <c r="O312" s="96"/>
      <c r="P312" s="229">
        <f>O312*H312</f>
        <v>0</v>
      </c>
      <c r="Q312" s="229">
        <v>0.0015604200000000001</v>
      </c>
      <c r="R312" s="229">
        <f>Q312*H312</f>
        <v>0.21142130580000001</v>
      </c>
      <c r="S312" s="229">
        <v>0</v>
      </c>
      <c r="T312" s="230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231" t="s">
        <v>214</v>
      </c>
      <c r="AT312" s="231" t="s">
        <v>125</v>
      </c>
      <c r="AU312" s="231" t="s">
        <v>130</v>
      </c>
      <c r="AY312" s="16" t="s">
        <v>123</v>
      </c>
      <c r="BE312" s="232">
        <f>IF(N312="základná",J312,0)</f>
        <v>0</v>
      </c>
      <c r="BF312" s="232">
        <f>IF(N312="znížená",J312,0)</f>
        <v>0</v>
      </c>
      <c r="BG312" s="232">
        <f>IF(N312="zákl. prenesená",J312,0)</f>
        <v>0</v>
      </c>
      <c r="BH312" s="232">
        <f>IF(N312="zníž. prenesená",J312,0)</f>
        <v>0</v>
      </c>
      <c r="BI312" s="232">
        <f>IF(N312="nulová",J312,0)</f>
        <v>0</v>
      </c>
      <c r="BJ312" s="16" t="s">
        <v>130</v>
      </c>
      <c r="BK312" s="232">
        <f>ROUND(I312*H312,2)</f>
        <v>0</v>
      </c>
      <c r="BL312" s="16" t="s">
        <v>214</v>
      </c>
      <c r="BM312" s="231" t="s">
        <v>500</v>
      </c>
    </row>
    <row r="313" s="13" customFormat="1">
      <c r="A313" s="13"/>
      <c r="B313" s="233"/>
      <c r="C313" s="234"/>
      <c r="D313" s="235" t="s">
        <v>132</v>
      </c>
      <c r="E313" s="236" t="s">
        <v>1</v>
      </c>
      <c r="F313" s="237" t="s">
        <v>501</v>
      </c>
      <c r="G313" s="234"/>
      <c r="H313" s="238">
        <v>135.49000000000001</v>
      </c>
      <c r="I313" s="239"/>
      <c r="J313" s="234"/>
      <c r="K313" s="234"/>
      <c r="L313" s="240"/>
      <c r="M313" s="241"/>
      <c r="N313" s="242"/>
      <c r="O313" s="242"/>
      <c r="P313" s="242"/>
      <c r="Q313" s="242"/>
      <c r="R313" s="242"/>
      <c r="S313" s="242"/>
      <c r="T313" s="24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4" t="s">
        <v>132</v>
      </c>
      <c r="AU313" s="244" t="s">
        <v>130</v>
      </c>
      <c r="AV313" s="13" t="s">
        <v>130</v>
      </c>
      <c r="AW313" s="13" t="s">
        <v>35</v>
      </c>
      <c r="AX313" s="13" t="s">
        <v>83</v>
      </c>
      <c r="AY313" s="244" t="s">
        <v>123</v>
      </c>
    </row>
    <row r="314" s="2" customFormat="1" ht="24.15" customHeight="1">
      <c r="A314" s="37"/>
      <c r="B314" s="38"/>
      <c r="C314" s="219" t="s">
        <v>502</v>
      </c>
      <c r="D314" s="219" t="s">
        <v>125</v>
      </c>
      <c r="E314" s="220" t="s">
        <v>503</v>
      </c>
      <c r="F314" s="221" t="s">
        <v>504</v>
      </c>
      <c r="G314" s="222" t="s">
        <v>237</v>
      </c>
      <c r="H314" s="223">
        <v>124</v>
      </c>
      <c r="I314" s="224"/>
      <c r="J314" s="225">
        <f>ROUND(I314*H314,2)</f>
        <v>0</v>
      </c>
      <c r="K314" s="226"/>
      <c r="L314" s="43"/>
      <c r="M314" s="227" t="s">
        <v>1</v>
      </c>
      <c r="N314" s="228" t="s">
        <v>44</v>
      </c>
      <c r="O314" s="96"/>
      <c r="P314" s="229">
        <f>O314*H314</f>
        <v>0</v>
      </c>
      <c r="Q314" s="229">
        <v>0.0025732400000000001</v>
      </c>
      <c r="R314" s="229">
        <f>Q314*H314</f>
        <v>0.31908175999999999</v>
      </c>
      <c r="S314" s="229">
        <v>0</v>
      </c>
      <c r="T314" s="230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231" t="s">
        <v>214</v>
      </c>
      <c r="AT314" s="231" t="s">
        <v>125</v>
      </c>
      <c r="AU314" s="231" t="s">
        <v>130</v>
      </c>
      <c r="AY314" s="16" t="s">
        <v>123</v>
      </c>
      <c r="BE314" s="232">
        <f>IF(N314="základná",J314,0)</f>
        <v>0</v>
      </c>
      <c r="BF314" s="232">
        <f>IF(N314="znížená",J314,0)</f>
        <v>0</v>
      </c>
      <c r="BG314" s="232">
        <f>IF(N314="zákl. prenesená",J314,0)</f>
        <v>0</v>
      </c>
      <c r="BH314" s="232">
        <f>IF(N314="zníž. prenesená",J314,0)</f>
        <v>0</v>
      </c>
      <c r="BI314" s="232">
        <f>IF(N314="nulová",J314,0)</f>
        <v>0</v>
      </c>
      <c r="BJ314" s="16" t="s">
        <v>130</v>
      </c>
      <c r="BK314" s="232">
        <f>ROUND(I314*H314,2)</f>
        <v>0</v>
      </c>
      <c r="BL314" s="16" t="s">
        <v>214</v>
      </c>
      <c r="BM314" s="231" t="s">
        <v>505</v>
      </c>
    </row>
    <row r="315" s="2" customFormat="1" ht="24.15" customHeight="1">
      <c r="A315" s="37"/>
      <c r="B315" s="38"/>
      <c r="C315" s="219" t="s">
        <v>506</v>
      </c>
      <c r="D315" s="219" t="s">
        <v>125</v>
      </c>
      <c r="E315" s="220" t="s">
        <v>507</v>
      </c>
      <c r="F315" s="221" t="s">
        <v>508</v>
      </c>
      <c r="G315" s="222" t="s">
        <v>237</v>
      </c>
      <c r="H315" s="223">
        <v>124</v>
      </c>
      <c r="I315" s="224"/>
      <c r="J315" s="225">
        <f>ROUND(I315*H315,2)</f>
        <v>0</v>
      </c>
      <c r="K315" s="226"/>
      <c r="L315" s="43"/>
      <c r="M315" s="227" t="s">
        <v>1</v>
      </c>
      <c r="N315" s="228" t="s">
        <v>44</v>
      </c>
      <c r="O315" s="96"/>
      <c r="P315" s="229">
        <f>O315*H315</f>
        <v>0</v>
      </c>
      <c r="Q315" s="229">
        <v>0.00010323999999999999</v>
      </c>
      <c r="R315" s="229">
        <f>Q315*H315</f>
        <v>0.012801759999999999</v>
      </c>
      <c r="S315" s="229">
        <v>0</v>
      </c>
      <c r="T315" s="230">
        <f>S315*H315</f>
        <v>0</v>
      </c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R315" s="231" t="s">
        <v>214</v>
      </c>
      <c r="AT315" s="231" t="s">
        <v>125</v>
      </c>
      <c r="AU315" s="231" t="s">
        <v>130</v>
      </c>
      <c r="AY315" s="16" t="s">
        <v>123</v>
      </c>
      <c r="BE315" s="232">
        <f>IF(N315="základná",J315,0)</f>
        <v>0</v>
      </c>
      <c r="BF315" s="232">
        <f>IF(N315="znížená",J315,0)</f>
        <v>0</v>
      </c>
      <c r="BG315" s="232">
        <f>IF(N315="zákl. prenesená",J315,0)</f>
        <v>0</v>
      </c>
      <c r="BH315" s="232">
        <f>IF(N315="zníž. prenesená",J315,0)</f>
        <v>0</v>
      </c>
      <c r="BI315" s="232">
        <f>IF(N315="nulová",J315,0)</f>
        <v>0</v>
      </c>
      <c r="BJ315" s="16" t="s">
        <v>130</v>
      </c>
      <c r="BK315" s="232">
        <f>ROUND(I315*H315,2)</f>
        <v>0</v>
      </c>
      <c r="BL315" s="16" t="s">
        <v>214</v>
      </c>
      <c r="BM315" s="231" t="s">
        <v>509</v>
      </c>
    </row>
    <row r="316" s="2" customFormat="1" ht="24.15" customHeight="1">
      <c r="A316" s="37"/>
      <c r="B316" s="38"/>
      <c r="C316" s="219" t="s">
        <v>510</v>
      </c>
      <c r="D316" s="219" t="s">
        <v>125</v>
      </c>
      <c r="E316" s="220" t="s">
        <v>511</v>
      </c>
      <c r="F316" s="221" t="s">
        <v>512</v>
      </c>
      <c r="G316" s="222" t="s">
        <v>287</v>
      </c>
      <c r="H316" s="223">
        <v>44.799999999999997</v>
      </c>
      <c r="I316" s="224"/>
      <c r="J316" s="225">
        <f>ROUND(I316*H316,2)</f>
        <v>0</v>
      </c>
      <c r="K316" s="226"/>
      <c r="L316" s="43"/>
      <c r="M316" s="227" t="s">
        <v>1</v>
      </c>
      <c r="N316" s="228" t="s">
        <v>44</v>
      </c>
      <c r="O316" s="96"/>
      <c r="P316" s="229">
        <f>O316*H316</f>
        <v>0</v>
      </c>
      <c r="Q316" s="229">
        <v>0.0030412</v>
      </c>
      <c r="R316" s="229">
        <f>Q316*H316</f>
        <v>0.13624575999999999</v>
      </c>
      <c r="S316" s="229">
        <v>0</v>
      </c>
      <c r="T316" s="230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231" t="s">
        <v>214</v>
      </c>
      <c r="AT316" s="231" t="s">
        <v>125</v>
      </c>
      <c r="AU316" s="231" t="s">
        <v>130</v>
      </c>
      <c r="AY316" s="16" t="s">
        <v>123</v>
      </c>
      <c r="BE316" s="232">
        <f>IF(N316="základná",J316,0)</f>
        <v>0</v>
      </c>
      <c r="BF316" s="232">
        <f>IF(N316="znížená",J316,0)</f>
        <v>0</v>
      </c>
      <c r="BG316" s="232">
        <f>IF(N316="zákl. prenesená",J316,0)</f>
        <v>0</v>
      </c>
      <c r="BH316" s="232">
        <f>IF(N316="zníž. prenesená",J316,0)</f>
        <v>0</v>
      </c>
      <c r="BI316" s="232">
        <f>IF(N316="nulová",J316,0)</f>
        <v>0</v>
      </c>
      <c r="BJ316" s="16" t="s">
        <v>130</v>
      </c>
      <c r="BK316" s="232">
        <f>ROUND(I316*H316,2)</f>
        <v>0</v>
      </c>
      <c r="BL316" s="16" t="s">
        <v>214</v>
      </c>
      <c r="BM316" s="231" t="s">
        <v>513</v>
      </c>
    </row>
    <row r="317" s="13" customFormat="1">
      <c r="A317" s="13"/>
      <c r="B317" s="233"/>
      <c r="C317" s="234"/>
      <c r="D317" s="235" t="s">
        <v>132</v>
      </c>
      <c r="E317" s="236" t="s">
        <v>1</v>
      </c>
      <c r="F317" s="237" t="s">
        <v>514</v>
      </c>
      <c r="G317" s="234"/>
      <c r="H317" s="238">
        <v>44.799999999999997</v>
      </c>
      <c r="I317" s="239"/>
      <c r="J317" s="234"/>
      <c r="K317" s="234"/>
      <c r="L317" s="240"/>
      <c r="M317" s="241"/>
      <c r="N317" s="242"/>
      <c r="O317" s="242"/>
      <c r="P317" s="242"/>
      <c r="Q317" s="242"/>
      <c r="R317" s="242"/>
      <c r="S317" s="242"/>
      <c r="T317" s="24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4" t="s">
        <v>132</v>
      </c>
      <c r="AU317" s="244" t="s">
        <v>130</v>
      </c>
      <c r="AV317" s="13" t="s">
        <v>130</v>
      </c>
      <c r="AW317" s="13" t="s">
        <v>35</v>
      </c>
      <c r="AX317" s="13" t="s">
        <v>83</v>
      </c>
      <c r="AY317" s="244" t="s">
        <v>123</v>
      </c>
    </row>
    <row r="318" s="12" customFormat="1" ht="22.8" customHeight="1">
      <c r="A318" s="12"/>
      <c r="B318" s="205"/>
      <c r="C318" s="206"/>
      <c r="D318" s="207" t="s">
        <v>77</v>
      </c>
      <c r="E318" s="245" t="s">
        <v>515</v>
      </c>
      <c r="F318" s="245" t="s">
        <v>516</v>
      </c>
      <c r="G318" s="206"/>
      <c r="H318" s="206"/>
      <c r="I318" s="209"/>
      <c r="J318" s="246">
        <f>BK318</f>
        <v>0</v>
      </c>
      <c r="K318" s="206"/>
      <c r="L318" s="211"/>
      <c r="M318" s="212"/>
      <c r="N318" s="213"/>
      <c r="O318" s="213"/>
      <c r="P318" s="214">
        <f>SUM(P319:P320)</f>
        <v>0</v>
      </c>
      <c r="Q318" s="213"/>
      <c r="R318" s="214">
        <f>SUM(R319:R320)</f>
        <v>0</v>
      </c>
      <c r="S318" s="213"/>
      <c r="T318" s="215">
        <f>SUM(T319:T320)</f>
        <v>5.4278140000000006</v>
      </c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R318" s="216" t="s">
        <v>130</v>
      </c>
      <c r="AT318" s="217" t="s">
        <v>77</v>
      </c>
      <c r="AU318" s="217" t="s">
        <v>83</v>
      </c>
      <c r="AY318" s="216" t="s">
        <v>123</v>
      </c>
      <c r="BK318" s="218">
        <f>SUM(BK319:BK320)</f>
        <v>0</v>
      </c>
    </row>
    <row r="319" s="2" customFormat="1" ht="24.15" customHeight="1">
      <c r="A319" s="37"/>
      <c r="B319" s="38"/>
      <c r="C319" s="219" t="s">
        <v>517</v>
      </c>
      <c r="D319" s="219" t="s">
        <v>125</v>
      </c>
      <c r="E319" s="220" t="s">
        <v>518</v>
      </c>
      <c r="F319" s="221" t="s">
        <v>519</v>
      </c>
      <c r="G319" s="222" t="s">
        <v>157</v>
      </c>
      <c r="H319" s="223">
        <v>775.40200000000004</v>
      </c>
      <c r="I319" s="224"/>
      <c r="J319" s="225">
        <f>ROUND(I319*H319,2)</f>
        <v>0</v>
      </c>
      <c r="K319" s="226"/>
      <c r="L319" s="43"/>
      <c r="M319" s="227" t="s">
        <v>1</v>
      </c>
      <c r="N319" s="228" t="s">
        <v>44</v>
      </c>
      <c r="O319" s="96"/>
      <c r="P319" s="229">
        <f>O319*H319</f>
        <v>0</v>
      </c>
      <c r="Q319" s="229">
        <v>0</v>
      </c>
      <c r="R319" s="229">
        <f>Q319*H319</f>
        <v>0</v>
      </c>
      <c r="S319" s="229">
        <v>0.0070000000000000001</v>
      </c>
      <c r="T319" s="230">
        <f>S319*H319</f>
        <v>5.4278140000000006</v>
      </c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R319" s="231" t="s">
        <v>214</v>
      </c>
      <c r="AT319" s="231" t="s">
        <v>125</v>
      </c>
      <c r="AU319" s="231" t="s">
        <v>130</v>
      </c>
      <c r="AY319" s="16" t="s">
        <v>123</v>
      </c>
      <c r="BE319" s="232">
        <f>IF(N319="základná",J319,0)</f>
        <v>0</v>
      </c>
      <c r="BF319" s="232">
        <f>IF(N319="znížená",J319,0)</f>
        <v>0</v>
      </c>
      <c r="BG319" s="232">
        <f>IF(N319="zákl. prenesená",J319,0)</f>
        <v>0</v>
      </c>
      <c r="BH319" s="232">
        <f>IF(N319="zníž. prenesená",J319,0)</f>
        <v>0</v>
      </c>
      <c r="BI319" s="232">
        <f>IF(N319="nulová",J319,0)</f>
        <v>0</v>
      </c>
      <c r="BJ319" s="16" t="s">
        <v>130</v>
      </c>
      <c r="BK319" s="232">
        <f>ROUND(I319*H319,2)</f>
        <v>0</v>
      </c>
      <c r="BL319" s="16" t="s">
        <v>214</v>
      </c>
      <c r="BM319" s="231" t="s">
        <v>520</v>
      </c>
    </row>
    <row r="320" s="13" customFormat="1">
      <c r="A320" s="13"/>
      <c r="B320" s="233"/>
      <c r="C320" s="234"/>
      <c r="D320" s="235" t="s">
        <v>132</v>
      </c>
      <c r="E320" s="236" t="s">
        <v>1</v>
      </c>
      <c r="F320" s="237" t="s">
        <v>521</v>
      </c>
      <c r="G320" s="234"/>
      <c r="H320" s="238">
        <v>775.40200000000004</v>
      </c>
      <c r="I320" s="239"/>
      <c r="J320" s="234"/>
      <c r="K320" s="234"/>
      <c r="L320" s="240"/>
      <c r="M320" s="241"/>
      <c r="N320" s="242"/>
      <c r="O320" s="242"/>
      <c r="P320" s="242"/>
      <c r="Q320" s="242"/>
      <c r="R320" s="242"/>
      <c r="S320" s="242"/>
      <c r="T320" s="24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4" t="s">
        <v>132</v>
      </c>
      <c r="AU320" s="244" t="s">
        <v>130</v>
      </c>
      <c r="AV320" s="13" t="s">
        <v>130</v>
      </c>
      <c r="AW320" s="13" t="s">
        <v>35</v>
      </c>
      <c r="AX320" s="13" t="s">
        <v>83</v>
      </c>
      <c r="AY320" s="244" t="s">
        <v>123</v>
      </c>
    </row>
    <row r="321" s="12" customFormat="1" ht="22.8" customHeight="1">
      <c r="A321" s="12"/>
      <c r="B321" s="205"/>
      <c r="C321" s="206"/>
      <c r="D321" s="207" t="s">
        <v>77</v>
      </c>
      <c r="E321" s="245" t="s">
        <v>522</v>
      </c>
      <c r="F321" s="245" t="s">
        <v>523</v>
      </c>
      <c r="G321" s="206"/>
      <c r="H321" s="206"/>
      <c r="I321" s="209"/>
      <c r="J321" s="246">
        <f>BK321</f>
        <v>0</v>
      </c>
      <c r="K321" s="206"/>
      <c r="L321" s="211"/>
      <c r="M321" s="212"/>
      <c r="N321" s="213"/>
      <c r="O321" s="213"/>
      <c r="P321" s="214">
        <f>P322</f>
        <v>0</v>
      </c>
      <c r="Q321" s="213"/>
      <c r="R321" s="214">
        <f>R322</f>
        <v>0.1304505</v>
      </c>
      <c r="S321" s="213"/>
      <c r="T321" s="215">
        <f>T322</f>
        <v>0</v>
      </c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R321" s="216" t="s">
        <v>130</v>
      </c>
      <c r="AT321" s="217" t="s">
        <v>77</v>
      </c>
      <c r="AU321" s="217" t="s">
        <v>83</v>
      </c>
      <c r="AY321" s="216" t="s">
        <v>123</v>
      </c>
      <c r="BK321" s="218">
        <f>BK322</f>
        <v>0</v>
      </c>
    </row>
    <row r="322" s="2" customFormat="1" ht="24.15" customHeight="1">
      <c r="A322" s="37"/>
      <c r="B322" s="38"/>
      <c r="C322" s="219" t="s">
        <v>524</v>
      </c>
      <c r="D322" s="219" t="s">
        <v>125</v>
      </c>
      <c r="E322" s="220" t="s">
        <v>525</v>
      </c>
      <c r="F322" s="221" t="s">
        <v>526</v>
      </c>
      <c r="G322" s="222" t="s">
        <v>157</v>
      </c>
      <c r="H322" s="223">
        <v>150</v>
      </c>
      <c r="I322" s="224"/>
      <c r="J322" s="225">
        <f>ROUND(I322*H322,2)</f>
        <v>0</v>
      </c>
      <c r="K322" s="226"/>
      <c r="L322" s="43"/>
      <c r="M322" s="227" t="s">
        <v>1</v>
      </c>
      <c r="N322" s="228" t="s">
        <v>44</v>
      </c>
      <c r="O322" s="96"/>
      <c r="P322" s="229">
        <f>O322*H322</f>
        <v>0</v>
      </c>
      <c r="Q322" s="229">
        <v>0.00086967000000000001</v>
      </c>
      <c r="R322" s="229">
        <f>Q322*H322</f>
        <v>0.1304505</v>
      </c>
      <c r="S322" s="229">
        <v>0</v>
      </c>
      <c r="T322" s="230">
        <f>S322*H322</f>
        <v>0</v>
      </c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R322" s="231" t="s">
        <v>214</v>
      </c>
      <c r="AT322" s="231" t="s">
        <v>125</v>
      </c>
      <c r="AU322" s="231" t="s">
        <v>130</v>
      </c>
      <c r="AY322" s="16" t="s">
        <v>123</v>
      </c>
      <c r="BE322" s="232">
        <f>IF(N322="základná",J322,0)</f>
        <v>0</v>
      </c>
      <c r="BF322" s="232">
        <f>IF(N322="znížená",J322,0)</f>
        <v>0</v>
      </c>
      <c r="BG322" s="232">
        <f>IF(N322="zákl. prenesená",J322,0)</f>
        <v>0</v>
      </c>
      <c r="BH322" s="232">
        <f>IF(N322="zníž. prenesená",J322,0)</f>
        <v>0</v>
      </c>
      <c r="BI322" s="232">
        <f>IF(N322="nulová",J322,0)</f>
        <v>0</v>
      </c>
      <c r="BJ322" s="16" t="s">
        <v>130</v>
      </c>
      <c r="BK322" s="232">
        <f>ROUND(I322*H322,2)</f>
        <v>0</v>
      </c>
      <c r="BL322" s="16" t="s">
        <v>214</v>
      </c>
      <c r="BM322" s="231" t="s">
        <v>527</v>
      </c>
    </row>
    <row r="323" s="12" customFormat="1" ht="25.92" customHeight="1">
      <c r="A323" s="12"/>
      <c r="B323" s="205"/>
      <c r="C323" s="206"/>
      <c r="D323" s="207" t="s">
        <v>77</v>
      </c>
      <c r="E323" s="208" t="s">
        <v>173</v>
      </c>
      <c r="F323" s="208" t="s">
        <v>528</v>
      </c>
      <c r="G323" s="206"/>
      <c r="H323" s="206"/>
      <c r="I323" s="209"/>
      <c r="J323" s="210">
        <f>BK323</f>
        <v>0</v>
      </c>
      <c r="K323" s="206"/>
      <c r="L323" s="211"/>
      <c r="M323" s="212"/>
      <c r="N323" s="213"/>
      <c r="O323" s="213"/>
      <c r="P323" s="214">
        <f>P324+P344+P347</f>
        <v>0</v>
      </c>
      <c r="Q323" s="213"/>
      <c r="R323" s="214">
        <f>R324+R344+R347</f>
        <v>2.1714840000000004</v>
      </c>
      <c r="S323" s="213"/>
      <c r="T323" s="215">
        <f>T324+T344+T347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6" t="s">
        <v>142</v>
      </c>
      <c r="AT323" s="217" t="s">
        <v>77</v>
      </c>
      <c r="AU323" s="217" t="s">
        <v>78</v>
      </c>
      <c r="AY323" s="216" t="s">
        <v>123</v>
      </c>
      <c r="BK323" s="218">
        <f>BK324+BK344+BK347</f>
        <v>0</v>
      </c>
    </row>
    <row r="324" s="12" customFormat="1" ht="22.8" customHeight="1">
      <c r="A324" s="12"/>
      <c r="B324" s="205"/>
      <c r="C324" s="206"/>
      <c r="D324" s="207" t="s">
        <v>77</v>
      </c>
      <c r="E324" s="245" t="s">
        <v>529</v>
      </c>
      <c r="F324" s="245" t="s">
        <v>530</v>
      </c>
      <c r="G324" s="206"/>
      <c r="H324" s="206"/>
      <c r="I324" s="209"/>
      <c r="J324" s="246">
        <f>BK324</f>
        <v>0</v>
      </c>
      <c r="K324" s="206"/>
      <c r="L324" s="211"/>
      <c r="M324" s="212"/>
      <c r="N324" s="213"/>
      <c r="O324" s="213"/>
      <c r="P324" s="214">
        <f>SUM(P325:P343)</f>
        <v>0</v>
      </c>
      <c r="Q324" s="213"/>
      <c r="R324" s="214">
        <f>SUM(R325:R343)</f>
        <v>0.53205500000000006</v>
      </c>
      <c r="S324" s="213"/>
      <c r="T324" s="215">
        <f>SUM(T325:T343)</f>
        <v>0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216" t="s">
        <v>142</v>
      </c>
      <c r="AT324" s="217" t="s">
        <v>77</v>
      </c>
      <c r="AU324" s="217" t="s">
        <v>83</v>
      </c>
      <c r="AY324" s="216" t="s">
        <v>123</v>
      </c>
      <c r="BK324" s="218">
        <f>SUM(BK325:BK343)</f>
        <v>0</v>
      </c>
    </row>
    <row r="325" s="2" customFormat="1" ht="24.15" customHeight="1">
      <c r="A325" s="37"/>
      <c r="B325" s="38"/>
      <c r="C325" s="219" t="s">
        <v>531</v>
      </c>
      <c r="D325" s="219" t="s">
        <v>125</v>
      </c>
      <c r="E325" s="220" t="s">
        <v>532</v>
      </c>
      <c r="F325" s="221" t="s">
        <v>533</v>
      </c>
      <c r="G325" s="222" t="s">
        <v>287</v>
      </c>
      <c r="H325" s="223">
        <v>197.27000000000001</v>
      </c>
      <c r="I325" s="224"/>
      <c r="J325" s="225">
        <f>ROUND(I325*H325,2)</f>
        <v>0</v>
      </c>
      <c r="K325" s="226"/>
      <c r="L325" s="43"/>
      <c r="M325" s="227" t="s">
        <v>1</v>
      </c>
      <c r="N325" s="228" t="s">
        <v>44</v>
      </c>
      <c r="O325" s="96"/>
      <c r="P325" s="229">
        <f>O325*H325</f>
        <v>0</v>
      </c>
      <c r="Q325" s="229">
        <v>0</v>
      </c>
      <c r="R325" s="229">
        <f>Q325*H325</f>
        <v>0</v>
      </c>
      <c r="S325" s="229">
        <v>0</v>
      </c>
      <c r="T325" s="230">
        <f>S325*H325</f>
        <v>0</v>
      </c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R325" s="231" t="s">
        <v>510</v>
      </c>
      <c r="AT325" s="231" t="s">
        <v>125</v>
      </c>
      <c r="AU325" s="231" t="s">
        <v>130</v>
      </c>
      <c r="AY325" s="16" t="s">
        <v>123</v>
      </c>
      <c r="BE325" s="232">
        <f>IF(N325="základná",J325,0)</f>
        <v>0</v>
      </c>
      <c r="BF325" s="232">
        <f>IF(N325="znížená",J325,0)</f>
        <v>0</v>
      </c>
      <c r="BG325" s="232">
        <f>IF(N325="zákl. prenesená",J325,0)</f>
        <v>0</v>
      </c>
      <c r="BH325" s="232">
        <f>IF(N325="zníž. prenesená",J325,0)</f>
        <v>0</v>
      </c>
      <c r="BI325" s="232">
        <f>IF(N325="nulová",J325,0)</f>
        <v>0</v>
      </c>
      <c r="BJ325" s="16" t="s">
        <v>130</v>
      </c>
      <c r="BK325" s="232">
        <f>ROUND(I325*H325,2)</f>
        <v>0</v>
      </c>
      <c r="BL325" s="16" t="s">
        <v>510</v>
      </c>
      <c r="BM325" s="231" t="s">
        <v>534</v>
      </c>
    </row>
    <row r="326" s="13" customFormat="1">
      <c r="A326" s="13"/>
      <c r="B326" s="233"/>
      <c r="C326" s="234"/>
      <c r="D326" s="235" t="s">
        <v>132</v>
      </c>
      <c r="E326" s="236" t="s">
        <v>1</v>
      </c>
      <c r="F326" s="237" t="s">
        <v>535</v>
      </c>
      <c r="G326" s="234"/>
      <c r="H326" s="238">
        <v>197.27000000000001</v>
      </c>
      <c r="I326" s="239"/>
      <c r="J326" s="234"/>
      <c r="K326" s="234"/>
      <c r="L326" s="240"/>
      <c r="M326" s="241"/>
      <c r="N326" s="242"/>
      <c r="O326" s="242"/>
      <c r="P326" s="242"/>
      <c r="Q326" s="242"/>
      <c r="R326" s="242"/>
      <c r="S326" s="242"/>
      <c r="T326" s="24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4" t="s">
        <v>132</v>
      </c>
      <c r="AU326" s="244" t="s">
        <v>130</v>
      </c>
      <c r="AV326" s="13" t="s">
        <v>130</v>
      </c>
      <c r="AW326" s="13" t="s">
        <v>35</v>
      </c>
      <c r="AX326" s="13" t="s">
        <v>83</v>
      </c>
      <c r="AY326" s="244" t="s">
        <v>123</v>
      </c>
    </row>
    <row r="327" s="2" customFormat="1" ht="16.5" customHeight="1">
      <c r="A327" s="37"/>
      <c r="B327" s="38"/>
      <c r="C327" s="258" t="s">
        <v>536</v>
      </c>
      <c r="D327" s="258" t="s">
        <v>173</v>
      </c>
      <c r="E327" s="259" t="s">
        <v>537</v>
      </c>
      <c r="F327" s="260" t="s">
        <v>538</v>
      </c>
      <c r="G327" s="261" t="s">
        <v>539</v>
      </c>
      <c r="H327" s="262">
        <v>10</v>
      </c>
      <c r="I327" s="263"/>
      <c r="J327" s="264">
        <f>ROUND(I327*H327,2)</f>
        <v>0</v>
      </c>
      <c r="K327" s="265"/>
      <c r="L327" s="266"/>
      <c r="M327" s="267" t="s">
        <v>1</v>
      </c>
      <c r="N327" s="268" t="s">
        <v>44</v>
      </c>
      <c r="O327" s="96"/>
      <c r="P327" s="229">
        <f>O327*H327</f>
        <v>0</v>
      </c>
      <c r="Q327" s="229">
        <v>0</v>
      </c>
      <c r="R327" s="229">
        <f>Q327*H327</f>
        <v>0</v>
      </c>
      <c r="S327" s="229">
        <v>0</v>
      </c>
      <c r="T327" s="230">
        <f>S327*H327</f>
        <v>0</v>
      </c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R327" s="231" t="s">
        <v>540</v>
      </c>
      <c r="AT327" s="231" t="s">
        <v>173</v>
      </c>
      <c r="AU327" s="231" t="s">
        <v>130</v>
      </c>
      <c r="AY327" s="16" t="s">
        <v>123</v>
      </c>
      <c r="BE327" s="232">
        <f>IF(N327="základná",J327,0)</f>
        <v>0</v>
      </c>
      <c r="BF327" s="232">
        <f>IF(N327="znížená",J327,0)</f>
        <v>0</v>
      </c>
      <c r="BG327" s="232">
        <f>IF(N327="zákl. prenesená",J327,0)</f>
        <v>0</v>
      </c>
      <c r="BH327" s="232">
        <f>IF(N327="zníž. prenesená",J327,0)</f>
        <v>0</v>
      </c>
      <c r="BI327" s="232">
        <f>IF(N327="nulová",J327,0)</f>
        <v>0</v>
      </c>
      <c r="BJ327" s="16" t="s">
        <v>130</v>
      </c>
      <c r="BK327" s="232">
        <f>ROUND(I327*H327,2)</f>
        <v>0</v>
      </c>
      <c r="BL327" s="16" t="s">
        <v>510</v>
      </c>
      <c r="BM327" s="231" t="s">
        <v>541</v>
      </c>
    </row>
    <row r="328" s="13" customFormat="1">
      <c r="A328" s="13"/>
      <c r="B328" s="233"/>
      <c r="C328" s="234"/>
      <c r="D328" s="235" t="s">
        <v>132</v>
      </c>
      <c r="E328" s="236" t="s">
        <v>1</v>
      </c>
      <c r="F328" s="237" t="s">
        <v>542</v>
      </c>
      <c r="G328" s="234"/>
      <c r="H328" s="238">
        <v>9.7509999999999994</v>
      </c>
      <c r="I328" s="239"/>
      <c r="J328" s="234"/>
      <c r="K328" s="234"/>
      <c r="L328" s="240"/>
      <c r="M328" s="241"/>
      <c r="N328" s="242"/>
      <c r="O328" s="242"/>
      <c r="P328" s="242"/>
      <c r="Q328" s="242"/>
      <c r="R328" s="242"/>
      <c r="S328" s="242"/>
      <c r="T328" s="24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4" t="s">
        <v>132</v>
      </c>
      <c r="AU328" s="244" t="s">
        <v>130</v>
      </c>
      <c r="AV328" s="13" t="s">
        <v>130</v>
      </c>
      <c r="AW328" s="13" t="s">
        <v>35</v>
      </c>
      <c r="AX328" s="13" t="s">
        <v>78</v>
      </c>
      <c r="AY328" s="244" t="s">
        <v>123</v>
      </c>
    </row>
    <row r="329" s="13" customFormat="1">
      <c r="A329" s="13"/>
      <c r="B329" s="233"/>
      <c r="C329" s="234"/>
      <c r="D329" s="235" t="s">
        <v>132</v>
      </c>
      <c r="E329" s="236" t="s">
        <v>1</v>
      </c>
      <c r="F329" s="237" t="s">
        <v>183</v>
      </c>
      <c r="G329" s="234"/>
      <c r="H329" s="238">
        <v>10</v>
      </c>
      <c r="I329" s="239"/>
      <c r="J329" s="234"/>
      <c r="K329" s="234"/>
      <c r="L329" s="240"/>
      <c r="M329" s="241"/>
      <c r="N329" s="242"/>
      <c r="O329" s="242"/>
      <c r="P329" s="242"/>
      <c r="Q329" s="242"/>
      <c r="R329" s="242"/>
      <c r="S329" s="242"/>
      <c r="T329" s="24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4" t="s">
        <v>132</v>
      </c>
      <c r="AU329" s="244" t="s">
        <v>130</v>
      </c>
      <c r="AV329" s="13" t="s">
        <v>130</v>
      </c>
      <c r="AW329" s="13" t="s">
        <v>35</v>
      </c>
      <c r="AX329" s="13" t="s">
        <v>83</v>
      </c>
      <c r="AY329" s="244" t="s">
        <v>123</v>
      </c>
    </row>
    <row r="330" s="2" customFormat="1" ht="16.5" customHeight="1">
      <c r="A330" s="37"/>
      <c r="B330" s="38"/>
      <c r="C330" s="258" t="s">
        <v>543</v>
      </c>
      <c r="D330" s="258" t="s">
        <v>173</v>
      </c>
      <c r="E330" s="259" t="s">
        <v>544</v>
      </c>
      <c r="F330" s="260" t="s">
        <v>545</v>
      </c>
      <c r="G330" s="261" t="s">
        <v>351</v>
      </c>
      <c r="H330" s="262">
        <v>493.17500000000001</v>
      </c>
      <c r="I330" s="263"/>
      <c r="J330" s="264">
        <f>ROUND(I330*H330,2)</f>
        <v>0</v>
      </c>
      <c r="K330" s="265"/>
      <c r="L330" s="266"/>
      <c r="M330" s="267" t="s">
        <v>1</v>
      </c>
      <c r="N330" s="268" t="s">
        <v>44</v>
      </c>
      <c r="O330" s="96"/>
      <c r="P330" s="229">
        <f>O330*H330</f>
        <v>0</v>
      </c>
      <c r="Q330" s="229">
        <v>0.001</v>
      </c>
      <c r="R330" s="229">
        <f>Q330*H330</f>
        <v>0.49317500000000003</v>
      </c>
      <c r="S330" s="229">
        <v>0</v>
      </c>
      <c r="T330" s="230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231" t="s">
        <v>546</v>
      </c>
      <c r="AT330" s="231" t="s">
        <v>173</v>
      </c>
      <c r="AU330" s="231" t="s">
        <v>130</v>
      </c>
      <c r="AY330" s="16" t="s">
        <v>123</v>
      </c>
      <c r="BE330" s="232">
        <f>IF(N330="základná",J330,0)</f>
        <v>0</v>
      </c>
      <c r="BF330" s="232">
        <f>IF(N330="znížená",J330,0)</f>
        <v>0</v>
      </c>
      <c r="BG330" s="232">
        <f>IF(N330="zákl. prenesená",J330,0)</f>
        <v>0</v>
      </c>
      <c r="BH330" s="232">
        <f>IF(N330="zníž. prenesená",J330,0)</f>
        <v>0</v>
      </c>
      <c r="BI330" s="232">
        <f>IF(N330="nulová",J330,0)</f>
        <v>0</v>
      </c>
      <c r="BJ330" s="16" t="s">
        <v>130</v>
      </c>
      <c r="BK330" s="232">
        <f>ROUND(I330*H330,2)</f>
        <v>0</v>
      </c>
      <c r="BL330" s="16" t="s">
        <v>546</v>
      </c>
      <c r="BM330" s="231" t="s">
        <v>547</v>
      </c>
    </row>
    <row r="331" s="2" customFormat="1" ht="21.75" customHeight="1">
      <c r="A331" s="37"/>
      <c r="B331" s="38"/>
      <c r="C331" s="219" t="s">
        <v>548</v>
      </c>
      <c r="D331" s="219" t="s">
        <v>125</v>
      </c>
      <c r="E331" s="220" t="s">
        <v>549</v>
      </c>
      <c r="F331" s="221" t="s">
        <v>550</v>
      </c>
      <c r="G331" s="222" t="s">
        <v>237</v>
      </c>
      <c r="H331" s="223">
        <v>12</v>
      </c>
      <c r="I331" s="224"/>
      <c r="J331" s="225">
        <f>ROUND(I331*H331,2)</f>
        <v>0</v>
      </c>
      <c r="K331" s="226"/>
      <c r="L331" s="43"/>
      <c r="M331" s="227" t="s">
        <v>1</v>
      </c>
      <c r="N331" s="228" t="s">
        <v>44</v>
      </c>
      <c r="O331" s="96"/>
      <c r="P331" s="229">
        <f>O331*H331</f>
        <v>0</v>
      </c>
      <c r="Q331" s="229">
        <v>0</v>
      </c>
      <c r="R331" s="229">
        <f>Q331*H331</f>
        <v>0</v>
      </c>
      <c r="S331" s="229">
        <v>0</v>
      </c>
      <c r="T331" s="230">
        <f>S331*H331</f>
        <v>0</v>
      </c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R331" s="231" t="s">
        <v>510</v>
      </c>
      <c r="AT331" s="231" t="s">
        <v>125</v>
      </c>
      <c r="AU331" s="231" t="s">
        <v>130</v>
      </c>
      <c r="AY331" s="16" t="s">
        <v>123</v>
      </c>
      <c r="BE331" s="232">
        <f>IF(N331="základná",J331,0)</f>
        <v>0</v>
      </c>
      <c r="BF331" s="232">
        <f>IF(N331="znížená",J331,0)</f>
        <v>0</v>
      </c>
      <c r="BG331" s="232">
        <f>IF(N331="zákl. prenesená",J331,0)</f>
        <v>0</v>
      </c>
      <c r="BH331" s="232">
        <f>IF(N331="zníž. prenesená",J331,0)</f>
        <v>0</v>
      </c>
      <c r="BI331" s="232">
        <f>IF(N331="nulová",J331,0)</f>
        <v>0</v>
      </c>
      <c r="BJ331" s="16" t="s">
        <v>130</v>
      </c>
      <c r="BK331" s="232">
        <f>ROUND(I331*H331,2)</f>
        <v>0</v>
      </c>
      <c r="BL331" s="16" t="s">
        <v>510</v>
      </c>
      <c r="BM331" s="231" t="s">
        <v>551</v>
      </c>
    </row>
    <row r="332" s="2" customFormat="1" ht="24.15" customHeight="1">
      <c r="A332" s="37"/>
      <c r="B332" s="38"/>
      <c r="C332" s="258" t="s">
        <v>456</v>
      </c>
      <c r="D332" s="258" t="s">
        <v>173</v>
      </c>
      <c r="E332" s="259" t="s">
        <v>552</v>
      </c>
      <c r="F332" s="260" t="s">
        <v>553</v>
      </c>
      <c r="G332" s="261" t="s">
        <v>237</v>
      </c>
      <c r="H332" s="262">
        <v>12</v>
      </c>
      <c r="I332" s="263"/>
      <c r="J332" s="264">
        <f>ROUND(I332*H332,2)</f>
        <v>0</v>
      </c>
      <c r="K332" s="265"/>
      <c r="L332" s="266"/>
      <c r="M332" s="267" t="s">
        <v>1</v>
      </c>
      <c r="N332" s="268" t="s">
        <v>44</v>
      </c>
      <c r="O332" s="96"/>
      <c r="P332" s="229">
        <f>O332*H332</f>
        <v>0</v>
      </c>
      <c r="Q332" s="229">
        <v>0.00033</v>
      </c>
      <c r="R332" s="229">
        <f>Q332*H332</f>
        <v>0.00396</v>
      </c>
      <c r="S332" s="229">
        <v>0</v>
      </c>
      <c r="T332" s="230">
        <f>S332*H332</f>
        <v>0</v>
      </c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R332" s="231" t="s">
        <v>546</v>
      </c>
      <c r="AT332" s="231" t="s">
        <v>173</v>
      </c>
      <c r="AU332" s="231" t="s">
        <v>130</v>
      </c>
      <c r="AY332" s="16" t="s">
        <v>123</v>
      </c>
      <c r="BE332" s="232">
        <f>IF(N332="základná",J332,0)</f>
        <v>0</v>
      </c>
      <c r="BF332" s="232">
        <f>IF(N332="znížená",J332,0)</f>
        <v>0</v>
      </c>
      <c r="BG332" s="232">
        <f>IF(N332="zákl. prenesená",J332,0)</f>
        <v>0</v>
      </c>
      <c r="BH332" s="232">
        <f>IF(N332="zníž. prenesená",J332,0)</f>
        <v>0</v>
      </c>
      <c r="BI332" s="232">
        <f>IF(N332="nulová",J332,0)</f>
        <v>0</v>
      </c>
      <c r="BJ332" s="16" t="s">
        <v>130</v>
      </c>
      <c r="BK332" s="232">
        <f>ROUND(I332*H332,2)</f>
        <v>0</v>
      </c>
      <c r="BL332" s="16" t="s">
        <v>546</v>
      </c>
      <c r="BM332" s="231" t="s">
        <v>554</v>
      </c>
    </row>
    <row r="333" s="2" customFormat="1" ht="21.75" customHeight="1">
      <c r="A333" s="37"/>
      <c r="B333" s="38"/>
      <c r="C333" s="219" t="s">
        <v>555</v>
      </c>
      <c r="D333" s="219" t="s">
        <v>125</v>
      </c>
      <c r="E333" s="220" t="s">
        <v>556</v>
      </c>
      <c r="F333" s="221" t="s">
        <v>557</v>
      </c>
      <c r="G333" s="222" t="s">
        <v>237</v>
      </c>
      <c r="H333" s="223">
        <v>12</v>
      </c>
      <c r="I333" s="224"/>
      <c r="J333" s="225">
        <f>ROUND(I333*H333,2)</f>
        <v>0</v>
      </c>
      <c r="K333" s="226"/>
      <c r="L333" s="43"/>
      <c r="M333" s="227" t="s">
        <v>1</v>
      </c>
      <c r="N333" s="228" t="s">
        <v>44</v>
      </c>
      <c r="O333" s="96"/>
      <c r="P333" s="229">
        <f>O333*H333</f>
        <v>0</v>
      </c>
      <c r="Q333" s="229">
        <v>0</v>
      </c>
      <c r="R333" s="229">
        <f>Q333*H333</f>
        <v>0</v>
      </c>
      <c r="S333" s="229">
        <v>0</v>
      </c>
      <c r="T333" s="230">
        <f>S333*H333</f>
        <v>0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231" t="s">
        <v>510</v>
      </c>
      <c r="AT333" s="231" t="s">
        <v>125</v>
      </c>
      <c r="AU333" s="231" t="s">
        <v>130</v>
      </c>
      <c r="AY333" s="16" t="s">
        <v>123</v>
      </c>
      <c r="BE333" s="232">
        <f>IF(N333="základná",J333,0)</f>
        <v>0</v>
      </c>
      <c r="BF333" s="232">
        <f>IF(N333="znížená",J333,0)</f>
        <v>0</v>
      </c>
      <c r="BG333" s="232">
        <f>IF(N333="zákl. prenesená",J333,0)</f>
        <v>0</v>
      </c>
      <c r="BH333" s="232">
        <f>IF(N333="zníž. prenesená",J333,0)</f>
        <v>0</v>
      </c>
      <c r="BI333" s="232">
        <f>IF(N333="nulová",J333,0)</f>
        <v>0</v>
      </c>
      <c r="BJ333" s="16" t="s">
        <v>130</v>
      </c>
      <c r="BK333" s="232">
        <f>ROUND(I333*H333,2)</f>
        <v>0</v>
      </c>
      <c r="BL333" s="16" t="s">
        <v>510</v>
      </c>
      <c r="BM333" s="231" t="s">
        <v>558</v>
      </c>
    </row>
    <row r="334" s="2" customFormat="1" ht="21.75" customHeight="1">
      <c r="A334" s="37"/>
      <c r="B334" s="38"/>
      <c r="C334" s="258" t="s">
        <v>559</v>
      </c>
      <c r="D334" s="258" t="s">
        <v>173</v>
      </c>
      <c r="E334" s="259" t="s">
        <v>560</v>
      </c>
      <c r="F334" s="260" t="s">
        <v>561</v>
      </c>
      <c r="G334" s="261" t="s">
        <v>237</v>
      </c>
      <c r="H334" s="262">
        <v>12</v>
      </c>
      <c r="I334" s="263"/>
      <c r="J334" s="264">
        <f>ROUND(I334*H334,2)</f>
        <v>0</v>
      </c>
      <c r="K334" s="265"/>
      <c r="L334" s="266"/>
      <c r="M334" s="267" t="s">
        <v>1</v>
      </c>
      <c r="N334" s="268" t="s">
        <v>44</v>
      </c>
      <c r="O334" s="96"/>
      <c r="P334" s="229">
        <f>O334*H334</f>
        <v>0</v>
      </c>
      <c r="Q334" s="229">
        <v>0.00040000000000000002</v>
      </c>
      <c r="R334" s="229">
        <f>Q334*H334</f>
        <v>0.0048000000000000004</v>
      </c>
      <c r="S334" s="229">
        <v>0</v>
      </c>
      <c r="T334" s="230">
        <f>S334*H334</f>
        <v>0</v>
      </c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R334" s="231" t="s">
        <v>546</v>
      </c>
      <c r="AT334" s="231" t="s">
        <v>173</v>
      </c>
      <c r="AU334" s="231" t="s">
        <v>130</v>
      </c>
      <c r="AY334" s="16" t="s">
        <v>123</v>
      </c>
      <c r="BE334" s="232">
        <f>IF(N334="základná",J334,0)</f>
        <v>0</v>
      </c>
      <c r="BF334" s="232">
        <f>IF(N334="znížená",J334,0)</f>
        <v>0</v>
      </c>
      <c r="BG334" s="232">
        <f>IF(N334="zákl. prenesená",J334,0)</f>
        <v>0</v>
      </c>
      <c r="BH334" s="232">
        <f>IF(N334="zníž. prenesená",J334,0)</f>
        <v>0</v>
      </c>
      <c r="BI334" s="232">
        <f>IF(N334="nulová",J334,0)</f>
        <v>0</v>
      </c>
      <c r="BJ334" s="16" t="s">
        <v>130</v>
      </c>
      <c r="BK334" s="232">
        <f>ROUND(I334*H334,2)</f>
        <v>0</v>
      </c>
      <c r="BL334" s="16" t="s">
        <v>546</v>
      </c>
      <c r="BM334" s="231" t="s">
        <v>562</v>
      </c>
    </row>
    <row r="335" s="2" customFormat="1" ht="21.75" customHeight="1">
      <c r="A335" s="37"/>
      <c r="B335" s="38"/>
      <c r="C335" s="258" t="s">
        <v>563</v>
      </c>
      <c r="D335" s="258" t="s">
        <v>173</v>
      </c>
      <c r="E335" s="259" t="s">
        <v>564</v>
      </c>
      <c r="F335" s="260" t="s">
        <v>565</v>
      </c>
      <c r="G335" s="261" t="s">
        <v>237</v>
      </c>
      <c r="H335" s="262">
        <v>12</v>
      </c>
      <c r="I335" s="263"/>
      <c r="J335" s="264">
        <f>ROUND(I335*H335,2)</f>
        <v>0</v>
      </c>
      <c r="K335" s="265"/>
      <c r="L335" s="266"/>
      <c r="M335" s="267" t="s">
        <v>1</v>
      </c>
      <c r="N335" s="268" t="s">
        <v>44</v>
      </c>
      <c r="O335" s="96"/>
      <c r="P335" s="229">
        <f>O335*H335</f>
        <v>0</v>
      </c>
      <c r="Q335" s="229">
        <v>0.00055000000000000003</v>
      </c>
      <c r="R335" s="229">
        <f>Q335*H335</f>
        <v>0.0066</v>
      </c>
      <c r="S335" s="229">
        <v>0</v>
      </c>
      <c r="T335" s="230">
        <f>S335*H335</f>
        <v>0</v>
      </c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R335" s="231" t="s">
        <v>546</v>
      </c>
      <c r="AT335" s="231" t="s">
        <v>173</v>
      </c>
      <c r="AU335" s="231" t="s">
        <v>130</v>
      </c>
      <c r="AY335" s="16" t="s">
        <v>123</v>
      </c>
      <c r="BE335" s="232">
        <f>IF(N335="základná",J335,0)</f>
        <v>0</v>
      </c>
      <c r="BF335" s="232">
        <f>IF(N335="znížená",J335,0)</f>
        <v>0</v>
      </c>
      <c r="BG335" s="232">
        <f>IF(N335="zákl. prenesená",J335,0)</f>
        <v>0</v>
      </c>
      <c r="BH335" s="232">
        <f>IF(N335="zníž. prenesená",J335,0)</f>
        <v>0</v>
      </c>
      <c r="BI335" s="232">
        <f>IF(N335="nulová",J335,0)</f>
        <v>0</v>
      </c>
      <c r="BJ335" s="16" t="s">
        <v>130</v>
      </c>
      <c r="BK335" s="232">
        <f>ROUND(I335*H335,2)</f>
        <v>0</v>
      </c>
      <c r="BL335" s="16" t="s">
        <v>546</v>
      </c>
      <c r="BM335" s="231" t="s">
        <v>566</v>
      </c>
    </row>
    <row r="336" s="2" customFormat="1" ht="16.5" customHeight="1">
      <c r="A336" s="37"/>
      <c r="B336" s="38"/>
      <c r="C336" s="219" t="s">
        <v>567</v>
      </c>
      <c r="D336" s="219" t="s">
        <v>125</v>
      </c>
      <c r="E336" s="220" t="s">
        <v>568</v>
      </c>
      <c r="F336" s="221" t="s">
        <v>569</v>
      </c>
      <c r="G336" s="222" t="s">
        <v>237</v>
      </c>
      <c r="H336" s="223">
        <v>12</v>
      </c>
      <c r="I336" s="224"/>
      <c r="J336" s="225">
        <f>ROUND(I336*H336,2)</f>
        <v>0</v>
      </c>
      <c r="K336" s="226"/>
      <c r="L336" s="43"/>
      <c r="M336" s="227" t="s">
        <v>1</v>
      </c>
      <c r="N336" s="228" t="s">
        <v>44</v>
      </c>
      <c r="O336" s="96"/>
      <c r="P336" s="229">
        <f>O336*H336</f>
        <v>0</v>
      </c>
      <c r="Q336" s="229">
        <v>0</v>
      </c>
      <c r="R336" s="229">
        <f>Q336*H336</f>
        <v>0</v>
      </c>
      <c r="S336" s="229">
        <v>0</v>
      </c>
      <c r="T336" s="230">
        <f>S336*H336</f>
        <v>0</v>
      </c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R336" s="231" t="s">
        <v>510</v>
      </c>
      <c r="AT336" s="231" t="s">
        <v>125</v>
      </c>
      <c r="AU336" s="231" t="s">
        <v>130</v>
      </c>
      <c r="AY336" s="16" t="s">
        <v>123</v>
      </c>
      <c r="BE336" s="232">
        <f>IF(N336="základná",J336,0)</f>
        <v>0</v>
      </c>
      <c r="BF336" s="232">
        <f>IF(N336="znížená",J336,0)</f>
        <v>0</v>
      </c>
      <c r="BG336" s="232">
        <f>IF(N336="zákl. prenesená",J336,0)</f>
        <v>0</v>
      </c>
      <c r="BH336" s="232">
        <f>IF(N336="zníž. prenesená",J336,0)</f>
        <v>0</v>
      </c>
      <c r="BI336" s="232">
        <f>IF(N336="nulová",J336,0)</f>
        <v>0</v>
      </c>
      <c r="BJ336" s="16" t="s">
        <v>130</v>
      </c>
      <c r="BK336" s="232">
        <f>ROUND(I336*H336,2)</f>
        <v>0</v>
      </c>
      <c r="BL336" s="16" t="s">
        <v>510</v>
      </c>
      <c r="BM336" s="231" t="s">
        <v>570</v>
      </c>
    </row>
    <row r="337" s="2" customFormat="1" ht="16.5" customHeight="1">
      <c r="A337" s="37"/>
      <c r="B337" s="38"/>
      <c r="C337" s="258" t="s">
        <v>571</v>
      </c>
      <c r="D337" s="258" t="s">
        <v>173</v>
      </c>
      <c r="E337" s="259" t="s">
        <v>572</v>
      </c>
      <c r="F337" s="260" t="s">
        <v>573</v>
      </c>
      <c r="G337" s="261" t="s">
        <v>237</v>
      </c>
      <c r="H337" s="262">
        <v>12</v>
      </c>
      <c r="I337" s="263"/>
      <c r="J337" s="264">
        <f>ROUND(I337*H337,2)</f>
        <v>0</v>
      </c>
      <c r="K337" s="265"/>
      <c r="L337" s="266"/>
      <c r="M337" s="267" t="s">
        <v>1</v>
      </c>
      <c r="N337" s="268" t="s">
        <v>44</v>
      </c>
      <c r="O337" s="96"/>
      <c r="P337" s="229">
        <f>O337*H337</f>
        <v>0</v>
      </c>
      <c r="Q337" s="229">
        <v>0.00012</v>
      </c>
      <c r="R337" s="229">
        <f>Q337*H337</f>
        <v>0.0014400000000000001</v>
      </c>
      <c r="S337" s="229">
        <v>0</v>
      </c>
      <c r="T337" s="230">
        <f>S337*H337</f>
        <v>0</v>
      </c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R337" s="231" t="s">
        <v>546</v>
      </c>
      <c r="AT337" s="231" t="s">
        <v>173</v>
      </c>
      <c r="AU337" s="231" t="s">
        <v>130</v>
      </c>
      <c r="AY337" s="16" t="s">
        <v>123</v>
      </c>
      <c r="BE337" s="232">
        <f>IF(N337="základná",J337,0)</f>
        <v>0</v>
      </c>
      <c r="BF337" s="232">
        <f>IF(N337="znížená",J337,0)</f>
        <v>0</v>
      </c>
      <c r="BG337" s="232">
        <f>IF(N337="zákl. prenesená",J337,0)</f>
        <v>0</v>
      </c>
      <c r="BH337" s="232">
        <f>IF(N337="zníž. prenesená",J337,0)</f>
        <v>0</v>
      </c>
      <c r="BI337" s="232">
        <f>IF(N337="nulová",J337,0)</f>
        <v>0</v>
      </c>
      <c r="BJ337" s="16" t="s">
        <v>130</v>
      </c>
      <c r="BK337" s="232">
        <f>ROUND(I337*H337,2)</f>
        <v>0</v>
      </c>
      <c r="BL337" s="16" t="s">
        <v>546</v>
      </c>
      <c r="BM337" s="231" t="s">
        <v>574</v>
      </c>
    </row>
    <row r="338" s="2" customFormat="1" ht="16.5" customHeight="1">
      <c r="A338" s="37"/>
      <c r="B338" s="38"/>
      <c r="C338" s="219" t="s">
        <v>575</v>
      </c>
      <c r="D338" s="219" t="s">
        <v>125</v>
      </c>
      <c r="E338" s="220" t="s">
        <v>576</v>
      </c>
      <c r="F338" s="221" t="s">
        <v>577</v>
      </c>
      <c r="G338" s="222" t="s">
        <v>237</v>
      </c>
      <c r="H338" s="223">
        <v>12</v>
      </c>
      <c r="I338" s="224"/>
      <c r="J338" s="225">
        <f>ROUND(I338*H338,2)</f>
        <v>0</v>
      </c>
      <c r="K338" s="226"/>
      <c r="L338" s="43"/>
      <c r="M338" s="227" t="s">
        <v>1</v>
      </c>
      <c r="N338" s="228" t="s">
        <v>44</v>
      </c>
      <c r="O338" s="96"/>
      <c r="P338" s="229">
        <f>O338*H338</f>
        <v>0</v>
      </c>
      <c r="Q338" s="229">
        <v>0</v>
      </c>
      <c r="R338" s="229">
        <f>Q338*H338</f>
        <v>0</v>
      </c>
      <c r="S338" s="229">
        <v>0</v>
      </c>
      <c r="T338" s="230">
        <f>S338*H338</f>
        <v>0</v>
      </c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R338" s="231" t="s">
        <v>510</v>
      </c>
      <c r="AT338" s="231" t="s">
        <v>125</v>
      </c>
      <c r="AU338" s="231" t="s">
        <v>130</v>
      </c>
      <c r="AY338" s="16" t="s">
        <v>123</v>
      </c>
      <c r="BE338" s="232">
        <f>IF(N338="základná",J338,0)</f>
        <v>0</v>
      </c>
      <c r="BF338" s="232">
        <f>IF(N338="znížená",J338,0)</f>
        <v>0</v>
      </c>
      <c r="BG338" s="232">
        <f>IF(N338="zákl. prenesená",J338,0)</f>
        <v>0</v>
      </c>
      <c r="BH338" s="232">
        <f>IF(N338="zníž. prenesená",J338,0)</f>
        <v>0</v>
      </c>
      <c r="BI338" s="232">
        <f>IF(N338="nulová",J338,0)</f>
        <v>0</v>
      </c>
      <c r="BJ338" s="16" t="s">
        <v>130</v>
      </c>
      <c r="BK338" s="232">
        <f>ROUND(I338*H338,2)</f>
        <v>0</v>
      </c>
      <c r="BL338" s="16" t="s">
        <v>510</v>
      </c>
      <c r="BM338" s="231" t="s">
        <v>578</v>
      </c>
    </row>
    <row r="339" s="2" customFormat="1" ht="16.5" customHeight="1">
      <c r="A339" s="37"/>
      <c r="B339" s="38"/>
      <c r="C339" s="258" t="s">
        <v>579</v>
      </c>
      <c r="D339" s="258" t="s">
        <v>173</v>
      </c>
      <c r="E339" s="259" t="s">
        <v>580</v>
      </c>
      <c r="F339" s="260" t="s">
        <v>581</v>
      </c>
      <c r="G339" s="261" t="s">
        <v>237</v>
      </c>
      <c r="H339" s="262">
        <v>12</v>
      </c>
      <c r="I339" s="263"/>
      <c r="J339" s="264">
        <f>ROUND(I339*H339,2)</f>
        <v>0</v>
      </c>
      <c r="K339" s="265"/>
      <c r="L339" s="266"/>
      <c r="M339" s="267" t="s">
        <v>1</v>
      </c>
      <c r="N339" s="268" t="s">
        <v>44</v>
      </c>
      <c r="O339" s="96"/>
      <c r="P339" s="229">
        <f>O339*H339</f>
        <v>0</v>
      </c>
      <c r="Q339" s="229">
        <v>0.0018400000000000001</v>
      </c>
      <c r="R339" s="229">
        <f>Q339*H339</f>
        <v>0.022080000000000002</v>
      </c>
      <c r="S339" s="229">
        <v>0</v>
      </c>
      <c r="T339" s="230">
        <f>S339*H339</f>
        <v>0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231" t="s">
        <v>546</v>
      </c>
      <c r="AT339" s="231" t="s">
        <v>173</v>
      </c>
      <c r="AU339" s="231" t="s">
        <v>130</v>
      </c>
      <c r="AY339" s="16" t="s">
        <v>123</v>
      </c>
      <c r="BE339" s="232">
        <f>IF(N339="základná",J339,0)</f>
        <v>0</v>
      </c>
      <c r="BF339" s="232">
        <f>IF(N339="znížená",J339,0)</f>
        <v>0</v>
      </c>
      <c r="BG339" s="232">
        <f>IF(N339="zákl. prenesená",J339,0)</f>
        <v>0</v>
      </c>
      <c r="BH339" s="232">
        <f>IF(N339="zníž. prenesená",J339,0)</f>
        <v>0</v>
      </c>
      <c r="BI339" s="232">
        <f>IF(N339="nulová",J339,0)</f>
        <v>0</v>
      </c>
      <c r="BJ339" s="16" t="s">
        <v>130</v>
      </c>
      <c r="BK339" s="232">
        <f>ROUND(I339*H339,2)</f>
        <v>0</v>
      </c>
      <c r="BL339" s="16" t="s">
        <v>546</v>
      </c>
      <c r="BM339" s="231" t="s">
        <v>582</v>
      </c>
    </row>
    <row r="340" s="2" customFormat="1" ht="24.15" customHeight="1">
      <c r="A340" s="37"/>
      <c r="B340" s="38"/>
      <c r="C340" s="219" t="s">
        <v>583</v>
      </c>
      <c r="D340" s="219" t="s">
        <v>125</v>
      </c>
      <c r="E340" s="220" t="s">
        <v>584</v>
      </c>
      <c r="F340" s="221" t="s">
        <v>585</v>
      </c>
      <c r="G340" s="222" t="s">
        <v>586</v>
      </c>
      <c r="H340" s="223">
        <v>1429.8</v>
      </c>
      <c r="I340" s="224"/>
      <c r="J340" s="225">
        <f>ROUND(I340*H340,2)</f>
        <v>0</v>
      </c>
      <c r="K340" s="226"/>
      <c r="L340" s="43"/>
      <c r="M340" s="227" t="s">
        <v>1</v>
      </c>
      <c r="N340" s="228" t="s">
        <v>44</v>
      </c>
      <c r="O340" s="96"/>
      <c r="P340" s="229">
        <f>O340*H340</f>
        <v>0</v>
      </c>
      <c r="Q340" s="229">
        <v>0</v>
      </c>
      <c r="R340" s="229">
        <f>Q340*H340</f>
        <v>0</v>
      </c>
      <c r="S340" s="229">
        <v>0</v>
      </c>
      <c r="T340" s="230">
        <f>S340*H340</f>
        <v>0</v>
      </c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R340" s="231" t="s">
        <v>510</v>
      </c>
      <c r="AT340" s="231" t="s">
        <v>125</v>
      </c>
      <c r="AU340" s="231" t="s">
        <v>130</v>
      </c>
      <c r="AY340" s="16" t="s">
        <v>123</v>
      </c>
      <c r="BE340" s="232">
        <f>IF(N340="základná",J340,0)</f>
        <v>0</v>
      </c>
      <c r="BF340" s="232">
        <f>IF(N340="znížená",J340,0)</f>
        <v>0</v>
      </c>
      <c r="BG340" s="232">
        <f>IF(N340="zákl. prenesená",J340,0)</f>
        <v>0</v>
      </c>
      <c r="BH340" s="232">
        <f>IF(N340="zníž. prenesená",J340,0)</f>
        <v>0</v>
      </c>
      <c r="BI340" s="232">
        <f>IF(N340="nulová",J340,0)</f>
        <v>0</v>
      </c>
      <c r="BJ340" s="16" t="s">
        <v>130</v>
      </c>
      <c r="BK340" s="232">
        <f>ROUND(I340*H340,2)</f>
        <v>0</v>
      </c>
      <c r="BL340" s="16" t="s">
        <v>510</v>
      </c>
      <c r="BM340" s="231" t="s">
        <v>587</v>
      </c>
    </row>
    <row r="341" s="13" customFormat="1">
      <c r="A341" s="13"/>
      <c r="B341" s="233"/>
      <c r="C341" s="234"/>
      <c r="D341" s="235" t="s">
        <v>132</v>
      </c>
      <c r="E341" s="236" t="s">
        <v>1</v>
      </c>
      <c r="F341" s="237" t="s">
        <v>588</v>
      </c>
      <c r="G341" s="234"/>
      <c r="H341" s="238">
        <v>1429.8</v>
      </c>
      <c r="I341" s="239"/>
      <c r="J341" s="234"/>
      <c r="K341" s="234"/>
      <c r="L341" s="240"/>
      <c r="M341" s="241"/>
      <c r="N341" s="242"/>
      <c r="O341" s="242"/>
      <c r="P341" s="242"/>
      <c r="Q341" s="242"/>
      <c r="R341" s="242"/>
      <c r="S341" s="242"/>
      <c r="T341" s="24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4" t="s">
        <v>132</v>
      </c>
      <c r="AU341" s="244" t="s">
        <v>130</v>
      </c>
      <c r="AV341" s="13" t="s">
        <v>130</v>
      </c>
      <c r="AW341" s="13" t="s">
        <v>35</v>
      </c>
      <c r="AX341" s="13" t="s">
        <v>83</v>
      </c>
      <c r="AY341" s="244" t="s">
        <v>123</v>
      </c>
    </row>
    <row r="342" s="2" customFormat="1" ht="16.5" customHeight="1">
      <c r="A342" s="37"/>
      <c r="B342" s="38"/>
      <c r="C342" s="219" t="s">
        <v>589</v>
      </c>
      <c r="D342" s="219" t="s">
        <v>125</v>
      </c>
      <c r="E342" s="220" t="s">
        <v>590</v>
      </c>
      <c r="F342" s="221" t="s">
        <v>591</v>
      </c>
      <c r="G342" s="222" t="s">
        <v>592</v>
      </c>
      <c r="H342" s="223">
        <v>8</v>
      </c>
      <c r="I342" s="224"/>
      <c r="J342" s="225">
        <f>ROUND(I342*H342,2)</f>
        <v>0</v>
      </c>
      <c r="K342" s="226"/>
      <c r="L342" s="43"/>
      <c r="M342" s="227" t="s">
        <v>1</v>
      </c>
      <c r="N342" s="228" t="s">
        <v>44</v>
      </c>
      <c r="O342" s="96"/>
      <c r="P342" s="229">
        <f>O342*H342</f>
        <v>0</v>
      </c>
      <c r="Q342" s="229">
        <v>0</v>
      </c>
      <c r="R342" s="229">
        <f>Q342*H342</f>
        <v>0</v>
      </c>
      <c r="S342" s="229">
        <v>0</v>
      </c>
      <c r="T342" s="230">
        <f>S342*H342</f>
        <v>0</v>
      </c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R342" s="231" t="s">
        <v>510</v>
      </c>
      <c r="AT342" s="231" t="s">
        <v>125</v>
      </c>
      <c r="AU342" s="231" t="s">
        <v>130</v>
      </c>
      <c r="AY342" s="16" t="s">
        <v>123</v>
      </c>
      <c r="BE342" s="232">
        <f>IF(N342="základná",J342,0)</f>
        <v>0</v>
      </c>
      <c r="BF342" s="232">
        <f>IF(N342="znížená",J342,0)</f>
        <v>0</v>
      </c>
      <c r="BG342" s="232">
        <f>IF(N342="zákl. prenesená",J342,0)</f>
        <v>0</v>
      </c>
      <c r="BH342" s="232">
        <f>IF(N342="zníž. prenesená",J342,0)</f>
        <v>0</v>
      </c>
      <c r="BI342" s="232">
        <f>IF(N342="nulová",J342,0)</f>
        <v>0</v>
      </c>
      <c r="BJ342" s="16" t="s">
        <v>130</v>
      </c>
      <c r="BK342" s="232">
        <f>ROUND(I342*H342,2)</f>
        <v>0</v>
      </c>
      <c r="BL342" s="16" t="s">
        <v>510</v>
      </c>
      <c r="BM342" s="231" t="s">
        <v>593</v>
      </c>
    </row>
    <row r="343" s="13" customFormat="1">
      <c r="A343" s="13"/>
      <c r="B343" s="233"/>
      <c r="C343" s="234"/>
      <c r="D343" s="235" t="s">
        <v>132</v>
      </c>
      <c r="E343" s="236" t="s">
        <v>1</v>
      </c>
      <c r="F343" s="237" t="s">
        <v>172</v>
      </c>
      <c r="G343" s="234"/>
      <c r="H343" s="238">
        <v>8</v>
      </c>
      <c r="I343" s="239"/>
      <c r="J343" s="234"/>
      <c r="K343" s="234"/>
      <c r="L343" s="240"/>
      <c r="M343" s="241"/>
      <c r="N343" s="242"/>
      <c r="O343" s="242"/>
      <c r="P343" s="242"/>
      <c r="Q343" s="242"/>
      <c r="R343" s="242"/>
      <c r="S343" s="242"/>
      <c r="T343" s="24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44" t="s">
        <v>132</v>
      </c>
      <c r="AU343" s="244" t="s">
        <v>130</v>
      </c>
      <c r="AV343" s="13" t="s">
        <v>130</v>
      </c>
      <c r="AW343" s="13" t="s">
        <v>35</v>
      </c>
      <c r="AX343" s="13" t="s">
        <v>83</v>
      </c>
      <c r="AY343" s="244" t="s">
        <v>123</v>
      </c>
    </row>
    <row r="344" s="12" customFormat="1" ht="22.8" customHeight="1">
      <c r="A344" s="12"/>
      <c r="B344" s="205"/>
      <c r="C344" s="206"/>
      <c r="D344" s="207" t="s">
        <v>77</v>
      </c>
      <c r="E344" s="245" t="s">
        <v>594</v>
      </c>
      <c r="F344" s="245" t="s">
        <v>595</v>
      </c>
      <c r="G344" s="206"/>
      <c r="H344" s="206"/>
      <c r="I344" s="209"/>
      <c r="J344" s="246">
        <f>BK344</f>
        <v>0</v>
      </c>
      <c r="K344" s="206"/>
      <c r="L344" s="211"/>
      <c r="M344" s="212"/>
      <c r="N344" s="213"/>
      <c r="O344" s="213"/>
      <c r="P344" s="214">
        <f>SUM(P345:P346)</f>
        <v>0</v>
      </c>
      <c r="Q344" s="213"/>
      <c r="R344" s="214">
        <f>SUM(R345:R346)</f>
        <v>0</v>
      </c>
      <c r="S344" s="213"/>
      <c r="T344" s="215">
        <f>SUM(T345:T346)</f>
        <v>0</v>
      </c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R344" s="216" t="s">
        <v>142</v>
      </c>
      <c r="AT344" s="217" t="s">
        <v>77</v>
      </c>
      <c r="AU344" s="217" t="s">
        <v>83</v>
      </c>
      <c r="AY344" s="216" t="s">
        <v>123</v>
      </c>
      <c r="BK344" s="218">
        <f>SUM(BK345:BK346)</f>
        <v>0</v>
      </c>
    </row>
    <row r="345" s="2" customFormat="1" ht="21.75" customHeight="1">
      <c r="A345" s="37"/>
      <c r="B345" s="38"/>
      <c r="C345" s="219" t="s">
        <v>596</v>
      </c>
      <c r="D345" s="219" t="s">
        <v>125</v>
      </c>
      <c r="E345" s="220" t="s">
        <v>597</v>
      </c>
      <c r="F345" s="221" t="s">
        <v>598</v>
      </c>
      <c r="G345" s="222" t="s">
        <v>287</v>
      </c>
      <c r="H345" s="223">
        <v>394.90899999999999</v>
      </c>
      <c r="I345" s="224"/>
      <c r="J345" s="225">
        <f>ROUND(I345*H345,2)</f>
        <v>0</v>
      </c>
      <c r="K345" s="226"/>
      <c r="L345" s="43"/>
      <c r="M345" s="227" t="s">
        <v>1</v>
      </c>
      <c r="N345" s="228" t="s">
        <v>44</v>
      </c>
      <c r="O345" s="96"/>
      <c r="P345" s="229">
        <f>O345*H345</f>
        <v>0</v>
      </c>
      <c r="Q345" s="229">
        <v>0</v>
      </c>
      <c r="R345" s="229">
        <f>Q345*H345</f>
        <v>0</v>
      </c>
      <c r="S345" s="229">
        <v>0</v>
      </c>
      <c r="T345" s="230">
        <f>S345*H345</f>
        <v>0</v>
      </c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R345" s="231" t="s">
        <v>510</v>
      </c>
      <c r="AT345" s="231" t="s">
        <v>125</v>
      </c>
      <c r="AU345" s="231" t="s">
        <v>130</v>
      </c>
      <c r="AY345" s="16" t="s">
        <v>123</v>
      </c>
      <c r="BE345" s="232">
        <f>IF(N345="základná",J345,0)</f>
        <v>0</v>
      </c>
      <c r="BF345" s="232">
        <f>IF(N345="znížená",J345,0)</f>
        <v>0</v>
      </c>
      <c r="BG345" s="232">
        <f>IF(N345="zákl. prenesená",J345,0)</f>
        <v>0</v>
      </c>
      <c r="BH345" s="232">
        <f>IF(N345="zníž. prenesená",J345,0)</f>
        <v>0</v>
      </c>
      <c r="BI345" s="232">
        <f>IF(N345="nulová",J345,0)</f>
        <v>0</v>
      </c>
      <c r="BJ345" s="16" t="s">
        <v>130</v>
      </c>
      <c r="BK345" s="232">
        <f>ROUND(I345*H345,2)</f>
        <v>0</v>
      </c>
      <c r="BL345" s="16" t="s">
        <v>510</v>
      </c>
      <c r="BM345" s="231" t="s">
        <v>599</v>
      </c>
    </row>
    <row r="346" s="13" customFormat="1">
      <c r="A346" s="13"/>
      <c r="B346" s="233"/>
      <c r="C346" s="234"/>
      <c r="D346" s="235" t="s">
        <v>132</v>
      </c>
      <c r="E346" s="236" t="s">
        <v>1</v>
      </c>
      <c r="F346" s="237" t="s">
        <v>600</v>
      </c>
      <c r="G346" s="234"/>
      <c r="H346" s="238">
        <v>394.90899999999999</v>
      </c>
      <c r="I346" s="239"/>
      <c r="J346" s="234"/>
      <c r="K346" s="234"/>
      <c r="L346" s="240"/>
      <c r="M346" s="241"/>
      <c r="N346" s="242"/>
      <c r="O346" s="242"/>
      <c r="P346" s="242"/>
      <c r="Q346" s="242"/>
      <c r="R346" s="242"/>
      <c r="S346" s="242"/>
      <c r="T346" s="24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4" t="s">
        <v>132</v>
      </c>
      <c r="AU346" s="244" t="s">
        <v>130</v>
      </c>
      <c r="AV346" s="13" t="s">
        <v>130</v>
      </c>
      <c r="AW346" s="13" t="s">
        <v>35</v>
      </c>
      <c r="AX346" s="13" t="s">
        <v>83</v>
      </c>
      <c r="AY346" s="244" t="s">
        <v>123</v>
      </c>
    </row>
    <row r="347" s="12" customFormat="1" ht="22.8" customHeight="1">
      <c r="A347" s="12"/>
      <c r="B347" s="205"/>
      <c r="C347" s="206"/>
      <c r="D347" s="207" t="s">
        <v>77</v>
      </c>
      <c r="E347" s="245" t="s">
        <v>601</v>
      </c>
      <c r="F347" s="245" t="s">
        <v>602</v>
      </c>
      <c r="G347" s="206"/>
      <c r="H347" s="206"/>
      <c r="I347" s="209"/>
      <c r="J347" s="246">
        <f>BK347</f>
        <v>0</v>
      </c>
      <c r="K347" s="206"/>
      <c r="L347" s="211"/>
      <c r="M347" s="212"/>
      <c r="N347" s="213"/>
      <c r="O347" s="213"/>
      <c r="P347" s="214">
        <f>SUM(P348:P353)</f>
        <v>0</v>
      </c>
      <c r="Q347" s="213"/>
      <c r="R347" s="214">
        <f>SUM(R348:R353)</f>
        <v>1.6394290000000003</v>
      </c>
      <c r="S347" s="213"/>
      <c r="T347" s="215">
        <f>SUM(T348:T353)</f>
        <v>0</v>
      </c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R347" s="216" t="s">
        <v>142</v>
      </c>
      <c r="AT347" s="217" t="s">
        <v>77</v>
      </c>
      <c r="AU347" s="217" t="s">
        <v>83</v>
      </c>
      <c r="AY347" s="216" t="s">
        <v>123</v>
      </c>
      <c r="BK347" s="218">
        <f>SUM(BK348:BK353)</f>
        <v>0</v>
      </c>
    </row>
    <row r="348" s="2" customFormat="1" ht="33" customHeight="1">
      <c r="A348" s="37"/>
      <c r="B348" s="38"/>
      <c r="C348" s="219" t="s">
        <v>603</v>
      </c>
      <c r="D348" s="219" t="s">
        <v>125</v>
      </c>
      <c r="E348" s="220" t="s">
        <v>604</v>
      </c>
      <c r="F348" s="221" t="s">
        <v>605</v>
      </c>
      <c r="G348" s="222" t="s">
        <v>157</v>
      </c>
      <c r="H348" s="223">
        <v>1490.3900000000001</v>
      </c>
      <c r="I348" s="224"/>
      <c r="J348" s="225">
        <f>ROUND(I348*H348,2)</f>
        <v>0</v>
      </c>
      <c r="K348" s="226"/>
      <c r="L348" s="43"/>
      <c r="M348" s="227" t="s">
        <v>1</v>
      </c>
      <c r="N348" s="228" t="s">
        <v>44</v>
      </c>
      <c r="O348" s="96"/>
      <c r="P348" s="229">
        <f>O348*H348</f>
        <v>0</v>
      </c>
      <c r="Q348" s="229">
        <v>0</v>
      </c>
      <c r="R348" s="229">
        <f>Q348*H348</f>
        <v>0</v>
      </c>
      <c r="S348" s="229">
        <v>0</v>
      </c>
      <c r="T348" s="230">
        <f>S348*H348</f>
        <v>0</v>
      </c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R348" s="231" t="s">
        <v>510</v>
      </c>
      <c r="AT348" s="231" t="s">
        <v>125</v>
      </c>
      <c r="AU348" s="231" t="s">
        <v>130</v>
      </c>
      <c r="AY348" s="16" t="s">
        <v>123</v>
      </c>
      <c r="BE348" s="232">
        <f>IF(N348="základná",J348,0)</f>
        <v>0</v>
      </c>
      <c r="BF348" s="232">
        <f>IF(N348="znížená",J348,0)</f>
        <v>0</v>
      </c>
      <c r="BG348" s="232">
        <f>IF(N348="zákl. prenesená",J348,0)</f>
        <v>0</v>
      </c>
      <c r="BH348" s="232">
        <f>IF(N348="zníž. prenesená",J348,0)</f>
        <v>0</v>
      </c>
      <c r="BI348" s="232">
        <f>IF(N348="nulová",J348,0)</f>
        <v>0</v>
      </c>
      <c r="BJ348" s="16" t="s">
        <v>130</v>
      </c>
      <c r="BK348" s="232">
        <f>ROUND(I348*H348,2)</f>
        <v>0</v>
      </c>
      <c r="BL348" s="16" t="s">
        <v>510</v>
      </c>
      <c r="BM348" s="231" t="s">
        <v>606</v>
      </c>
    </row>
    <row r="349" s="13" customFormat="1">
      <c r="A349" s="13"/>
      <c r="B349" s="233"/>
      <c r="C349" s="234"/>
      <c r="D349" s="235" t="s">
        <v>132</v>
      </c>
      <c r="E349" s="236" t="s">
        <v>1</v>
      </c>
      <c r="F349" s="237" t="s">
        <v>607</v>
      </c>
      <c r="G349" s="234"/>
      <c r="H349" s="238">
        <v>1490.3900000000001</v>
      </c>
      <c r="I349" s="239"/>
      <c r="J349" s="234"/>
      <c r="K349" s="234"/>
      <c r="L349" s="240"/>
      <c r="M349" s="241"/>
      <c r="N349" s="242"/>
      <c r="O349" s="242"/>
      <c r="P349" s="242"/>
      <c r="Q349" s="242"/>
      <c r="R349" s="242"/>
      <c r="S349" s="242"/>
      <c r="T349" s="24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44" t="s">
        <v>132</v>
      </c>
      <c r="AU349" s="244" t="s">
        <v>130</v>
      </c>
      <c r="AV349" s="13" t="s">
        <v>130</v>
      </c>
      <c r="AW349" s="13" t="s">
        <v>35</v>
      </c>
      <c r="AX349" s="13" t="s">
        <v>83</v>
      </c>
      <c r="AY349" s="244" t="s">
        <v>123</v>
      </c>
    </row>
    <row r="350" s="2" customFormat="1" ht="24.15" customHeight="1">
      <c r="A350" s="37"/>
      <c r="B350" s="38"/>
      <c r="C350" s="258" t="s">
        <v>608</v>
      </c>
      <c r="D350" s="258" t="s">
        <v>173</v>
      </c>
      <c r="E350" s="259" t="s">
        <v>609</v>
      </c>
      <c r="F350" s="260" t="s">
        <v>610</v>
      </c>
      <c r="G350" s="261" t="s">
        <v>157</v>
      </c>
      <c r="H350" s="262">
        <v>1490.3900000000001</v>
      </c>
      <c r="I350" s="263"/>
      <c r="J350" s="264">
        <f>ROUND(I350*H350,2)</f>
        <v>0</v>
      </c>
      <c r="K350" s="265"/>
      <c r="L350" s="266"/>
      <c r="M350" s="267" t="s">
        <v>1</v>
      </c>
      <c r="N350" s="268" t="s">
        <v>44</v>
      </c>
      <c r="O350" s="96"/>
      <c r="P350" s="229">
        <f>O350*H350</f>
        <v>0</v>
      </c>
      <c r="Q350" s="229">
        <v>0.0011000000000000001</v>
      </c>
      <c r="R350" s="229">
        <f>Q350*H350</f>
        <v>1.6394290000000003</v>
      </c>
      <c r="S350" s="229">
        <v>0</v>
      </c>
      <c r="T350" s="230">
        <f>S350*H350</f>
        <v>0</v>
      </c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R350" s="231" t="s">
        <v>546</v>
      </c>
      <c r="AT350" s="231" t="s">
        <v>173</v>
      </c>
      <c r="AU350" s="231" t="s">
        <v>130</v>
      </c>
      <c r="AY350" s="16" t="s">
        <v>123</v>
      </c>
      <c r="BE350" s="232">
        <f>IF(N350="základná",J350,0)</f>
        <v>0</v>
      </c>
      <c r="BF350" s="232">
        <f>IF(N350="znížená",J350,0)</f>
        <v>0</v>
      </c>
      <c r="BG350" s="232">
        <f>IF(N350="zákl. prenesená",J350,0)</f>
        <v>0</v>
      </c>
      <c r="BH350" s="232">
        <f>IF(N350="zníž. prenesená",J350,0)</f>
        <v>0</v>
      </c>
      <c r="BI350" s="232">
        <f>IF(N350="nulová",J350,0)</f>
        <v>0</v>
      </c>
      <c r="BJ350" s="16" t="s">
        <v>130</v>
      </c>
      <c r="BK350" s="232">
        <f>ROUND(I350*H350,2)</f>
        <v>0</v>
      </c>
      <c r="BL350" s="16" t="s">
        <v>546</v>
      </c>
      <c r="BM350" s="231" t="s">
        <v>611</v>
      </c>
    </row>
    <row r="351" s="2" customFormat="1" ht="16.5" customHeight="1">
      <c r="A351" s="37"/>
      <c r="B351" s="38"/>
      <c r="C351" s="219" t="s">
        <v>612</v>
      </c>
      <c r="D351" s="219" t="s">
        <v>125</v>
      </c>
      <c r="E351" s="220" t="s">
        <v>613</v>
      </c>
      <c r="F351" s="221" t="s">
        <v>614</v>
      </c>
      <c r="G351" s="222" t="s">
        <v>586</v>
      </c>
      <c r="H351" s="223">
        <v>1</v>
      </c>
      <c r="I351" s="224"/>
      <c r="J351" s="225">
        <f>ROUND(I351*H351,2)</f>
        <v>0</v>
      </c>
      <c r="K351" s="226"/>
      <c r="L351" s="43"/>
      <c r="M351" s="227" t="s">
        <v>1</v>
      </c>
      <c r="N351" s="228" t="s">
        <v>44</v>
      </c>
      <c r="O351" s="96"/>
      <c r="P351" s="229">
        <f>O351*H351</f>
        <v>0</v>
      </c>
      <c r="Q351" s="229">
        <v>0</v>
      </c>
      <c r="R351" s="229">
        <f>Q351*H351</f>
        <v>0</v>
      </c>
      <c r="S351" s="229">
        <v>0</v>
      </c>
      <c r="T351" s="230">
        <f>S351*H351</f>
        <v>0</v>
      </c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R351" s="231" t="s">
        <v>510</v>
      </c>
      <c r="AT351" s="231" t="s">
        <v>125</v>
      </c>
      <c r="AU351" s="231" t="s">
        <v>130</v>
      </c>
      <c r="AY351" s="16" t="s">
        <v>123</v>
      </c>
      <c r="BE351" s="232">
        <f>IF(N351="základná",J351,0)</f>
        <v>0</v>
      </c>
      <c r="BF351" s="232">
        <f>IF(N351="znížená",J351,0)</f>
        <v>0</v>
      </c>
      <c r="BG351" s="232">
        <f>IF(N351="zákl. prenesená",J351,0)</f>
        <v>0</v>
      </c>
      <c r="BH351" s="232">
        <f>IF(N351="zníž. prenesená",J351,0)</f>
        <v>0</v>
      </c>
      <c r="BI351" s="232">
        <f>IF(N351="nulová",J351,0)</f>
        <v>0</v>
      </c>
      <c r="BJ351" s="16" t="s">
        <v>130</v>
      </c>
      <c r="BK351" s="232">
        <f>ROUND(I351*H351,2)</f>
        <v>0</v>
      </c>
      <c r="BL351" s="16" t="s">
        <v>510</v>
      </c>
      <c r="BM351" s="231" t="s">
        <v>615</v>
      </c>
    </row>
    <row r="352" s="2" customFormat="1" ht="16.5" customHeight="1">
      <c r="A352" s="37"/>
      <c r="B352" s="38"/>
      <c r="C352" s="258" t="s">
        <v>616</v>
      </c>
      <c r="D352" s="258" t="s">
        <v>173</v>
      </c>
      <c r="E352" s="259" t="s">
        <v>617</v>
      </c>
      <c r="F352" s="260" t="s">
        <v>618</v>
      </c>
      <c r="G352" s="261" t="s">
        <v>237</v>
      </c>
      <c r="H352" s="262">
        <v>8</v>
      </c>
      <c r="I352" s="263"/>
      <c r="J352" s="264">
        <f>ROUND(I352*H352,2)</f>
        <v>0</v>
      </c>
      <c r="K352" s="265"/>
      <c r="L352" s="266"/>
      <c r="M352" s="267" t="s">
        <v>1</v>
      </c>
      <c r="N352" s="268" t="s">
        <v>44</v>
      </c>
      <c r="O352" s="96"/>
      <c r="P352" s="229">
        <f>O352*H352</f>
        <v>0</v>
      </c>
      <c r="Q352" s="229">
        <v>0</v>
      </c>
      <c r="R352" s="229">
        <f>Q352*H352</f>
        <v>0</v>
      </c>
      <c r="S352" s="229">
        <v>0</v>
      </c>
      <c r="T352" s="230">
        <f>S352*H352</f>
        <v>0</v>
      </c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R352" s="231" t="s">
        <v>540</v>
      </c>
      <c r="AT352" s="231" t="s">
        <v>173</v>
      </c>
      <c r="AU352" s="231" t="s">
        <v>130</v>
      </c>
      <c r="AY352" s="16" t="s">
        <v>123</v>
      </c>
      <c r="BE352" s="232">
        <f>IF(N352="základná",J352,0)</f>
        <v>0</v>
      </c>
      <c r="BF352" s="232">
        <f>IF(N352="znížená",J352,0)</f>
        <v>0</v>
      </c>
      <c r="BG352" s="232">
        <f>IF(N352="zákl. prenesená",J352,0)</f>
        <v>0</v>
      </c>
      <c r="BH352" s="232">
        <f>IF(N352="zníž. prenesená",J352,0)</f>
        <v>0</v>
      </c>
      <c r="BI352" s="232">
        <f>IF(N352="nulová",J352,0)</f>
        <v>0</v>
      </c>
      <c r="BJ352" s="16" t="s">
        <v>130</v>
      </c>
      <c r="BK352" s="232">
        <f>ROUND(I352*H352,2)</f>
        <v>0</v>
      </c>
      <c r="BL352" s="16" t="s">
        <v>510</v>
      </c>
      <c r="BM352" s="231" t="s">
        <v>619</v>
      </c>
    </row>
    <row r="353" s="13" customFormat="1">
      <c r="A353" s="13"/>
      <c r="B353" s="233"/>
      <c r="C353" s="234"/>
      <c r="D353" s="235" t="s">
        <v>132</v>
      </c>
      <c r="E353" s="236" t="s">
        <v>1</v>
      </c>
      <c r="F353" s="237" t="s">
        <v>172</v>
      </c>
      <c r="G353" s="234"/>
      <c r="H353" s="238">
        <v>8</v>
      </c>
      <c r="I353" s="239"/>
      <c r="J353" s="234"/>
      <c r="K353" s="234"/>
      <c r="L353" s="240"/>
      <c r="M353" s="269"/>
      <c r="N353" s="270"/>
      <c r="O353" s="270"/>
      <c r="P353" s="270"/>
      <c r="Q353" s="270"/>
      <c r="R353" s="270"/>
      <c r="S353" s="270"/>
      <c r="T353" s="271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4" t="s">
        <v>132</v>
      </c>
      <c r="AU353" s="244" t="s">
        <v>130</v>
      </c>
      <c r="AV353" s="13" t="s">
        <v>130</v>
      </c>
      <c r="AW353" s="13" t="s">
        <v>35</v>
      </c>
      <c r="AX353" s="13" t="s">
        <v>83</v>
      </c>
      <c r="AY353" s="244" t="s">
        <v>123</v>
      </c>
    </row>
    <row r="354" s="2" customFormat="1" ht="6.96" customHeight="1">
      <c r="A354" s="37"/>
      <c r="B354" s="71"/>
      <c r="C354" s="72"/>
      <c r="D354" s="72"/>
      <c r="E354" s="72"/>
      <c r="F354" s="72"/>
      <c r="G354" s="72"/>
      <c r="H354" s="72"/>
      <c r="I354" s="72"/>
      <c r="J354" s="72"/>
      <c r="K354" s="72"/>
      <c r="L354" s="43"/>
      <c r="M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</row>
  </sheetData>
  <sheetProtection sheet="1" autoFilter="0" formatColumns="0" formatRows="0" objects="1" scenarios="1" spinCount="100000" saltValue="nBhLDXROW4zSi/xVyfdTGR9aadkGwJHsZuO1+XdElYmkArTS4PiEQFBDTKEl6gRmayB9aXRP32pCVu+hK/jeTg==" hashValue="UayHt5m8BkisusdxZrDgHL/L7Ev6W/rFauuqDJntwOiD19dZbygM8T237E6GFEq25CK+86W6gVZxozFNqoJA1w==" algorithmName="SHA-512" password="CC35"/>
  <autoFilter ref="C129:K353"/>
  <mergeCells count="6">
    <mergeCell ref="E7:H7"/>
    <mergeCell ref="E16:H16"/>
    <mergeCell ref="E25:H25"/>
    <mergeCell ref="E85:H85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Miroslav Kasan</dc:creator>
  <cp:lastModifiedBy>Miroslav Kasan</cp:lastModifiedBy>
  <dcterms:created xsi:type="dcterms:W3CDTF">2026-10-23T03:44:55Z</dcterms:created>
  <dcterms:modified xsi:type="dcterms:W3CDTF">2026-10-23T03:44:57Z</dcterms:modified>
</cp:coreProperties>
</file>