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magistratba-my.sharepoint.com/personal/jozef_toth_marianum_sk/Documents/Dokumenty/Hradby/VO/Hradby drevené schody/"/>
    </mc:Choice>
  </mc:AlternateContent>
  <xr:revisionPtr revIDLastSave="25" documentId="8_{3F6DF95C-652F-4CD1-925D-CAE9A86F97DE}" xr6:coauthVersionLast="47" xr6:coauthVersionMax="47" xr10:uidLastSave="{07CCCFDA-8464-4CD3-A9BC-8725FAD906F5}"/>
  <bookViews>
    <workbookView xWindow="-120" yWindow="-120" windowWidth="29040" windowHeight="15720" tabRatio="771" xr2:uid="{00000000-000D-0000-FFFF-FFFF00000000}"/>
  </bookViews>
  <sheets>
    <sheet name="Rozpočet" sheetId="2" r:id="rId1"/>
  </sheets>
  <definedNames>
    <definedName name="_xlnm._FilterDatabase" localSheetId="0" hidden="1">Rozpočet!$C$94:$K$113</definedName>
    <definedName name="_xlnm.Print_Titles" localSheetId="0">Rozpočet!$94:$94</definedName>
    <definedName name="_xlnm.Print_Area" localSheetId="0">Rozpočet!$C$4:$J$76,Rozpočet!$C$82:$J$113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K110" i="2" l="1"/>
  <c r="BI110" i="2"/>
  <c r="BH110" i="2"/>
  <c r="BG110" i="2"/>
  <c r="BE110" i="2"/>
  <c r="T110" i="2"/>
  <c r="R110" i="2"/>
  <c r="P110" i="2"/>
  <c r="J110" i="2"/>
  <c r="BF110" i="2" s="1"/>
  <c r="BK103" i="2"/>
  <c r="BI103" i="2"/>
  <c r="BH103" i="2"/>
  <c r="BG103" i="2"/>
  <c r="BE103" i="2"/>
  <c r="T103" i="2"/>
  <c r="R103" i="2"/>
  <c r="P103" i="2"/>
  <c r="J103" i="2"/>
  <c r="BF103" i="2" s="1"/>
  <c r="BK101" i="2"/>
  <c r="BI101" i="2"/>
  <c r="BH101" i="2"/>
  <c r="BG101" i="2"/>
  <c r="BE101" i="2"/>
  <c r="T101" i="2"/>
  <c r="R101" i="2"/>
  <c r="P101" i="2"/>
  <c r="J101" i="2"/>
  <c r="BF101" i="2" s="1"/>
  <c r="BK105" i="2"/>
  <c r="BI105" i="2"/>
  <c r="BH105" i="2"/>
  <c r="BG105" i="2"/>
  <c r="BE105" i="2"/>
  <c r="T105" i="2"/>
  <c r="R105" i="2"/>
  <c r="P105" i="2"/>
  <c r="J105" i="2"/>
  <c r="BF105" i="2" s="1"/>
  <c r="BK106" i="2"/>
  <c r="BI106" i="2"/>
  <c r="BH106" i="2"/>
  <c r="BG106" i="2"/>
  <c r="BE106" i="2"/>
  <c r="T106" i="2"/>
  <c r="R106" i="2"/>
  <c r="P106" i="2"/>
  <c r="J106" i="2"/>
  <c r="BF106" i="2" s="1"/>
  <c r="BK104" i="2"/>
  <c r="BI104" i="2"/>
  <c r="BH104" i="2"/>
  <c r="BG104" i="2"/>
  <c r="BE104" i="2"/>
  <c r="T104" i="2"/>
  <c r="R104" i="2"/>
  <c r="P104" i="2"/>
  <c r="J104" i="2"/>
  <c r="BF104" i="2" s="1"/>
  <c r="BK102" i="2"/>
  <c r="BI102" i="2"/>
  <c r="BH102" i="2"/>
  <c r="BG102" i="2"/>
  <c r="BE102" i="2"/>
  <c r="T102" i="2"/>
  <c r="R102" i="2"/>
  <c r="P102" i="2"/>
  <c r="J102" i="2"/>
  <c r="BF102" i="2" s="1"/>
  <c r="BK111" i="2" l="1"/>
  <c r="BI111" i="2"/>
  <c r="BH111" i="2"/>
  <c r="BG111" i="2"/>
  <c r="BE111" i="2"/>
  <c r="T111" i="2"/>
  <c r="R111" i="2"/>
  <c r="P111" i="2"/>
  <c r="J111" i="2"/>
  <c r="BF111" i="2" s="1"/>
  <c r="BK107" i="2"/>
  <c r="BI107" i="2"/>
  <c r="BH107" i="2"/>
  <c r="BG107" i="2"/>
  <c r="BE107" i="2"/>
  <c r="T107" i="2"/>
  <c r="R107" i="2"/>
  <c r="P107" i="2"/>
  <c r="J107" i="2"/>
  <c r="BF107" i="2" s="1"/>
  <c r="BK100" i="2"/>
  <c r="BI100" i="2"/>
  <c r="BH100" i="2"/>
  <c r="BG100" i="2"/>
  <c r="BE100" i="2"/>
  <c r="T100" i="2"/>
  <c r="R100" i="2"/>
  <c r="P100" i="2"/>
  <c r="J100" i="2"/>
  <c r="BF100" i="2" s="1"/>
  <c r="BK113" i="2"/>
  <c r="BI113" i="2"/>
  <c r="BH113" i="2"/>
  <c r="BG113" i="2"/>
  <c r="BE113" i="2"/>
  <c r="T113" i="2"/>
  <c r="R113" i="2"/>
  <c r="P113" i="2"/>
  <c r="J113" i="2"/>
  <c r="BF113" i="2" s="1"/>
  <c r="BK109" i="2"/>
  <c r="BI109" i="2"/>
  <c r="BH109" i="2"/>
  <c r="BG109" i="2"/>
  <c r="BE109" i="2"/>
  <c r="T109" i="2"/>
  <c r="R109" i="2"/>
  <c r="P109" i="2"/>
  <c r="J109" i="2"/>
  <c r="BF109" i="2" s="1"/>
  <c r="BK99" i="2"/>
  <c r="BI99" i="2"/>
  <c r="BH99" i="2"/>
  <c r="BG99" i="2"/>
  <c r="BE99" i="2"/>
  <c r="T99" i="2"/>
  <c r="R99" i="2"/>
  <c r="P99" i="2"/>
  <c r="J99" i="2"/>
  <c r="BF99" i="2" s="1"/>
  <c r="BK98" i="2"/>
  <c r="BI98" i="2"/>
  <c r="BH98" i="2"/>
  <c r="BG98" i="2"/>
  <c r="BE98" i="2"/>
  <c r="T98" i="2"/>
  <c r="R98" i="2"/>
  <c r="P98" i="2"/>
  <c r="J98" i="2"/>
  <c r="BF98" i="2" s="1"/>
  <c r="P112" i="2" l="1"/>
  <c r="T112" i="2"/>
  <c r="R112" i="2"/>
  <c r="BK112" i="2"/>
  <c r="J112" i="2" s="1"/>
  <c r="T108" i="2"/>
  <c r="R108" i="2"/>
  <c r="BK108" i="2"/>
  <c r="J108" i="2" s="1"/>
  <c r="P108" i="2"/>
  <c r="R97" i="2"/>
  <c r="P97" i="2"/>
  <c r="BK97" i="2"/>
  <c r="T97" i="2"/>
  <c r="BK96" i="2" l="1"/>
  <c r="J96" i="2" s="1"/>
  <c r="J97" i="2"/>
  <c r="J30" i="2" l="1"/>
  <c r="J39" i="2"/>
  <c r="J37" i="2"/>
  <c r="J36" i="2"/>
  <c r="J35" i="2"/>
  <c r="E87" i="2"/>
  <c r="F89" i="2"/>
  <c r="J34" i="2" l="1"/>
  <c r="J92" i="2"/>
  <c r="J89" i="2"/>
  <c r="E85" i="2"/>
  <c r="F92" i="2"/>
  <c r="F35" i="2"/>
  <c r="F36" i="2"/>
  <c r="F33" i="2"/>
  <c r="J33" i="2"/>
  <c r="F37" i="2"/>
  <c r="P96" i="2" l="1"/>
  <c r="T96" i="2"/>
  <c r="R96" i="2"/>
  <c r="F34" i="2"/>
  <c r="BK95" i="2" l="1"/>
  <c r="T95" i="2"/>
  <c r="R95" i="2"/>
  <c r="P95" i="2"/>
</calcChain>
</file>

<file path=xl/sharedStrings.xml><?xml version="1.0" encoding="utf-8"?>
<sst xmlns="http://schemas.openxmlformats.org/spreadsheetml/2006/main" count="305" uniqueCount="110">
  <si>
    <t/>
  </si>
  <si>
    <t>False</t>
  </si>
  <si>
    <t>&gt;&gt;  skryté stĺpce  &lt;&lt;</t>
  </si>
  <si>
    <t>v ---  nižšie sa nachádzajú doplnkové a pomocné údaje k zostavám  --- v</t>
  </si>
  <si>
    <t>Stavba:</t>
  </si>
  <si>
    <t>JKSO:</t>
  </si>
  <si>
    <t>ČS:</t>
  </si>
  <si>
    <t>Miesto:</t>
  </si>
  <si>
    <t xml:space="preserve"> </t>
  </si>
  <si>
    <t>Dátum:</t>
  </si>
  <si>
    <t>Objednávateľ:</t>
  </si>
  <si>
    <t>IČO:</t>
  </si>
  <si>
    <t>IČ DPH:</t>
  </si>
  <si>
    <t>Zhotoviteľ:</t>
  </si>
  <si>
    <t>Projektant: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</si>
  <si>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</si>
  <si>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</si>
  <si>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</si>
  <si>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</si>
  <si>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</si>
  <si>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</si>
  <si>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</si>
  <si>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</si>
  <si>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</si>
  <si>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</si>
  <si>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</si>
  <si>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</si>
  <si>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</si>
  <si>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</si>
  <si>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</si>
  <si>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</si>
  <si>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</si>
  <si>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</si>
  <si>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</si>
  <si>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</si>
  <si>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</si>
  <si>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Kód</t>
  </si>
  <si>
    <t>Popis</t>
  </si>
  <si>
    <t>Typ</t>
  </si>
  <si>
    <t>D</t>
  </si>
  <si>
    <t>0</t>
  </si>
  <si>
    <t>1</t>
  </si>
  <si>
    <t>{7c003387-63fe-4ba9-b5fb-4dbd4444041e}</t>
  </si>
  <si>
    <t>KRYCÍ LIST ROZPOČTU</t>
  </si>
  <si>
    <t>Objekt:</t>
  </si>
  <si>
    <t>Cena celkom [EUR]</t>
  </si>
  <si>
    <t>Náklady z rozpočtu</t>
  </si>
  <si>
    <t>-1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</si>
  <si>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</si>
  <si>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</si>
  <si>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</si>
  <si>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</si>
  <si>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</si>
  <si>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</si>
  <si>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</si>
  <si>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</si>
  <si>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</si>
  <si>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</si>
  <si>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</si>
  <si>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</si>
  <si>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ROZPOCET</t>
  </si>
  <si>
    <t>K</t>
  </si>
  <si>
    <t>2</t>
  </si>
  <si>
    <t>m2</t>
  </si>
  <si>
    <t>16</t>
  </si>
  <si>
    <t>m</t>
  </si>
  <si>
    <t>32</t>
  </si>
  <si>
    <t>ks</t>
  </si>
  <si>
    <t>PSV</t>
  </si>
  <si>
    <t>Práce a dodávky PSV</t>
  </si>
  <si>
    <t>M</t>
  </si>
  <si>
    <t>%</t>
  </si>
  <si>
    <t>928062269</t>
  </si>
  <si>
    <t>765782054</t>
  </si>
  <si>
    <t>1256922249</t>
  </si>
  <si>
    <t>783</t>
  </si>
  <si>
    <t>Dokončovacie práce - nátery</t>
  </si>
  <si>
    <t>Bratislava</t>
  </si>
  <si>
    <t xml:space="preserve">Bratislavské hradby - Staromestská ulica </t>
  </si>
  <si>
    <t>762</t>
  </si>
  <si>
    <t>Konštrukcie tesárske</t>
  </si>
  <si>
    <t>762211125.S</t>
  </si>
  <si>
    <t>Montáž drevených stupňov schodiska šírky 1300 mm</t>
  </si>
  <si>
    <t>605153660075</t>
  </si>
  <si>
    <t>Fošne SM 300x100x1300 mm, vrátane povrchovej úpravy</t>
  </si>
  <si>
    <t>762211129.S</t>
  </si>
  <si>
    <t>Montáž podesty schodiska z drevených fošní hr. do 100 mm</t>
  </si>
  <si>
    <t>762211175.S</t>
  </si>
  <si>
    <t>Montáž podlahy lávky z drevených fošní hr. do 100 mm</t>
  </si>
  <si>
    <t>605153660080</t>
  </si>
  <si>
    <t>Fošne SM hr. 100 mm, vrátane povrchovej úpravy</t>
  </si>
  <si>
    <t>762211811.S</t>
  </si>
  <si>
    <t>Demontáž drevených stupníc schodiska ,  -0,05000t</t>
  </si>
  <si>
    <t>762211812.S</t>
  </si>
  <si>
    <t>Demontáž podesty schodiska z drevených fošní hr do 100 mm,  -0,17500t</t>
  </si>
  <si>
    <t>762211825.S</t>
  </si>
  <si>
    <t>Demontáž podlahy lávky z drevených fošní hr do 100 mm,  -0,17500t</t>
  </si>
  <si>
    <t>998762202.S</t>
  </si>
  <si>
    <t>Presun hmôt pre konštrukcie tesárske v objektoch výšky do 12 m</t>
  </si>
  <si>
    <t>782</t>
  </si>
  <si>
    <t>Dokončovacie práce a obklady z kam.</t>
  </si>
  <si>
    <t>782131135.S</t>
  </si>
  <si>
    <t>Montáž obkladov rímsy kamenným obkladom nepravidleným, hr. do 50 mm</t>
  </si>
  <si>
    <t>583851410050</t>
  </si>
  <si>
    <t>Kamenný obklad hr. do 50 mm</t>
  </si>
  <si>
    <t>998782202.S</t>
  </si>
  <si>
    <t>Presun hmôt pre kamenné obklady v objektoch výšky nad 6 do 12 m</t>
  </si>
  <si>
    <t>783811105.S</t>
  </si>
  <si>
    <t>Nátery betónových konštrukcií hydrofóbny s penetráciou podkladu</t>
  </si>
  <si>
    <t>Obnova - konštrukcie tesárske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</si>
</sst>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3" x14ac:knownFonts="1">
    <font>
      <sz val="8"/>
      <name val="Arial CE"/>
      <family val="2"/>
    </font>
    <font>
      <sz val="10"/>
      <color rgb="FF969696"/>
      <name val="Arial CE"/>
      <family val="2"/>
      <charset val="238"/>
    </font>
    <font>
      <sz val="10"/>
      <name val="Arial CE"/>
      <family val="2"/>
      <charset val="238"/>
    </font>
    <font>
      <b/>
      <sz val="11"/>
      <name val="Arial CE"/>
      <family val="2"/>
      <charset val="238"/>
    </font>
    <font>
      <b/>
      <sz val="12"/>
      <name val="Arial CE"/>
      <family val="2"/>
      <charset val="238"/>
    </font>
    <font>
      <sz val="12"/>
      <color rgb="FF003366"/>
      <name val="Arial CE"/>
      <family val="2"/>
      <charset val="238"/>
    </font>
    <font>
      <sz val="10"/>
      <color rgb="FF003366"/>
      <name val="Arial CE"/>
      <family val="2"/>
      <charset val="238"/>
    </font>
    <font>
      <sz val="8"/>
      <color rgb="FF003366"/>
      <name val="Arial CE"/>
      <family val="2"/>
      <charset val="238"/>
    </font>
    <font>
      <sz val="8"/>
      <color rgb="FFFFFFFF"/>
      <name val="Arial CE"/>
      <family val="2"/>
      <charset val="238"/>
    </font>
    <font>
      <sz val="8"/>
      <color rgb="FF3366FF"/>
      <name val="Arial CE"/>
      <family val="2"/>
      <charset val="238"/>
    </font>
    <font>
      <b/>
      <sz val="14"/>
      <name val="Arial CE"/>
      <family val="2"/>
      <charset val="238"/>
    </font>
    <font>
      <b/>
      <sz val="10"/>
      <name val="Arial CE"/>
      <family val="2"/>
      <charset val="238"/>
    </font>
    <font>
      <sz val="10"/>
      <color rgb="FFFFFFFF"/>
      <name val="Arial CE"/>
      <family val="2"/>
      <charset val="238"/>
    </font>
    <font>
      <b/>
      <sz val="10"/>
      <color rgb="FF464646"/>
      <name val="Arial CE"/>
      <family val="2"/>
      <charset val="238"/>
    </font>
    <font>
      <sz val="8"/>
      <color rgb="FF969696"/>
      <name val="Arial CE"/>
      <family val="2"/>
      <charset val="238"/>
    </font>
    <font>
      <sz val="9"/>
      <name val="Arial CE"/>
      <family val="2"/>
      <charset val="238"/>
    </font>
    <font>
      <sz val="9"/>
      <color rgb="FF969696"/>
      <name val="Arial CE"/>
      <family val="2"/>
      <charset val="238"/>
    </font>
    <font>
      <b/>
      <sz val="12"/>
      <color rgb="FF960000"/>
      <name val="Arial CE"/>
      <family val="2"/>
      <charset val="238"/>
    </font>
    <font>
      <sz val="10"/>
      <color rgb="FF3366FF"/>
      <name val="Arial CE"/>
      <family val="2"/>
      <charset val="238"/>
    </font>
    <font>
      <sz val="8"/>
      <color rgb="FF960000"/>
      <name val="Arial CE"/>
      <family val="2"/>
      <charset val="238"/>
    </font>
    <font>
      <b/>
      <sz val="8"/>
      <name val="Arial CE"/>
      <family val="2"/>
      <charset val="238"/>
    </font>
    <font>
      <i/>
      <sz val="9"/>
      <color rgb="FF0000FF"/>
      <name val="Arial CE"/>
      <family val="2"/>
      <charset val="238"/>
    </font>
    <font>
      <i/>
      <sz val="8"/>
      <color rgb="FF0000FF"/>
      <name val="Arial CE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8"/>
      <name val="Trebuchet MS"/>
      <family val="2"/>
      <charset val="1"/>
    </font>
    <font>
      <sz val="10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rgb="FF969696"/>
      <name val="Arial CE"/>
      <family val="2"/>
      <charset val="238"/>
    </font>
    <font>
      <b/>
      <sz val="10"/>
      <color rgb="FF464646"/>
      <name val="Arial CE"/>
      <family val="2"/>
      <charset val="238"/>
    </font>
    <font>
      <sz val="9"/>
      <name val="Arial CE"/>
      <family val="2"/>
      <charset val="238"/>
    </font>
    <font>
      <sz val="9"/>
      <color rgb="FF000000"/>
      <name val="Arial CE"/>
      <family val="2"/>
      <charset val="238"/>
    </font>
    <font>
      <sz val="7"/>
      <color rgb="FF969696"/>
      <name val="Arial CE"/>
      <family val="2"/>
      <charset val="238"/>
    </font>
    <font>
      <i/>
      <sz val="9"/>
      <color rgb="FF0000FF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D2D2D2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4">
    <xf numFmtId="0" fontId="0" fillId="0" borderId="0"/>
    <xf numFmtId="0" fontId="24" fillId="0" borderId="0"/>
    <xf numFmtId="0" fontId="26" fillId="0" borderId="0"/>
    <xf numFmtId="0" fontId="27" fillId="0" borderId="0">
      <alignment horizontal="left" vertical="center"/>
    </xf>
    <xf numFmtId="49" fontId="25" fillId="0" borderId="0">
      <alignment horizontal="left" vertical="center"/>
    </xf>
    <xf numFmtId="0" fontId="25" fillId="0" borderId="0">
      <alignment horizontal="left" vertical="center"/>
    </xf>
    <xf numFmtId="0" fontId="27" fillId="0" borderId="0">
      <alignment horizontal="right" vertical="center"/>
    </xf>
    <xf numFmtId="0" fontId="28" fillId="0" borderId="4">
      <alignment horizontal="left" vertical="center"/>
    </xf>
    <xf numFmtId="0" fontId="29" fillId="3" borderId="16">
      <alignment horizontal="center" vertical="center" wrapText="1"/>
    </xf>
    <xf numFmtId="0" fontId="30" fillId="0" borderId="20">
      <alignment vertical="center" wrapText="1"/>
    </xf>
    <xf numFmtId="0" fontId="23" fillId="0" borderId="0" applyNumberFormat="0" applyFill="0" applyBorder="0" applyAlignment="0" applyProtection="0"/>
    <xf numFmtId="167" fontId="30" fillId="0" borderId="20">
      <alignment vertical="center"/>
    </xf>
    <xf numFmtId="0" fontId="31" fillId="0" borderId="0">
      <alignment vertical="center"/>
    </xf>
    <xf numFmtId="167" fontId="32" fillId="0" borderId="20">
      <alignment vertical="center"/>
    </xf>
  </cellStyleXfs>
  <cellXfs count="10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7" fillId="0" borderId="0" xfId="0" applyFont="1"/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14" fillId="0" borderId="0" xfId="0" applyFont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16" fillId="0" borderId="16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17" fillId="0" borderId="0" xfId="0" applyFont="1" applyAlignment="1">
      <alignment horizontal="left" vertical="center"/>
    </xf>
    <xf numFmtId="4" fontId="17" fillId="0" borderId="0" xfId="0" applyNumberFormat="1" applyFont="1" applyAlignment="1">
      <alignment vertical="center"/>
    </xf>
    <xf numFmtId="0" fontId="18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1" fillId="0" borderId="0" xfId="0" applyFont="1" applyAlignment="1">
      <alignment horizontal="left" vertical="center"/>
    </xf>
    <xf numFmtId="4" fontId="12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164" fontId="12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right" vertical="center"/>
    </xf>
    <xf numFmtId="0" fontId="4" fillId="3" borderId="7" xfId="0" applyFont="1" applyFill="1" applyBorder="1" applyAlignment="1">
      <alignment horizontal="center"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3" xfId="0" applyBorder="1" applyAlignment="1">
      <alignment horizontal="center" vertical="center" wrapText="1"/>
    </xf>
    <xf numFmtId="0" fontId="15" fillId="3" borderId="16" xfId="0" applyFont="1" applyFill="1" applyBorder="1" applyAlignment="1">
      <alignment horizontal="center" vertical="center" wrapText="1"/>
    </xf>
    <xf numFmtId="0" fontId="15" fillId="3" borderId="17" xfId="0" applyFont="1" applyFill="1" applyBorder="1" applyAlignment="1">
      <alignment horizontal="center" vertical="center" wrapText="1"/>
    </xf>
    <xf numFmtId="0" fontId="15" fillId="3" borderId="18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center" vertical="center" wrapText="1"/>
    </xf>
    <xf numFmtId="4" fontId="17" fillId="0" borderId="0" xfId="0" applyNumberFormat="1" applyFont="1"/>
    <xf numFmtId="166" fontId="19" fillId="0" borderId="12" xfId="0" applyNumberFormat="1" applyFont="1" applyBorder="1"/>
    <xf numFmtId="166" fontId="19" fillId="0" borderId="13" xfId="0" applyNumberFormat="1" applyFont="1" applyBorder="1"/>
    <xf numFmtId="4" fontId="20" fillId="0" borderId="0" xfId="0" applyNumberFormat="1" applyFont="1" applyAlignment="1">
      <alignment vertical="center"/>
    </xf>
    <xf numFmtId="0" fontId="7" fillId="0" borderId="3" xfId="0" applyFont="1" applyBorder="1"/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4" fontId="5" fillId="0" borderId="0" xfId="0" applyNumberFormat="1" applyFont="1"/>
    <xf numFmtId="0" fontId="7" fillId="0" borderId="14" xfId="0" applyFont="1" applyBorder="1"/>
    <xf numFmtId="166" fontId="7" fillId="0" borderId="0" xfId="0" applyNumberFormat="1" applyFont="1"/>
    <xf numFmtId="166" fontId="7" fillId="0" borderId="15" xfId="0" applyNumberFormat="1" applyFont="1" applyBorder="1"/>
    <xf numFmtId="0" fontId="7" fillId="0" borderId="0" xfId="0" applyFont="1" applyAlignment="1">
      <alignment horizontal="center"/>
    </xf>
    <xf numFmtId="4" fontId="7" fillId="0" borderId="0" xfId="0" applyNumberFormat="1" applyFont="1" applyAlignment="1">
      <alignment vertical="center"/>
    </xf>
    <xf numFmtId="0" fontId="6" fillId="0" borderId="0" xfId="0" applyFont="1" applyAlignment="1">
      <alignment horizontal="left"/>
    </xf>
    <xf numFmtId="4" fontId="6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15" fillId="0" borderId="19" xfId="0" applyFont="1" applyBorder="1" applyAlignment="1" applyProtection="1">
      <alignment horizontal="center" vertical="center"/>
      <protection locked="0"/>
    </xf>
    <xf numFmtId="49" fontId="15" fillId="0" borderId="19" xfId="0" applyNumberFormat="1" applyFont="1" applyBorder="1" applyAlignment="1" applyProtection="1">
      <alignment horizontal="left" vertical="center" wrapText="1"/>
      <protection locked="0"/>
    </xf>
    <xf numFmtId="0" fontId="15" fillId="0" borderId="19" xfId="0" applyFont="1" applyBorder="1" applyAlignment="1" applyProtection="1">
      <alignment horizontal="left" vertical="center" wrapText="1"/>
      <protection locked="0"/>
    </xf>
    <xf numFmtId="0" fontId="15" fillId="0" borderId="19" xfId="0" applyFont="1" applyBorder="1" applyAlignment="1" applyProtection="1">
      <alignment horizontal="center" vertical="center" wrapText="1"/>
      <protection locked="0"/>
    </xf>
    <xf numFmtId="167" fontId="15" fillId="0" borderId="19" xfId="0" applyNumberFormat="1" applyFont="1" applyBorder="1" applyAlignment="1" applyProtection="1">
      <alignment vertical="center"/>
      <protection locked="0"/>
    </xf>
    <xf numFmtId="4" fontId="15" fillId="0" borderId="19" xfId="0" applyNumberFormat="1" applyFont="1" applyBorder="1" applyAlignment="1" applyProtection="1">
      <alignment vertical="center"/>
      <protection locked="0"/>
    </xf>
    <xf numFmtId="0" fontId="0" fillId="0" borderId="19" xfId="0" applyBorder="1" applyAlignment="1" applyProtection="1">
      <alignment vertical="center"/>
      <protection locked="0"/>
    </xf>
    <xf numFmtId="0" fontId="16" fillId="0" borderId="14" xfId="0" applyFont="1" applyBorder="1" applyAlignment="1">
      <alignment horizontal="left" vertical="center"/>
    </xf>
    <xf numFmtId="0" fontId="16" fillId="0" borderId="0" xfId="0" applyFont="1" applyAlignment="1">
      <alignment horizontal="center" vertical="center"/>
    </xf>
    <xf numFmtId="166" fontId="16" fillId="0" borderId="0" xfId="0" applyNumberFormat="1" applyFont="1" applyAlignment="1">
      <alignment vertical="center"/>
    </xf>
    <xf numFmtId="166" fontId="16" fillId="0" borderId="15" xfId="0" applyNumberFormat="1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21" fillId="0" borderId="19" xfId="0" applyFont="1" applyBorder="1" applyAlignment="1" applyProtection="1">
      <alignment horizontal="center" vertical="center"/>
      <protection locked="0"/>
    </xf>
    <xf numFmtId="49" fontId="21" fillId="0" borderId="19" xfId="0" applyNumberFormat="1" applyFont="1" applyBorder="1" applyAlignment="1" applyProtection="1">
      <alignment horizontal="left" vertical="center" wrapText="1"/>
      <protection locked="0"/>
    </xf>
    <xf numFmtId="0" fontId="21" fillId="0" borderId="19" xfId="0" applyFont="1" applyBorder="1" applyAlignment="1" applyProtection="1">
      <alignment horizontal="left" vertical="center" wrapText="1"/>
      <protection locked="0"/>
    </xf>
    <xf numFmtId="0" fontId="21" fillId="0" borderId="19" xfId="0" applyFont="1" applyBorder="1" applyAlignment="1" applyProtection="1">
      <alignment horizontal="center" vertical="center" wrapText="1"/>
      <protection locked="0"/>
    </xf>
    <xf numFmtId="167" fontId="21" fillId="0" borderId="19" xfId="0" applyNumberFormat="1" applyFont="1" applyBorder="1" applyAlignment="1" applyProtection="1">
      <alignment vertical="center"/>
      <protection locked="0"/>
    </xf>
    <xf numFmtId="4" fontId="21" fillId="0" borderId="19" xfId="0" applyNumberFormat="1" applyFont="1" applyBorder="1" applyAlignment="1" applyProtection="1">
      <alignment vertical="center"/>
      <protection locked="0"/>
    </xf>
    <xf numFmtId="0" fontId="22" fillId="0" borderId="19" xfId="0" applyFont="1" applyBorder="1" applyAlignment="1" applyProtection="1">
      <alignment vertical="center"/>
      <protection locked="0"/>
    </xf>
    <xf numFmtId="0" fontId="22" fillId="0" borderId="3" xfId="0" applyFont="1" applyBorder="1" applyAlignment="1">
      <alignment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Alignment="1">
      <alignment horizontal="center" vertical="center"/>
    </xf>
    <xf numFmtId="4" fontId="7" fillId="0" borderId="0" xfId="0" applyNumberFormat="1" applyFont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9" fillId="2" borderId="0" xfId="0" applyFont="1" applyFill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</cellXfs>
  <cellStyles count="14">
    <cellStyle name="Excel Built-in Normal" xfId="1" xr:uid="{865915C0-68BF-4E61-B33C-D5256513170F}"/>
    <cellStyle name="Hyperlink 2" xfId="10" xr:uid="{C73955BC-CEBA-48E9-AAB0-4AEC1CEF5E73}"/>
    <cellStyle name="Kros10GrayRightAlign" xfId="6" xr:uid="{21F0943E-3E8F-4BEC-B021-396460AD2C0F}"/>
    <cellStyle name="Kros7GrayGeneral" xfId="12" xr:uid="{C9F461D3-C436-454D-9F06-88C1A21D62E3}"/>
    <cellStyle name="KrosColumnHeader" xfId="8" xr:uid="{9CA0CCE6-7DCA-4C91-8E32-C4A6B8A514F4}"/>
    <cellStyle name="KrosHeader10BlackGeneral" xfId="5" xr:uid="{F9EFE732-985E-4370-8DAD-970F41956EAE}"/>
    <cellStyle name="KrosHeader10BlackText" xfId="4" xr:uid="{8A38D054-788E-4184-876B-694BF77AD4F9}"/>
    <cellStyle name="KrosHeader10GrayGeneral" xfId="3" xr:uid="{EA59181E-BF8E-4731-A72E-3D724BA8C01D}"/>
    <cellStyle name="KrosStampLabel" xfId="7" xr:uid="{D21331DE-F9B8-4F8C-A010-D9294F0655AF}"/>
    <cellStyle name="KrosTableNumberBlack" xfId="11" xr:uid="{A79FBB1B-E0B0-4E1A-B016-9CC0ABA59998}"/>
    <cellStyle name="KrosTableNumberBlue" xfId="13" xr:uid="{F63BFFF0-58EC-4494-ABA3-F3BC948E2423}"/>
    <cellStyle name="KrosTableRowDescriptionWork" xfId="9" xr:uid="{66B513F2-D303-4847-A7E1-020574282C66}"/>
    <cellStyle name="Normal 2" xfId="2" xr:uid="{5B926A8B-0CE3-4935-992E-4D21143433C1}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114"/>
  <sheetViews>
    <sheetView showGridLines="0" tabSelected="1" zoomScaleNormal="85" workbookViewId="0">
      <selection activeCell="V106" sqref="V106"/>
    </sheetView>
  </sheetViews>
  <sheetFormatPr defaultColWidth="8.6640625" defaultRowHeight="11.25" x14ac:dyDescent="0.2"/>
  <cols>
    <col min="1" max="1" width="8.1640625" customWidth="1"/>
    <col min="2" max="2" width="1.1640625" customWidth="1"/>
    <col min="3" max="3" width="4.6640625" customWidth="1"/>
    <col min="4" max="4" width="4.1640625" customWidth="1"/>
    <col min="5" max="5" width="17.1640625" customWidth="1"/>
    <col min="6" max="6" width="50.6640625" customWidth="1"/>
    <col min="7" max="7" width="7.5" customWidth="1"/>
    <col min="8" max="8" width="14" customWidth="1"/>
    <col min="9" max="9" width="15.6640625" customWidth="1"/>
    <col min="10" max="10" width="22.1640625" customWidth="1"/>
    <col min="11" max="11" width="22.1640625" hidden="1" customWidth="1"/>
    <col min="12" max="12" width="9.1640625" customWidth="1"/>
    <col min="13" max="13" width="10.6640625" hidden="1" customWidth="1"/>
    <col min="14" max="14" width="9.1640625" hidden="1"/>
    <col min="15" max="20" width="14.1640625" hidden="1" customWidth="1"/>
    <col min="21" max="21" width="16.1640625" hidden="1" customWidth="1"/>
    <col min="22" max="22" width="12.1640625" customWidth="1"/>
    <col min="23" max="23" width="16.1640625" customWidth="1"/>
    <col min="24" max="24" width="12.1640625" customWidth="1"/>
    <col min="25" max="25" width="15" customWidth="1"/>
    <col min="26" max="26" width="11" customWidth="1"/>
    <col min="27" max="27" width="15" customWidth="1"/>
    <col min="28" max="28" width="16.1640625" customWidth="1"/>
    <col min="29" max="29" width="11" customWidth="1"/>
    <col min="30" max="30" width="15" customWidth="1"/>
    <col min="31" max="31" width="16.1640625" customWidth="1"/>
    <col min="44" max="62" width="9.1640625" hidden="1" customWidth="1"/>
    <col min="63" max="63" width="12.6640625" hidden="1" customWidth="1"/>
    <col min="64" max="65" width="9.1640625" hidden="1" customWidth="1"/>
  </cols>
  <sheetData>
    <row r="2" spans="2:46" ht="36.950000000000003" customHeight="1" x14ac:dyDescent="0.2">
      <c r="L2" s="99" t="s">
        <v>2</v>
      </c>
      <c r="M2" s="100"/>
      <c r="N2" s="100"/>
      <c r="O2" s="100"/>
      <c r="P2" s="100"/>
      <c r="Q2" s="100"/>
      <c r="R2" s="100"/>
      <c r="S2" s="100"/>
      <c r="T2" s="100"/>
      <c r="U2" s="100"/>
      <c r="V2" s="100"/>
      <c r="AT2" s="5" t="s">
        <v>42</v>
      </c>
    </row>
    <row r="3" spans="2:46" ht="6.95" customHeight="1" x14ac:dyDescent="0.2">
      <c r="B3" s="6"/>
      <c r="C3" s="7"/>
      <c r="D3" s="7"/>
      <c r="E3" s="7"/>
      <c r="F3" s="7"/>
      <c r="G3" s="7"/>
      <c r="H3" s="7"/>
      <c r="I3" s="7"/>
      <c r="J3" s="7"/>
      <c r="K3" s="7"/>
      <c r="L3" s="8"/>
      <c r="AT3" s="5" t="s">
        <v>40</v>
      </c>
    </row>
    <row r="4" spans="2:46" ht="24.95" customHeight="1" x14ac:dyDescent="0.2">
      <c r="B4" s="8"/>
      <c r="D4" s="9" t="s">
        <v>43</v>
      </c>
      <c r="L4" s="8"/>
      <c r="M4" s="34" t="s">
        <v>3</v>
      </c>
      <c r="AT4" s="5" t="s">
        <v>1</v>
      </c>
    </row>
    <row r="5" spans="2:46" ht="6.95" customHeight="1" x14ac:dyDescent="0.2">
      <c r="B5" s="8"/>
      <c r="L5" s="8"/>
    </row>
    <row r="6" spans="2:46" ht="12" customHeight="1" x14ac:dyDescent="0.2">
      <c r="B6" s="8"/>
      <c r="D6" s="11" t="s">
        <v>4</v>
      </c>
      <c r="L6" s="8"/>
    </row>
    <row r="7" spans="2:46" ht="16.5" customHeight="1" x14ac:dyDescent="0.2">
      <c r="B7" s="8"/>
      <c r="E7" s="95" t="s">
        <v>78</v>
      </c>
      <c r="F7" s="96"/>
      <c r="G7" s="96"/>
      <c r="H7" s="96"/>
      <c r="L7" s="8"/>
    </row>
    <row r="8" spans="2:46" s="1" customFormat="1" ht="12" customHeight="1" x14ac:dyDescent="0.2">
      <c r="B8" s="13"/>
      <c r="D8" s="11" t="s">
        <v>44</v>
      </c>
      <c r="L8" s="13"/>
    </row>
    <row r="9" spans="2:46" s="1" customFormat="1" ht="28.5" customHeight="1" x14ac:dyDescent="0.2">
      <c r="B9" s="13"/>
      <c r="E9" s="97" t="s">
        <v>109</v>
      </c>
      <c r="F9" s="98"/>
      <c r="G9" s="98"/>
      <c r="H9" s="98"/>
      <c r="L9" s="13"/>
    </row>
    <row r="10" spans="2:46" s="1" customFormat="1" x14ac:dyDescent="0.2">
      <c r="B10" s="13"/>
      <c r="L10" s="13"/>
    </row>
    <row r="11" spans="2:46" s="1" customFormat="1" ht="12" customHeight="1" x14ac:dyDescent="0.2">
      <c r="B11" s="13"/>
      <c r="D11" s="11" t="s">
        <v>5</v>
      </c>
      <c r="F11" s="10" t="s">
        <v>0</v>
      </c>
      <c r="I11" s="11" t="s">
        <v>6</v>
      </c>
      <c r="J11" s="10" t="s">
        <v>0</v>
      </c>
      <c r="L11" s="13"/>
    </row>
    <row r="12" spans="2:46" s="1" customFormat="1" ht="12" customHeight="1" x14ac:dyDescent="0.2">
      <c r="B12" s="13"/>
      <c r="D12" s="11" t="s">
        <v>7</v>
      </c>
      <c r="F12" s="10" t="s">
        <v>77</v>
      </c>
      <c r="I12" s="11" t="s">
        <v>9</v>
      </c>
      <c r="J12" s="24"/>
      <c r="L12" s="13"/>
    </row>
    <row r="13" spans="2:46" s="1" customFormat="1" ht="11.1" customHeight="1" x14ac:dyDescent="0.2">
      <c r="B13" s="13"/>
      <c r="L13" s="13"/>
    </row>
    <row r="14" spans="2:46" s="1" customFormat="1" ht="12" customHeight="1" x14ac:dyDescent="0.2">
      <c r="B14" s="13"/>
      <c r="D14" s="11" t="s">
        <v>10</v>
      </c>
      <c r="I14" s="11" t="s">
        <v>11</v>
      </c>
      <c r="J14" s="10" t="s">
        <v>0</v>
      </c>
      <c r="L14" s="13"/>
    </row>
    <row r="15" spans="2:46" s="1" customFormat="1" ht="18" customHeight="1" x14ac:dyDescent="0.2">
      <c r="B15" s="13"/>
      <c r="E15" s="10"/>
      <c r="I15" s="11" t="s">
        <v>12</v>
      </c>
      <c r="J15" s="10" t="s">
        <v>0</v>
      </c>
      <c r="L15" s="13"/>
    </row>
    <row r="16" spans="2:46" s="1" customFormat="1" ht="6.95" customHeight="1" x14ac:dyDescent="0.2">
      <c r="B16" s="13"/>
      <c r="L16" s="13"/>
    </row>
    <row r="17" spans="2:12" s="1" customFormat="1" ht="12" customHeight="1" x14ac:dyDescent="0.2">
      <c r="B17" s="13"/>
      <c r="D17" s="11" t="s">
        <v>13</v>
      </c>
      <c r="I17" s="11" t="s">
        <v>11</v>
      </c>
      <c r="J17" s="10" t="s">
        <v>0</v>
      </c>
      <c r="L17" s="13"/>
    </row>
    <row r="18" spans="2:12" s="1" customFormat="1" ht="18" customHeight="1" x14ac:dyDescent="0.2">
      <c r="B18" s="13"/>
      <c r="E18" s="101" t="s">
        <v>8</v>
      </c>
      <c r="F18" s="101"/>
      <c r="G18" s="101"/>
      <c r="H18" s="101"/>
      <c r="I18" s="11" t="s">
        <v>12</v>
      </c>
      <c r="J18" s="10" t="s">
        <v>0</v>
      </c>
      <c r="L18" s="13"/>
    </row>
    <row r="19" spans="2:12" s="1" customFormat="1" ht="6.95" customHeight="1" x14ac:dyDescent="0.2">
      <c r="B19" s="13"/>
      <c r="L19" s="13"/>
    </row>
    <row r="20" spans="2:12" s="1" customFormat="1" ht="12" customHeight="1" x14ac:dyDescent="0.2">
      <c r="B20" s="13"/>
      <c r="D20" s="11" t="s">
        <v>14</v>
      </c>
      <c r="I20" s="11" t="s">
        <v>11</v>
      </c>
      <c r="J20" s="10" t="s">
        <v>0</v>
      </c>
      <c r="L20" s="13"/>
    </row>
    <row r="21" spans="2:12" s="1" customFormat="1" ht="18" customHeight="1" x14ac:dyDescent="0.2">
      <c r="B21" s="13"/>
      <c r="E21" s="10"/>
      <c r="I21" s="11" t="s">
        <v>12</v>
      </c>
      <c r="J21" s="10" t="s">
        <v>0</v>
      </c>
      <c r="L21" s="13"/>
    </row>
    <row r="22" spans="2:12" s="1" customFormat="1" ht="6.95" customHeight="1" x14ac:dyDescent="0.2">
      <c r="B22" s="13"/>
      <c r="L22" s="13"/>
    </row>
    <row r="23" spans="2:12" s="1" customFormat="1" ht="12" customHeight="1" x14ac:dyDescent="0.2">
      <c r="B23" s="13"/>
      <c r="D23" s="11" t="s">
        <v>15</v>
      </c>
      <c r="I23" s="11" t="s">
        <v>11</v>
      </c>
      <c r="J23" s="10" t="s">
        <v>0</v>
      </c>
      <c r="L23" s="13"/>
    </row>
    <row r="24" spans="2:12" s="1" customFormat="1" ht="18" customHeight="1" x14ac:dyDescent="0.2">
      <c r="B24" s="13"/>
      <c r="E24" s="10" t="s">
        <v>8</v>
      </c>
      <c r="I24" s="11" t="s">
        <v>12</v>
      </c>
      <c r="J24" s="10" t="s">
        <v>0</v>
      </c>
      <c r="L24" s="13"/>
    </row>
    <row r="25" spans="2:12" s="1" customFormat="1" ht="6.95" customHeight="1" x14ac:dyDescent="0.2">
      <c r="B25" s="13"/>
      <c r="L25" s="13"/>
    </row>
    <row r="26" spans="2:12" s="1" customFormat="1" ht="12" customHeight="1" x14ac:dyDescent="0.2">
      <c r="B26" s="13"/>
      <c r="D26" s="11" t="s">
        <v>16</v>
      </c>
      <c r="L26" s="13"/>
    </row>
    <row r="27" spans="2:12" s="2" customFormat="1" ht="16.5" customHeight="1" x14ac:dyDescent="0.2">
      <c r="B27" s="35"/>
      <c r="E27" s="102" t="s">
        <v>0</v>
      </c>
      <c r="F27" s="102"/>
      <c r="G27" s="102"/>
      <c r="H27" s="102"/>
      <c r="L27" s="35"/>
    </row>
    <row r="28" spans="2:12" s="1" customFormat="1" ht="6.95" customHeight="1" x14ac:dyDescent="0.2">
      <c r="B28" s="13"/>
      <c r="L28" s="13"/>
    </row>
    <row r="29" spans="2:12" s="1" customFormat="1" ht="6.95" customHeight="1" x14ac:dyDescent="0.2">
      <c r="B29" s="13"/>
      <c r="D29" s="25"/>
      <c r="E29" s="25"/>
      <c r="F29" s="25"/>
      <c r="G29" s="25"/>
      <c r="H29" s="25"/>
      <c r="I29" s="25"/>
      <c r="J29" s="25"/>
      <c r="K29" s="25"/>
      <c r="L29" s="13"/>
    </row>
    <row r="30" spans="2:12" s="1" customFormat="1" ht="25.35" customHeight="1" x14ac:dyDescent="0.2">
      <c r="B30" s="13"/>
      <c r="D30" s="36" t="s">
        <v>17</v>
      </c>
      <c r="J30" s="33">
        <f>J96</f>
        <v>0</v>
      </c>
      <c r="L30" s="13"/>
    </row>
    <row r="31" spans="2:12" s="1" customFormat="1" ht="6.95" customHeight="1" x14ac:dyDescent="0.2">
      <c r="B31" s="13"/>
      <c r="D31" s="25"/>
      <c r="E31" s="25"/>
      <c r="F31" s="25"/>
      <c r="G31" s="25"/>
      <c r="H31" s="25"/>
      <c r="I31" s="25"/>
      <c r="J31" s="25"/>
      <c r="K31" s="25"/>
      <c r="L31" s="13"/>
    </row>
    <row r="32" spans="2:12" s="1" customFormat="1" ht="14.45" customHeight="1" x14ac:dyDescent="0.2">
      <c r="B32" s="13"/>
      <c r="F32" s="15" t="s">
        <v>19</v>
      </c>
      <c r="I32" s="15" t="s">
        <v>18</v>
      </c>
      <c r="J32" s="15" t="s">
        <v>20</v>
      </c>
      <c r="L32" s="13"/>
    </row>
    <row r="33" spans="2:12" s="1" customFormat="1" ht="14.45" customHeight="1" x14ac:dyDescent="0.2">
      <c r="B33" s="13"/>
      <c r="D33" s="26" t="s">
        <v>21</v>
      </c>
      <c r="E33" s="16" t="s">
        <v>22</v>
      </c>
      <c r="F33" s="37">
        <f>ROUND((SUM(BE95:BE113)),  2)</f>
        <v>0</v>
      </c>
      <c r="G33" s="38"/>
      <c r="H33" s="38"/>
      <c r="I33" s="39">
        <v>0.23</v>
      </c>
      <c r="J33" s="37">
        <f>ROUND(((SUM(BE95:BE113))*I33),  2)</f>
        <v>0</v>
      </c>
      <c r="L33" s="13"/>
    </row>
    <row r="34" spans="2:12" s="1" customFormat="1" ht="14.45" customHeight="1" x14ac:dyDescent="0.2">
      <c r="B34" s="13"/>
      <c r="E34" s="16" t="s">
        <v>23</v>
      </c>
      <c r="F34" s="40">
        <f>ROUND((SUM(BF95:BF113)),  2)</f>
        <v>0</v>
      </c>
      <c r="I34" s="41">
        <v>0.23</v>
      </c>
      <c r="J34" s="40">
        <f>J39-J30</f>
        <v>0</v>
      </c>
      <c r="L34" s="13"/>
    </row>
    <row r="35" spans="2:12" s="1" customFormat="1" ht="14.45" hidden="1" customHeight="1" x14ac:dyDescent="0.2">
      <c r="B35" s="13"/>
      <c r="E35" s="11" t="s">
        <v>24</v>
      </c>
      <c r="F35" s="40">
        <f>ROUND((SUM(BG95:BG113)),  2)</f>
        <v>0</v>
      </c>
      <c r="I35" s="41">
        <v>0.23</v>
      </c>
      <c r="J35" s="40">
        <f>0</f>
        <v>0</v>
      </c>
      <c r="L35" s="13"/>
    </row>
    <row r="36" spans="2:12" s="1" customFormat="1" ht="14.45" hidden="1" customHeight="1" x14ac:dyDescent="0.2">
      <c r="B36" s="13"/>
      <c r="E36" s="11" t="s">
        <v>25</v>
      </c>
      <c r="F36" s="40">
        <f>ROUND((SUM(BH95:BH113)),  2)</f>
        <v>0</v>
      </c>
      <c r="I36" s="41">
        <v>0.23</v>
      </c>
      <c r="J36" s="40">
        <f>0</f>
        <v>0</v>
      </c>
      <c r="L36" s="13"/>
    </row>
    <row r="37" spans="2:12" s="1" customFormat="1" ht="14.45" hidden="1" customHeight="1" x14ac:dyDescent="0.2">
      <c r="B37" s="13"/>
      <c r="E37" s="16" t="s">
        <v>26</v>
      </c>
      <c r="F37" s="37">
        <f>ROUND((SUM(BI95:BI113)),  2)</f>
        <v>0</v>
      </c>
      <c r="G37" s="38"/>
      <c r="H37" s="38"/>
      <c r="I37" s="39">
        <v>0</v>
      </c>
      <c r="J37" s="37">
        <f>0</f>
        <v>0</v>
      </c>
      <c r="L37" s="13"/>
    </row>
    <row r="38" spans="2:12" s="1" customFormat="1" ht="6.95" customHeight="1" x14ac:dyDescent="0.2">
      <c r="B38" s="13"/>
      <c r="L38" s="13"/>
    </row>
    <row r="39" spans="2:12" s="1" customFormat="1" ht="25.35" customHeight="1" x14ac:dyDescent="0.2">
      <c r="B39" s="13"/>
      <c r="C39" s="42"/>
      <c r="D39" s="43" t="s">
        <v>27</v>
      </c>
      <c r="E39" s="27"/>
      <c r="F39" s="27"/>
      <c r="G39" s="44" t="s">
        <v>28</v>
      </c>
      <c r="H39" s="45" t="s">
        <v>29</v>
      </c>
      <c r="I39" s="27"/>
      <c r="J39" s="46">
        <f>J96*1.23</f>
        <v>0</v>
      </c>
      <c r="K39" s="47"/>
      <c r="L39" s="13"/>
    </row>
    <row r="40" spans="2:12" s="1" customFormat="1" ht="14.45" customHeight="1" x14ac:dyDescent="0.2">
      <c r="B40" s="13"/>
      <c r="L40" s="13"/>
    </row>
    <row r="41" spans="2:12" ht="14.45" customHeight="1" x14ac:dyDescent="0.2">
      <c r="B41" s="8"/>
      <c r="L41" s="8"/>
    </row>
    <row r="42" spans="2:12" ht="14.45" customHeight="1" x14ac:dyDescent="0.2">
      <c r="B42" s="8"/>
      <c r="L42" s="8"/>
    </row>
    <row r="43" spans="2:12" ht="14.45" customHeight="1" x14ac:dyDescent="0.2">
      <c r="B43" s="8"/>
      <c r="L43" s="8"/>
    </row>
    <row r="44" spans="2:12" ht="14.45" customHeight="1" x14ac:dyDescent="0.2">
      <c r="B44" s="8"/>
      <c r="L44" s="8"/>
    </row>
    <row r="45" spans="2:12" ht="14.45" customHeight="1" x14ac:dyDescent="0.2">
      <c r="B45" s="8"/>
      <c r="L45" s="8"/>
    </row>
    <row r="46" spans="2:12" ht="14.45" customHeight="1" x14ac:dyDescent="0.2">
      <c r="B46" s="8"/>
      <c r="L46" s="8"/>
    </row>
    <row r="47" spans="2:12" ht="14.45" customHeight="1" x14ac:dyDescent="0.2">
      <c r="B47" s="8"/>
      <c r="L47" s="8"/>
    </row>
    <row r="48" spans="2:12" ht="14.45" customHeight="1" x14ac:dyDescent="0.2">
      <c r="B48" s="8"/>
      <c r="L48" s="8"/>
    </row>
    <row r="49" spans="2:12" ht="14.45" customHeight="1" x14ac:dyDescent="0.2">
      <c r="B49" s="8"/>
      <c r="L49" s="8"/>
    </row>
    <row r="50" spans="2:12" s="1" customFormat="1" ht="14.45" customHeight="1" x14ac:dyDescent="0.2">
      <c r="B50" s="13"/>
      <c r="D50" s="17" t="s">
        <v>30</v>
      </c>
      <c r="E50" s="18"/>
      <c r="F50" s="18"/>
      <c r="G50" s="17" t="s">
        <v>31</v>
      </c>
      <c r="H50" s="18"/>
      <c r="I50" s="18"/>
      <c r="J50" s="18"/>
      <c r="K50" s="18"/>
      <c r="L50" s="13"/>
    </row>
    <row r="51" spans="2:12" x14ac:dyDescent="0.2">
      <c r="B51" s="8"/>
      <c r="L51" s="8"/>
    </row>
    <row r="52" spans="2:12" x14ac:dyDescent="0.2">
      <c r="B52" s="8"/>
      <c r="L52" s="8"/>
    </row>
    <row r="53" spans="2:12" x14ac:dyDescent="0.2">
      <c r="B53" s="8"/>
      <c r="L53" s="8"/>
    </row>
    <row r="54" spans="2:12" x14ac:dyDescent="0.2">
      <c r="B54" s="8"/>
      <c r="L54" s="8"/>
    </row>
    <row r="55" spans="2:12" x14ac:dyDescent="0.2">
      <c r="B55" s="8"/>
      <c r="L55" s="8"/>
    </row>
    <row r="56" spans="2:12" x14ac:dyDescent="0.2">
      <c r="B56" s="8"/>
      <c r="L56" s="8"/>
    </row>
    <row r="57" spans="2:12" x14ac:dyDescent="0.2">
      <c r="B57" s="8"/>
      <c r="L57" s="8"/>
    </row>
    <row r="58" spans="2:12" x14ac:dyDescent="0.2">
      <c r="B58" s="8"/>
      <c r="L58" s="8"/>
    </row>
    <row r="59" spans="2:12" x14ac:dyDescent="0.2">
      <c r="B59" s="8"/>
      <c r="L59" s="8"/>
    </row>
    <row r="60" spans="2:12" x14ac:dyDescent="0.2">
      <c r="B60" s="8"/>
      <c r="L60" s="8"/>
    </row>
    <row r="61" spans="2:12" s="1" customFormat="1" ht="12.75" x14ac:dyDescent="0.2">
      <c r="B61" s="13"/>
      <c r="D61" s="19" t="s">
        <v>32</v>
      </c>
      <c r="E61" s="14"/>
      <c r="F61" s="48" t="s">
        <v>33</v>
      </c>
      <c r="G61" s="19" t="s">
        <v>32</v>
      </c>
      <c r="H61" s="14"/>
      <c r="I61" s="14"/>
      <c r="J61" s="49" t="s">
        <v>33</v>
      </c>
      <c r="K61" s="14"/>
      <c r="L61" s="13"/>
    </row>
    <row r="62" spans="2:12" x14ac:dyDescent="0.2">
      <c r="B62" s="8"/>
      <c r="L62" s="8"/>
    </row>
    <row r="63" spans="2:12" x14ac:dyDescent="0.2">
      <c r="B63" s="8"/>
      <c r="L63" s="8"/>
    </row>
    <row r="64" spans="2:12" x14ac:dyDescent="0.2">
      <c r="B64" s="8"/>
      <c r="L64" s="8"/>
    </row>
    <row r="65" spans="2:12" s="1" customFormat="1" ht="12.75" x14ac:dyDescent="0.2">
      <c r="B65" s="13"/>
      <c r="D65" s="17" t="s">
        <v>34</v>
      </c>
      <c r="E65" s="18"/>
      <c r="F65" s="18"/>
      <c r="G65" s="17" t="s">
        <v>35</v>
      </c>
      <c r="H65" s="18"/>
      <c r="I65" s="18"/>
      <c r="J65" s="18"/>
      <c r="K65" s="18"/>
      <c r="L65" s="13"/>
    </row>
    <row r="66" spans="2:12" x14ac:dyDescent="0.2">
      <c r="B66" s="8"/>
      <c r="L66" s="8"/>
    </row>
    <row r="67" spans="2:12" x14ac:dyDescent="0.2">
      <c r="B67" s="8"/>
      <c r="L67" s="8"/>
    </row>
    <row r="68" spans="2:12" x14ac:dyDescent="0.2">
      <c r="B68" s="8"/>
      <c r="L68" s="8"/>
    </row>
    <row r="69" spans="2:12" x14ac:dyDescent="0.2">
      <c r="B69" s="8"/>
      <c r="L69" s="8"/>
    </row>
    <row r="70" spans="2:12" x14ac:dyDescent="0.2">
      <c r="B70" s="8"/>
      <c r="L70" s="8"/>
    </row>
    <row r="71" spans="2:12" x14ac:dyDescent="0.2">
      <c r="B71" s="8"/>
      <c r="L71" s="8"/>
    </row>
    <row r="72" spans="2:12" x14ac:dyDescent="0.2">
      <c r="B72" s="8"/>
      <c r="L72" s="8"/>
    </row>
    <row r="73" spans="2:12" x14ac:dyDescent="0.2">
      <c r="B73" s="8"/>
      <c r="L73" s="8"/>
    </row>
    <row r="74" spans="2:12" x14ac:dyDescent="0.2">
      <c r="B74" s="8"/>
      <c r="L74" s="8"/>
    </row>
    <row r="75" spans="2:12" x14ac:dyDescent="0.2">
      <c r="B75" s="8"/>
      <c r="L75" s="8"/>
    </row>
    <row r="76" spans="2:12" s="1" customFormat="1" ht="12.75" x14ac:dyDescent="0.2">
      <c r="B76" s="13"/>
      <c r="D76" s="19" t="s">
        <v>32</v>
      </c>
      <c r="E76" s="14"/>
      <c r="F76" s="48" t="s">
        <v>33</v>
      </c>
      <c r="G76" s="19" t="s">
        <v>32</v>
      </c>
      <c r="H76" s="14"/>
      <c r="I76" s="14"/>
      <c r="J76" s="49" t="s">
        <v>33</v>
      </c>
      <c r="K76" s="14"/>
      <c r="L76" s="13"/>
    </row>
    <row r="77" spans="2:12" s="1" customFormat="1" ht="14.45" customHeight="1" x14ac:dyDescent="0.2">
      <c r="B77" s="20"/>
      <c r="C77" s="21"/>
      <c r="D77" s="21"/>
      <c r="E77" s="21"/>
      <c r="F77" s="21"/>
      <c r="G77" s="21"/>
      <c r="H77" s="21"/>
      <c r="I77" s="21"/>
      <c r="J77" s="21"/>
      <c r="K77" s="21"/>
      <c r="L77" s="13"/>
    </row>
    <row r="81" spans="2:63" s="1" customFormat="1" ht="6.95" customHeight="1" x14ac:dyDescent="0.2">
      <c r="B81" s="22"/>
      <c r="C81" s="23"/>
      <c r="D81" s="23"/>
      <c r="E81" s="23"/>
      <c r="F81" s="23"/>
      <c r="G81" s="23"/>
      <c r="H81" s="23"/>
      <c r="I81" s="23"/>
      <c r="J81" s="23"/>
      <c r="K81" s="23"/>
      <c r="L81" s="13"/>
    </row>
    <row r="82" spans="2:63" s="1" customFormat="1" ht="24.95" customHeight="1" x14ac:dyDescent="0.2">
      <c r="B82" s="13"/>
      <c r="C82" s="9" t="s">
        <v>48</v>
      </c>
      <c r="L82" s="13"/>
    </row>
    <row r="83" spans="2:63" s="1" customFormat="1" ht="6.95" customHeight="1" x14ac:dyDescent="0.2">
      <c r="B83" s="13"/>
      <c r="L83" s="13"/>
    </row>
    <row r="84" spans="2:63" s="1" customFormat="1" ht="12" customHeight="1" x14ac:dyDescent="0.2">
      <c r="B84" s="13"/>
      <c r="C84" s="11" t="s">
        <v>4</v>
      </c>
      <c r="L84" s="13"/>
    </row>
    <row r="85" spans="2:63" s="1" customFormat="1" ht="16.5" customHeight="1" x14ac:dyDescent="0.2">
      <c r="B85" s="13"/>
      <c r="E85" s="95" t="str">
        <f>E7</f>
        <v xml:space="preserve">Bratislavské hradby - Staromestská ulica </v>
      </c>
      <c r="F85" s="96"/>
      <c r="G85" s="96"/>
      <c r="H85" s="96"/>
      <c r="L85" s="13"/>
    </row>
    <row r="86" spans="2:63" s="1" customFormat="1" ht="12" customHeight="1" x14ac:dyDescent="0.2">
      <c r="B86" s="13"/>
      <c r="C86" s="11" t="s">
        <v>44</v>
      </c>
      <c r="L86" s="13"/>
    </row>
    <row r="87" spans="2:63" s="1" customFormat="1" ht="30" customHeight="1" x14ac:dyDescent="0.2">
      <c r="B87" s="13"/>
      <c r="E87" s="97" t="str">
        <f>E9</f>
        <v>Obnova - konštrukcie tesárske</v>
      </c>
      <c r="F87" s="98"/>
      <c r="G87" s="98"/>
      <c r="H87" s="98"/>
      <c r="L87" s="13"/>
    </row>
    <row r="88" spans="2:63" s="1" customFormat="1" ht="6.95" customHeight="1" x14ac:dyDescent="0.2">
      <c r="B88" s="13"/>
      <c r="L88" s="13"/>
    </row>
    <row r="89" spans="2:63" s="1" customFormat="1" ht="12" customHeight="1" x14ac:dyDescent="0.2">
      <c r="B89" s="13"/>
      <c r="C89" s="11" t="s">
        <v>7</v>
      </c>
      <c r="F89" s="10" t="str">
        <f>F12</f>
        <v>Bratislava</v>
      </c>
      <c r="I89" s="11" t="s">
        <v>9</v>
      </c>
      <c r="J89" s="24" t="str">
        <f>IF(J12="","",J12)</f>
        <v/>
      </c>
      <c r="L89" s="13"/>
    </row>
    <row r="90" spans="2:63" s="1" customFormat="1" ht="6.95" customHeight="1" x14ac:dyDescent="0.2">
      <c r="B90" s="13"/>
      <c r="L90" s="13"/>
    </row>
    <row r="91" spans="2:63" s="1" customFormat="1" ht="25.7" customHeight="1" x14ac:dyDescent="0.2">
      <c r="B91" s="13"/>
      <c r="C91" s="11" t="s">
        <v>10</v>
      </c>
      <c r="F91" s="10"/>
      <c r="I91" s="11" t="s">
        <v>14</v>
      </c>
      <c r="J91" s="12"/>
      <c r="L91" s="13"/>
    </row>
    <row r="92" spans="2:63" s="1" customFormat="1" ht="15.2" customHeight="1" x14ac:dyDescent="0.2">
      <c r="B92" s="13"/>
      <c r="C92" s="11" t="s">
        <v>13</v>
      </c>
      <c r="F92" s="10" t="str">
        <f>IF(E18="","",E18)</f>
        <v xml:space="preserve"> </v>
      </c>
      <c r="I92" s="11" t="s">
        <v>15</v>
      </c>
      <c r="J92" s="12" t="str">
        <f>E24</f>
        <v xml:space="preserve"> </v>
      </c>
      <c r="L92" s="13"/>
    </row>
    <row r="93" spans="2:63" s="1" customFormat="1" ht="10.35" customHeight="1" x14ac:dyDescent="0.2">
      <c r="B93" s="13"/>
      <c r="L93" s="13"/>
    </row>
    <row r="94" spans="2:63" s="3" customFormat="1" ht="29.25" customHeight="1" x14ac:dyDescent="0.2">
      <c r="B94" s="50"/>
      <c r="C94" s="51" t="s">
        <v>49</v>
      </c>
      <c r="D94" s="52" t="s">
        <v>38</v>
      </c>
      <c r="E94" s="52" t="s">
        <v>36</v>
      </c>
      <c r="F94" s="52" t="s">
        <v>37</v>
      </c>
      <c r="G94" s="52" t="s">
        <v>50</v>
      </c>
      <c r="H94" s="52" t="s">
        <v>51</v>
      </c>
      <c r="I94" s="52" t="s">
        <v>52</v>
      </c>
      <c r="J94" s="53" t="s">
        <v>45</v>
      </c>
      <c r="K94" s="54" t="s">
        <v>53</v>
      </c>
      <c r="L94" s="50"/>
      <c r="M94" s="28" t="s">
        <v>0</v>
      </c>
      <c r="N94" s="29" t="s">
        <v>21</v>
      </c>
      <c r="O94" s="29" t="s">
        <v>54</v>
      </c>
      <c r="P94" s="29" t="s">
        <v>55</v>
      </c>
      <c r="Q94" s="29" t="s">
        <v>56</v>
      </c>
      <c r="R94" s="29" t="s">
        <v>57</v>
      </c>
      <c r="S94" s="29" t="s">
        <v>58</v>
      </c>
      <c r="T94" s="30" t="s">
        <v>59</v>
      </c>
    </row>
    <row r="95" spans="2:63" s="1" customFormat="1" ht="23.1" customHeight="1" x14ac:dyDescent="0.25">
      <c r="B95" s="13"/>
      <c r="C95" s="32" t="s">
        <v>46</v>
      </c>
      <c r="J95" s="55"/>
      <c r="L95" s="13"/>
      <c r="M95" s="31"/>
      <c r="N95" s="25"/>
      <c r="O95" s="25"/>
      <c r="P95" s="56" t="e">
        <f>#REF!+P96</f>
        <v>#REF!</v>
      </c>
      <c r="Q95" s="25"/>
      <c r="R95" s="56" t="e">
        <f>#REF!+R96</f>
        <v>#REF!</v>
      </c>
      <c r="S95" s="25"/>
      <c r="T95" s="57" t="e">
        <f>#REF!+T96</f>
        <v>#REF!</v>
      </c>
      <c r="AT95" s="5" t="s">
        <v>39</v>
      </c>
      <c r="AU95" s="5" t="s">
        <v>47</v>
      </c>
      <c r="BK95" s="58" t="e">
        <f>#REF!+BK96</f>
        <v>#REF!</v>
      </c>
    </row>
    <row r="96" spans="2:63" s="4" customFormat="1" ht="26.1" customHeight="1" x14ac:dyDescent="0.2">
      <c r="B96" s="59"/>
      <c r="D96" s="60" t="s">
        <v>39</v>
      </c>
      <c r="E96" s="61" t="s">
        <v>68</v>
      </c>
      <c r="F96" s="61" t="s">
        <v>69</v>
      </c>
      <c r="J96" s="62">
        <f>BK96</f>
        <v>0</v>
      </c>
      <c r="L96" s="59"/>
      <c r="M96" s="63"/>
      <c r="P96" s="64" t="e">
        <f>#REF!+#REF!+#REF!+#REF!+#REF!+#REF!+#REF!</f>
        <v>#REF!</v>
      </c>
      <c r="R96" s="64" t="e">
        <f>#REF!+#REF!+#REF!+#REF!+#REF!+#REF!+#REF!</f>
        <v>#REF!</v>
      </c>
      <c r="T96" s="65" t="e">
        <f>#REF!+#REF!+#REF!+#REF!+#REF!+#REF!+#REF!</f>
        <v>#REF!</v>
      </c>
      <c r="V96" s="94"/>
      <c r="AR96" s="60" t="s">
        <v>62</v>
      </c>
      <c r="AT96" s="66" t="s">
        <v>39</v>
      </c>
      <c r="AU96" s="66" t="s">
        <v>40</v>
      </c>
      <c r="AY96" s="60" t="s">
        <v>60</v>
      </c>
      <c r="BK96" s="67">
        <f>BK97+BK108+BK112</f>
        <v>0</v>
      </c>
    </row>
    <row r="97" spans="2:65" s="4" customFormat="1" ht="23.1" customHeight="1" x14ac:dyDescent="0.2">
      <c r="B97" s="59"/>
      <c r="D97" s="60" t="s">
        <v>39</v>
      </c>
      <c r="E97" s="68" t="s">
        <v>79</v>
      </c>
      <c r="F97" s="68" t="s">
        <v>80</v>
      </c>
      <c r="J97" s="69">
        <f>BK97</f>
        <v>0</v>
      </c>
      <c r="L97" s="59"/>
      <c r="M97" s="63"/>
      <c r="P97" s="64">
        <f>SUM(P98:P107)</f>
        <v>63.021057999999996</v>
      </c>
      <c r="R97" s="64">
        <f>SUM(R98:R107)</f>
        <v>0.648508133928</v>
      </c>
      <c r="T97" s="65">
        <f>SUM(T98:T107)</f>
        <v>0.70399999999999996</v>
      </c>
      <c r="AR97" s="60" t="s">
        <v>62</v>
      </c>
      <c r="AT97" s="66" t="s">
        <v>39</v>
      </c>
      <c r="AU97" s="66" t="s">
        <v>41</v>
      </c>
      <c r="AY97" s="60" t="s">
        <v>60</v>
      </c>
      <c r="BK97" s="67">
        <f>SUM(BK98:BK107)</f>
        <v>0</v>
      </c>
    </row>
    <row r="98" spans="2:65" s="1" customFormat="1" ht="12" x14ac:dyDescent="0.2">
      <c r="B98" s="70"/>
      <c r="C98" s="71">
        <v>30</v>
      </c>
      <c r="D98" s="71" t="s">
        <v>61</v>
      </c>
      <c r="E98" s="72" t="s">
        <v>81</v>
      </c>
      <c r="F98" s="73" t="s">
        <v>82</v>
      </c>
      <c r="G98" s="74" t="s">
        <v>65</v>
      </c>
      <c r="H98" s="75">
        <v>44</v>
      </c>
      <c r="I98" s="76">
        <v>0</v>
      </c>
      <c r="J98" s="76">
        <f t="shared" ref="J98:J99" si="0">ROUND(I98*H98,2)</f>
        <v>0</v>
      </c>
      <c r="K98" s="77"/>
      <c r="L98" s="13"/>
      <c r="M98" s="78" t="s">
        <v>0</v>
      </c>
      <c r="N98" s="79" t="s">
        <v>23</v>
      </c>
      <c r="O98" s="80">
        <v>9.5000000000000001E-2</v>
      </c>
      <c r="P98" s="80">
        <f t="shared" ref="P98:P99" si="1">O98*H98</f>
        <v>4.18</v>
      </c>
      <c r="Q98" s="80">
        <v>0</v>
      </c>
      <c r="R98" s="80">
        <f t="shared" ref="R98:R99" si="2">Q98*H98</f>
        <v>0</v>
      </c>
      <c r="S98" s="80">
        <v>1.6E-2</v>
      </c>
      <c r="T98" s="81">
        <f t="shared" ref="T98:T99" si="3">S98*H98</f>
        <v>0.70399999999999996</v>
      </c>
      <c r="AR98" s="82" t="s">
        <v>64</v>
      </c>
      <c r="AT98" s="82" t="s">
        <v>61</v>
      </c>
      <c r="AU98" s="82" t="s">
        <v>62</v>
      </c>
      <c r="AY98" s="5" t="s">
        <v>60</v>
      </c>
      <c r="BE98" s="83">
        <f t="shared" ref="BE98:BE99" si="4">IF(N98="základná",J98,0)</f>
        <v>0</v>
      </c>
      <c r="BF98" s="83">
        <f t="shared" ref="BF98:BF99" si="5">IF(N98="znížená",J98,0)</f>
        <v>0</v>
      </c>
      <c r="BG98" s="83">
        <f t="shared" ref="BG98:BG99" si="6">IF(N98="zákl. prenesená",J98,0)</f>
        <v>0</v>
      </c>
      <c r="BH98" s="83">
        <f t="shared" ref="BH98:BH99" si="7">IF(N98="zníž. prenesená",J98,0)</f>
        <v>0</v>
      </c>
      <c r="BI98" s="83">
        <f t="shared" ref="BI98:BI99" si="8">IF(N98="nulová",J98,0)</f>
        <v>0</v>
      </c>
      <c r="BJ98" s="5" t="s">
        <v>62</v>
      </c>
      <c r="BK98" s="83">
        <f t="shared" ref="BK98:BK99" si="9">ROUND(I98*H98,2)</f>
        <v>0</v>
      </c>
      <c r="BL98" s="5" t="s">
        <v>64</v>
      </c>
      <c r="BM98" s="82" t="s">
        <v>74</v>
      </c>
    </row>
    <row r="99" spans="2:65" s="1" customFormat="1" ht="24" x14ac:dyDescent="0.2">
      <c r="B99" s="70"/>
      <c r="C99" s="71">
        <v>31</v>
      </c>
      <c r="D99" s="71" t="s">
        <v>61</v>
      </c>
      <c r="E99" s="72" t="s">
        <v>83</v>
      </c>
      <c r="F99" s="73" t="s">
        <v>84</v>
      </c>
      <c r="G99" s="74" t="s">
        <v>67</v>
      </c>
      <c r="H99" s="75">
        <v>44</v>
      </c>
      <c r="I99" s="76">
        <v>0</v>
      </c>
      <c r="J99" s="76">
        <f t="shared" si="0"/>
        <v>0</v>
      </c>
      <c r="K99" s="77"/>
      <c r="L99" s="13"/>
      <c r="M99" s="78" t="s">
        <v>0</v>
      </c>
      <c r="N99" s="79" t="s">
        <v>23</v>
      </c>
      <c r="O99" s="80">
        <v>0.17399999999999999</v>
      </c>
      <c r="P99" s="80">
        <f t="shared" si="1"/>
        <v>7.6559999999999997</v>
      </c>
      <c r="Q99" s="80">
        <v>5.3378400000000004E-4</v>
      </c>
      <c r="R99" s="80">
        <f t="shared" si="2"/>
        <v>2.3486496000000003E-2</v>
      </c>
      <c r="S99" s="80">
        <v>0</v>
      </c>
      <c r="T99" s="81">
        <f t="shared" si="3"/>
        <v>0</v>
      </c>
      <c r="AR99" s="82" t="s">
        <v>64</v>
      </c>
      <c r="AT99" s="82" t="s">
        <v>61</v>
      </c>
      <c r="AU99" s="82" t="s">
        <v>62</v>
      </c>
      <c r="AY99" s="5" t="s">
        <v>60</v>
      </c>
      <c r="BE99" s="83">
        <f t="shared" si="4"/>
        <v>0</v>
      </c>
      <c r="BF99" s="83">
        <f t="shared" si="5"/>
        <v>0</v>
      </c>
      <c r="BG99" s="83">
        <f t="shared" si="6"/>
        <v>0</v>
      </c>
      <c r="BH99" s="83">
        <f t="shared" si="7"/>
        <v>0</v>
      </c>
      <c r="BI99" s="83">
        <f t="shared" si="8"/>
        <v>0</v>
      </c>
      <c r="BJ99" s="5" t="s">
        <v>62</v>
      </c>
      <c r="BK99" s="83">
        <f t="shared" si="9"/>
        <v>0</v>
      </c>
      <c r="BL99" s="5" t="s">
        <v>64</v>
      </c>
      <c r="BM99" s="82" t="s">
        <v>72</v>
      </c>
    </row>
    <row r="100" spans="2:65" s="1" customFormat="1" ht="25.7" customHeight="1" x14ac:dyDescent="0.2">
      <c r="B100" s="70"/>
      <c r="C100" s="71">
        <v>32</v>
      </c>
      <c r="D100" s="71" t="s">
        <v>61</v>
      </c>
      <c r="E100" s="72" t="s">
        <v>85</v>
      </c>
      <c r="F100" s="73" t="s">
        <v>86</v>
      </c>
      <c r="G100" s="74" t="s">
        <v>63</v>
      </c>
      <c r="H100" s="75">
        <v>3.1</v>
      </c>
      <c r="I100" s="76">
        <v>0</v>
      </c>
      <c r="J100" s="76">
        <f t="shared" ref="J100:J107" si="10">ROUND(I100*H100,2)</f>
        <v>0</v>
      </c>
      <c r="K100" s="77"/>
      <c r="L100" s="13"/>
      <c r="M100" s="78" t="s">
        <v>0</v>
      </c>
      <c r="N100" s="79" t="s">
        <v>23</v>
      </c>
      <c r="O100" s="80">
        <v>0.17399999999999999</v>
      </c>
      <c r="P100" s="80">
        <f t="shared" ref="P100:P107" si="11">O100*H100</f>
        <v>0.53939999999999999</v>
      </c>
      <c r="Q100" s="80">
        <v>5.3378400000000004E-4</v>
      </c>
      <c r="R100" s="80">
        <f t="shared" ref="R100:R107" si="12">Q100*H100</f>
        <v>1.6547304000000002E-3</v>
      </c>
      <c r="S100" s="80">
        <v>0</v>
      </c>
      <c r="T100" s="81">
        <f t="shared" ref="T100:T107" si="13">S100*H100</f>
        <v>0</v>
      </c>
      <c r="AR100" s="82" t="s">
        <v>64</v>
      </c>
      <c r="AT100" s="82" t="s">
        <v>61</v>
      </c>
      <c r="AU100" s="82" t="s">
        <v>62</v>
      </c>
      <c r="AY100" s="5" t="s">
        <v>60</v>
      </c>
      <c r="BE100" s="83">
        <f t="shared" ref="BE100:BE107" si="14">IF(N100="základná",J100,0)</f>
        <v>0</v>
      </c>
      <c r="BF100" s="83">
        <f t="shared" ref="BF100:BF107" si="15">IF(N100="znížená",J100,0)</f>
        <v>0</v>
      </c>
      <c r="BG100" s="83">
        <f t="shared" ref="BG100:BG107" si="16">IF(N100="zákl. prenesená",J100,0)</f>
        <v>0</v>
      </c>
      <c r="BH100" s="83">
        <f t="shared" ref="BH100:BH107" si="17">IF(N100="zníž. prenesená",J100,0)</f>
        <v>0</v>
      </c>
      <c r="BI100" s="83">
        <f t="shared" ref="BI100:BI107" si="18">IF(N100="nulová",J100,0)</f>
        <v>0</v>
      </c>
      <c r="BJ100" s="5" t="s">
        <v>62</v>
      </c>
      <c r="BK100" s="83">
        <f t="shared" ref="BK100:BK107" si="19">ROUND(I100*H100,2)</f>
        <v>0</v>
      </c>
      <c r="BL100" s="5" t="s">
        <v>64</v>
      </c>
      <c r="BM100" s="82" t="s">
        <v>72</v>
      </c>
    </row>
    <row r="101" spans="2:65" s="1" customFormat="1" ht="24" x14ac:dyDescent="0.2">
      <c r="B101" s="70"/>
      <c r="C101" s="84">
        <v>33</v>
      </c>
      <c r="D101" s="84" t="s">
        <v>70</v>
      </c>
      <c r="E101" s="85" t="s">
        <v>83</v>
      </c>
      <c r="F101" s="86" t="s">
        <v>84</v>
      </c>
      <c r="G101" s="87" t="s">
        <v>67</v>
      </c>
      <c r="H101" s="88">
        <v>11</v>
      </c>
      <c r="I101" s="89">
        <v>0</v>
      </c>
      <c r="J101" s="89">
        <f t="shared" si="10"/>
        <v>0</v>
      </c>
      <c r="K101" s="90"/>
      <c r="L101" s="91"/>
      <c r="M101" s="92" t="s">
        <v>0</v>
      </c>
      <c r="N101" s="93" t="s">
        <v>23</v>
      </c>
      <c r="O101" s="80">
        <v>0</v>
      </c>
      <c r="P101" s="80">
        <f t="shared" si="11"/>
        <v>0</v>
      </c>
      <c r="Q101" s="80">
        <v>6.0000000000000001E-3</v>
      </c>
      <c r="R101" s="80">
        <f t="shared" si="12"/>
        <v>6.6000000000000003E-2</v>
      </c>
      <c r="S101" s="80">
        <v>0</v>
      </c>
      <c r="T101" s="81">
        <f t="shared" si="13"/>
        <v>0</v>
      </c>
      <c r="W101" s="83"/>
      <c r="AR101" s="82" t="s">
        <v>66</v>
      </c>
      <c r="AT101" s="82" t="s">
        <v>70</v>
      </c>
      <c r="AU101" s="82" t="s">
        <v>62</v>
      </c>
      <c r="AY101" s="5" t="s">
        <v>60</v>
      </c>
      <c r="BE101" s="83">
        <f t="shared" si="14"/>
        <v>0</v>
      </c>
      <c r="BF101" s="83">
        <f t="shared" si="15"/>
        <v>0</v>
      </c>
      <c r="BG101" s="83">
        <f t="shared" si="16"/>
        <v>0</v>
      </c>
      <c r="BH101" s="83">
        <f t="shared" si="17"/>
        <v>0</v>
      </c>
      <c r="BI101" s="83">
        <f t="shared" si="18"/>
        <v>0</v>
      </c>
      <c r="BJ101" s="5" t="s">
        <v>62</v>
      </c>
      <c r="BK101" s="83">
        <f t="shared" si="19"/>
        <v>0</v>
      </c>
      <c r="BL101" s="5" t="s">
        <v>64</v>
      </c>
      <c r="BM101" s="82" t="s">
        <v>73</v>
      </c>
    </row>
    <row r="102" spans="2:65" s="1" customFormat="1" ht="24" x14ac:dyDescent="0.2">
      <c r="B102" s="70"/>
      <c r="C102" s="71">
        <v>34</v>
      </c>
      <c r="D102" s="71" t="s">
        <v>61</v>
      </c>
      <c r="E102" s="72" t="s">
        <v>87</v>
      </c>
      <c r="F102" s="73" t="s">
        <v>88</v>
      </c>
      <c r="G102" s="74" t="s">
        <v>63</v>
      </c>
      <c r="H102" s="75">
        <v>67</v>
      </c>
      <c r="I102" s="76">
        <v>0</v>
      </c>
      <c r="J102" s="76">
        <f t="shared" si="10"/>
        <v>0</v>
      </c>
      <c r="K102" s="77"/>
      <c r="L102" s="13"/>
      <c r="M102" s="78" t="s">
        <v>0</v>
      </c>
      <c r="N102" s="79" t="s">
        <v>23</v>
      </c>
      <c r="O102" s="80">
        <v>0.17399999999999999</v>
      </c>
      <c r="P102" s="80">
        <f t="shared" si="11"/>
        <v>11.657999999999999</v>
      </c>
      <c r="Q102" s="80">
        <v>5.3378400000000004E-4</v>
      </c>
      <c r="R102" s="80">
        <f t="shared" si="12"/>
        <v>3.5763528000000003E-2</v>
      </c>
      <c r="S102" s="80">
        <v>0</v>
      </c>
      <c r="T102" s="81">
        <f t="shared" si="13"/>
        <v>0</v>
      </c>
      <c r="AR102" s="82" t="s">
        <v>64</v>
      </c>
      <c r="AT102" s="82" t="s">
        <v>61</v>
      </c>
      <c r="AU102" s="82" t="s">
        <v>62</v>
      </c>
      <c r="AY102" s="5" t="s">
        <v>60</v>
      </c>
      <c r="BE102" s="83">
        <f t="shared" si="14"/>
        <v>0</v>
      </c>
      <c r="BF102" s="83">
        <f t="shared" si="15"/>
        <v>0</v>
      </c>
      <c r="BG102" s="83">
        <f t="shared" si="16"/>
        <v>0</v>
      </c>
      <c r="BH102" s="83">
        <f t="shared" si="17"/>
        <v>0</v>
      </c>
      <c r="BI102" s="83">
        <f t="shared" si="18"/>
        <v>0</v>
      </c>
      <c r="BJ102" s="5" t="s">
        <v>62</v>
      </c>
      <c r="BK102" s="83">
        <f t="shared" si="19"/>
        <v>0</v>
      </c>
      <c r="BL102" s="5" t="s">
        <v>64</v>
      </c>
      <c r="BM102" s="82" t="s">
        <v>72</v>
      </c>
    </row>
    <row r="103" spans="2:65" s="1" customFormat="1" ht="20.100000000000001" customHeight="1" x14ac:dyDescent="0.2">
      <c r="B103" s="70"/>
      <c r="C103" s="84">
        <v>35</v>
      </c>
      <c r="D103" s="84" t="s">
        <v>70</v>
      </c>
      <c r="E103" s="85" t="s">
        <v>89</v>
      </c>
      <c r="F103" s="86" t="s">
        <v>90</v>
      </c>
      <c r="G103" s="87" t="s">
        <v>63</v>
      </c>
      <c r="H103" s="88">
        <v>67</v>
      </c>
      <c r="I103" s="89">
        <v>0</v>
      </c>
      <c r="J103" s="89">
        <f t="shared" si="10"/>
        <v>0</v>
      </c>
      <c r="K103" s="90"/>
      <c r="L103" s="91"/>
      <c r="M103" s="92" t="s">
        <v>0</v>
      </c>
      <c r="N103" s="93" t="s">
        <v>23</v>
      </c>
      <c r="O103" s="80">
        <v>0</v>
      </c>
      <c r="P103" s="80">
        <f t="shared" si="11"/>
        <v>0</v>
      </c>
      <c r="Q103" s="80">
        <v>6.0000000000000001E-3</v>
      </c>
      <c r="R103" s="80">
        <f t="shared" si="12"/>
        <v>0.40200000000000002</v>
      </c>
      <c r="S103" s="80">
        <v>0</v>
      </c>
      <c r="T103" s="81">
        <f t="shared" si="13"/>
        <v>0</v>
      </c>
      <c r="AR103" s="82" t="s">
        <v>66</v>
      </c>
      <c r="AT103" s="82" t="s">
        <v>70</v>
      </c>
      <c r="AU103" s="82" t="s">
        <v>62</v>
      </c>
      <c r="AY103" s="5" t="s">
        <v>60</v>
      </c>
      <c r="BE103" s="83">
        <f t="shared" si="14"/>
        <v>0</v>
      </c>
      <c r="BF103" s="83">
        <f t="shared" si="15"/>
        <v>0</v>
      </c>
      <c r="BG103" s="83">
        <f t="shared" si="16"/>
        <v>0</v>
      </c>
      <c r="BH103" s="83">
        <f t="shared" si="17"/>
        <v>0</v>
      </c>
      <c r="BI103" s="83">
        <f t="shared" si="18"/>
        <v>0</v>
      </c>
      <c r="BJ103" s="5" t="s">
        <v>62</v>
      </c>
      <c r="BK103" s="83">
        <f t="shared" si="19"/>
        <v>0</v>
      </c>
      <c r="BL103" s="5" t="s">
        <v>64</v>
      </c>
      <c r="BM103" s="82" t="s">
        <v>73</v>
      </c>
    </row>
    <row r="104" spans="2:65" s="1" customFormat="1" ht="23.45" customHeight="1" x14ac:dyDescent="0.2">
      <c r="B104" s="70"/>
      <c r="C104" s="71">
        <v>36</v>
      </c>
      <c r="D104" s="71" t="s">
        <v>61</v>
      </c>
      <c r="E104" s="72" t="s">
        <v>91</v>
      </c>
      <c r="F104" s="73" t="s">
        <v>92</v>
      </c>
      <c r="G104" s="74" t="s">
        <v>65</v>
      </c>
      <c r="H104" s="75">
        <v>47</v>
      </c>
      <c r="I104" s="76">
        <v>0</v>
      </c>
      <c r="J104" s="76">
        <f t="shared" si="10"/>
        <v>0</v>
      </c>
      <c r="K104" s="77"/>
      <c r="L104" s="13"/>
      <c r="M104" s="78" t="s">
        <v>0</v>
      </c>
      <c r="N104" s="79" t="s">
        <v>23</v>
      </c>
      <c r="O104" s="80">
        <v>0.17399999999999999</v>
      </c>
      <c r="P104" s="80">
        <f t="shared" si="11"/>
        <v>8.177999999999999</v>
      </c>
      <c r="Q104" s="80">
        <v>5.3378400000000004E-4</v>
      </c>
      <c r="R104" s="80">
        <f t="shared" si="12"/>
        <v>2.5087848000000003E-2</v>
      </c>
      <c r="S104" s="80">
        <v>0</v>
      </c>
      <c r="T104" s="81">
        <f t="shared" si="13"/>
        <v>0</v>
      </c>
      <c r="AR104" s="82" t="s">
        <v>64</v>
      </c>
      <c r="AT104" s="82" t="s">
        <v>61</v>
      </c>
      <c r="AU104" s="82" t="s">
        <v>62</v>
      </c>
      <c r="AY104" s="5" t="s">
        <v>60</v>
      </c>
      <c r="BE104" s="83">
        <f t="shared" si="14"/>
        <v>0</v>
      </c>
      <c r="BF104" s="83">
        <f t="shared" si="15"/>
        <v>0</v>
      </c>
      <c r="BG104" s="83">
        <f t="shared" si="16"/>
        <v>0</v>
      </c>
      <c r="BH104" s="83">
        <f t="shared" si="17"/>
        <v>0</v>
      </c>
      <c r="BI104" s="83">
        <f t="shared" si="18"/>
        <v>0</v>
      </c>
      <c r="BJ104" s="5" t="s">
        <v>62</v>
      </c>
      <c r="BK104" s="83">
        <f t="shared" si="19"/>
        <v>0</v>
      </c>
      <c r="BL104" s="5" t="s">
        <v>64</v>
      </c>
      <c r="BM104" s="82" t="s">
        <v>72</v>
      </c>
    </row>
    <row r="105" spans="2:65" s="1" customFormat="1" ht="24" x14ac:dyDescent="0.2">
      <c r="B105" s="70"/>
      <c r="C105" s="71">
        <v>37</v>
      </c>
      <c r="D105" s="71" t="s">
        <v>61</v>
      </c>
      <c r="E105" s="72" t="s">
        <v>93</v>
      </c>
      <c r="F105" s="73" t="s">
        <v>94</v>
      </c>
      <c r="G105" s="74" t="s">
        <v>63</v>
      </c>
      <c r="H105" s="75">
        <v>3.1</v>
      </c>
      <c r="I105" s="76">
        <v>0</v>
      </c>
      <c r="J105" s="76">
        <f t="shared" ref="J105" si="20">ROUND(I105*H105,2)</f>
        <v>0</v>
      </c>
      <c r="K105" s="77"/>
      <c r="L105" s="13"/>
      <c r="M105" s="78" t="s">
        <v>0</v>
      </c>
      <c r="N105" s="79" t="s">
        <v>23</v>
      </c>
      <c r="O105" s="80">
        <v>0.17399999999999999</v>
      </c>
      <c r="P105" s="80">
        <f t="shared" ref="P105" si="21">O105*H105</f>
        <v>0.53939999999999999</v>
      </c>
      <c r="Q105" s="80">
        <v>5.3378400000000004E-4</v>
      </c>
      <c r="R105" s="80">
        <f t="shared" ref="R105" si="22">Q105*H105</f>
        <v>1.6547304000000002E-3</v>
      </c>
      <c r="S105" s="80">
        <v>0</v>
      </c>
      <c r="T105" s="81">
        <f t="shared" ref="T105" si="23">S105*H105</f>
        <v>0</v>
      </c>
      <c r="AR105" s="82" t="s">
        <v>64</v>
      </c>
      <c r="AT105" s="82" t="s">
        <v>61</v>
      </c>
      <c r="AU105" s="82" t="s">
        <v>62</v>
      </c>
      <c r="AY105" s="5" t="s">
        <v>60</v>
      </c>
      <c r="BE105" s="83">
        <f t="shared" ref="BE105" si="24">IF(N105="základná",J105,0)</f>
        <v>0</v>
      </c>
      <c r="BF105" s="83">
        <f t="shared" ref="BF105" si="25">IF(N105="znížená",J105,0)</f>
        <v>0</v>
      </c>
      <c r="BG105" s="83">
        <f t="shared" ref="BG105" si="26">IF(N105="zákl. prenesená",J105,0)</f>
        <v>0</v>
      </c>
      <c r="BH105" s="83">
        <f t="shared" ref="BH105" si="27">IF(N105="zníž. prenesená",J105,0)</f>
        <v>0</v>
      </c>
      <c r="BI105" s="83">
        <f t="shared" ref="BI105" si="28">IF(N105="nulová",J105,0)</f>
        <v>0</v>
      </c>
      <c r="BJ105" s="5" t="s">
        <v>62</v>
      </c>
      <c r="BK105" s="83">
        <f t="shared" ref="BK105" si="29">ROUND(I105*H105,2)</f>
        <v>0</v>
      </c>
      <c r="BL105" s="5" t="s">
        <v>64</v>
      </c>
      <c r="BM105" s="82" t="s">
        <v>72</v>
      </c>
    </row>
    <row r="106" spans="2:65" s="1" customFormat="1" ht="24" x14ac:dyDescent="0.2">
      <c r="B106" s="70"/>
      <c r="C106" s="71">
        <v>38</v>
      </c>
      <c r="D106" s="71" t="s">
        <v>61</v>
      </c>
      <c r="E106" s="72" t="s">
        <v>95</v>
      </c>
      <c r="F106" s="73" t="s">
        <v>96</v>
      </c>
      <c r="G106" s="74" t="s">
        <v>63</v>
      </c>
      <c r="H106" s="75">
        <v>61.2</v>
      </c>
      <c r="I106" s="76">
        <v>0</v>
      </c>
      <c r="J106" s="76">
        <f t="shared" si="10"/>
        <v>0</v>
      </c>
      <c r="K106" s="77"/>
      <c r="L106" s="13"/>
      <c r="M106" s="78" t="s">
        <v>0</v>
      </c>
      <c r="N106" s="79" t="s">
        <v>23</v>
      </c>
      <c r="O106" s="80">
        <v>0.17399999999999999</v>
      </c>
      <c r="P106" s="80">
        <f t="shared" si="11"/>
        <v>10.6488</v>
      </c>
      <c r="Q106" s="80">
        <v>5.3378400000000004E-4</v>
      </c>
      <c r="R106" s="80">
        <f t="shared" si="12"/>
        <v>3.2667580800000005E-2</v>
      </c>
      <c r="S106" s="80">
        <v>0</v>
      </c>
      <c r="T106" s="81">
        <f t="shared" si="13"/>
        <v>0</v>
      </c>
      <c r="AR106" s="82" t="s">
        <v>64</v>
      </c>
      <c r="AT106" s="82" t="s">
        <v>61</v>
      </c>
      <c r="AU106" s="82" t="s">
        <v>62</v>
      </c>
      <c r="AY106" s="5" t="s">
        <v>60</v>
      </c>
      <c r="BE106" s="83">
        <f t="shared" si="14"/>
        <v>0</v>
      </c>
      <c r="BF106" s="83">
        <f t="shared" si="15"/>
        <v>0</v>
      </c>
      <c r="BG106" s="83">
        <f t="shared" si="16"/>
        <v>0</v>
      </c>
      <c r="BH106" s="83">
        <f t="shared" si="17"/>
        <v>0</v>
      </c>
      <c r="BI106" s="83">
        <f t="shared" si="18"/>
        <v>0</v>
      </c>
      <c r="BJ106" s="5" t="s">
        <v>62</v>
      </c>
      <c r="BK106" s="83">
        <f t="shared" si="19"/>
        <v>0</v>
      </c>
      <c r="BL106" s="5" t="s">
        <v>64</v>
      </c>
      <c r="BM106" s="82" t="s">
        <v>72</v>
      </c>
    </row>
    <row r="107" spans="2:65" s="1" customFormat="1" ht="25.7" customHeight="1" x14ac:dyDescent="0.2">
      <c r="B107" s="70"/>
      <c r="C107" s="71">
        <v>39</v>
      </c>
      <c r="D107" s="71" t="s">
        <v>61</v>
      </c>
      <c r="E107" s="72" t="s">
        <v>97</v>
      </c>
      <c r="F107" s="73" t="s">
        <v>98</v>
      </c>
      <c r="G107" s="74" t="s">
        <v>71</v>
      </c>
      <c r="H107" s="75">
        <v>112.767</v>
      </c>
      <c r="I107" s="76">
        <v>0</v>
      </c>
      <c r="J107" s="76">
        <f t="shared" si="10"/>
        <v>0</v>
      </c>
      <c r="K107" s="77"/>
      <c r="L107" s="13"/>
      <c r="M107" s="78" t="s">
        <v>0</v>
      </c>
      <c r="N107" s="79" t="s">
        <v>23</v>
      </c>
      <c r="O107" s="80">
        <v>0.17399999999999999</v>
      </c>
      <c r="P107" s="80">
        <f t="shared" si="11"/>
        <v>19.621457999999997</v>
      </c>
      <c r="Q107" s="80">
        <v>5.3378400000000004E-4</v>
      </c>
      <c r="R107" s="80">
        <f t="shared" si="12"/>
        <v>6.0193220328000001E-2</v>
      </c>
      <c r="S107" s="80">
        <v>0</v>
      </c>
      <c r="T107" s="81">
        <f t="shared" si="13"/>
        <v>0</v>
      </c>
      <c r="AR107" s="82" t="s">
        <v>64</v>
      </c>
      <c r="AT107" s="82" t="s">
        <v>61</v>
      </c>
      <c r="AU107" s="82" t="s">
        <v>62</v>
      </c>
      <c r="AY107" s="5" t="s">
        <v>60</v>
      </c>
      <c r="BE107" s="83">
        <f t="shared" si="14"/>
        <v>0</v>
      </c>
      <c r="BF107" s="83">
        <f t="shared" si="15"/>
        <v>0</v>
      </c>
      <c r="BG107" s="83">
        <f t="shared" si="16"/>
        <v>0</v>
      </c>
      <c r="BH107" s="83">
        <f t="shared" si="17"/>
        <v>0</v>
      </c>
      <c r="BI107" s="83">
        <f t="shared" si="18"/>
        <v>0</v>
      </c>
      <c r="BJ107" s="5" t="s">
        <v>62</v>
      </c>
      <c r="BK107" s="83">
        <f t="shared" si="19"/>
        <v>0</v>
      </c>
      <c r="BL107" s="5" t="s">
        <v>64</v>
      </c>
      <c r="BM107" s="82" t="s">
        <v>72</v>
      </c>
    </row>
    <row r="108" spans="2:65" s="4" customFormat="1" ht="23.1" customHeight="1" x14ac:dyDescent="0.2">
      <c r="B108" s="59"/>
      <c r="D108" s="60" t="s">
        <v>39</v>
      </c>
      <c r="E108" s="68" t="s">
        <v>99</v>
      </c>
      <c r="F108" s="68" t="s">
        <v>100</v>
      </c>
      <c r="J108" s="69">
        <f>BK108</f>
        <v>0</v>
      </c>
      <c r="L108" s="59"/>
      <c r="M108" s="63"/>
      <c r="P108" s="64">
        <f>SUM(P109:P111)</f>
        <v>4.4061000000000003</v>
      </c>
      <c r="R108" s="64">
        <f>SUM(R109:R111)</f>
        <v>0.06</v>
      </c>
      <c r="T108" s="65">
        <f>SUM(T109:T111)</f>
        <v>0.74208000000000007</v>
      </c>
      <c r="AR108" s="60" t="s">
        <v>62</v>
      </c>
      <c r="AT108" s="66" t="s">
        <v>39</v>
      </c>
      <c r="AU108" s="66" t="s">
        <v>41</v>
      </c>
      <c r="AY108" s="60" t="s">
        <v>60</v>
      </c>
      <c r="BK108" s="67">
        <f>SUM(BK109:BK111)</f>
        <v>0</v>
      </c>
    </row>
    <row r="109" spans="2:65" s="1" customFormat="1" ht="25.7" customHeight="1" x14ac:dyDescent="0.2">
      <c r="B109" s="70"/>
      <c r="C109" s="71">
        <v>40</v>
      </c>
      <c r="D109" s="71" t="s">
        <v>61</v>
      </c>
      <c r="E109" s="72" t="s">
        <v>101</v>
      </c>
      <c r="F109" s="73" t="s">
        <v>102</v>
      </c>
      <c r="G109" s="74" t="s">
        <v>63</v>
      </c>
      <c r="H109" s="75">
        <v>13.6</v>
      </c>
      <c r="I109" s="76">
        <v>0</v>
      </c>
      <c r="J109" s="76">
        <f t="shared" ref="J109:J110" si="30">ROUND(I109*H109,2)</f>
        <v>0</v>
      </c>
      <c r="K109" s="77"/>
      <c r="L109" s="13"/>
      <c r="M109" s="78" t="s">
        <v>0</v>
      </c>
      <c r="N109" s="79" t="s">
        <v>23</v>
      </c>
      <c r="O109" s="80">
        <v>9.5000000000000001E-2</v>
      </c>
      <c r="P109" s="80">
        <f t="shared" ref="P109:P110" si="31">O109*H109</f>
        <v>1.292</v>
      </c>
      <c r="Q109" s="80">
        <v>0</v>
      </c>
      <c r="R109" s="80">
        <f t="shared" ref="R109:R110" si="32">Q109*H109</f>
        <v>0</v>
      </c>
      <c r="S109" s="80">
        <v>1.6E-2</v>
      </c>
      <c r="T109" s="81">
        <f t="shared" ref="T109:T110" si="33">S109*H109</f>
        <v>0.21759999999999999</v>
      </c>
      <c r="AR109" s="82" t="s">
        <v>64</v>
      </c>
      <c r="AT109" s="82" t="s">
        <v>61</v>
      </c>
      <c r="AU109" s="82" t="s">
        <v>62</v>
      </c>
      <c r="AY109" s="5" t="s">
        <v>60</v>
      </c>
      <c r="BE109" s="83">
        <f t="shared" ref="BE109:BE110" si="34">IF(N109="základná",J109,0)</f>
        <v>0</v>
      </c>
      <c r="BF109" s="83">
        <f t="shared" ref="BF109:BF110" si="35">IF(N109="znížená",J109,0)</f>
        <v>0</v>
      </c>
      <c r="BG109" s="83">
        <f t="shared" ref="BG109:BG110" si="36">IF(N109="zákl. prenesená",J109,0)</f>
        <v>0</v>
      </c>
      <c r="BH109" s="83">
        <f t="shared" ref="BH109:BH110" si="37">IF(N109="zníž. prenesená",J109,0)</f>
        <v>0</v>
      </c>
      <c r="BI109" s="83">
        <f t="shared" ref="BI109:BI110" si="38">IF(N109="nulová",J109,0)</f>
        <v>0</v>
      </c>
      <c r="BJ109" s="5" t="s">
        <v>62</v>
      </c>
      <c r="BK109" s="83">
        <f t="shared" ref="BK109:BK110" si="39">ROUND(I109*H109,2)</f>
        <v>0</v>
      </c>
      <c r="BL109" s="5" t="s">
        <v>64</v>
      </c>
      <c r="BM109" s="82" t="s">
        <v>74</v>
      </c>
    </row>
    <row r="110" spans="2:65" s="1" customFormat="1" ht="16.5" customHeight="1" x14ac:dyDescent="0.2">
      <c r="B110" s="70"/>
      <c r="C110" s="84">
        <v>41</v>
      </c>
      <c r="D110" s="84" t="s">
        <v>70</v>
      </c>
      <c r="E110" s="85" t="s">
        <v>103</v>
      </c>
      <c r="F110" s="86" t="s">
        <v>104</v>
      </c>
      <c r="G110" s="87" t="s">
        <v>63</v>
      </c>
      <c r="H110" s="88">
        <v>10</v>
      </c>
      <c r="I110" s="89">
        <v>0</v>
      </c>
      <c r="J110" s="89">
        <f t="shared" si="30"/>
        <v>0</v>
      </c>
      <c r="K110" s="90"/>
      <c r="L110" s="91"/>
      <c r="M110" s="92" t="s">
        <v>0</v>
      </c>
      <c r="N110" s="93" t="s">
        <v>23</v>
      </c>
      <c r="O110" s="80">
        <v>0</v>
      </c>
      <c r="P110" s="80">
        <f t="shared" si="31"/>
        <v>0</v>
      </c>
      <c r="Q110" s="80">
        <v>6.0000000000000001E-3</v>
      </c>
      <c r="R110" s="80">
        <f t="shared" si="32"/>
        <v>0.06</v>
      </c>
      <c r="S110" s="80">
        <v>0</v>
      </c>
      <c r="T110" s="81">
        <f t="shared" si="33"/>
        <v>0</v>
      </c>
      <c r="AR110" s="82" t="s">
        <v>66</v>
      </c>
      <c r="AT110" s="82" t="s">
        <v>70</v>
      </c>
      <c r="AU110" s="82" t="s">
        <v>62</v>
      </c>
      <c r="AY110" s="5" t="s">
        <v>60</v>
      </c>
      <c r="BE110" s="83">
        <f t="shared" si="34"/>
        <v>0</v>
      </c>
      <c r="BF110" s="83">
        <f t="shared" si="35"/>
        <v>0</v>
      </c>
      <c r="BG110" s="83">
        <f t="shared" si="36"/>
        <v>0</v>
      </c>
      <c r="BH110" s="83">
        <f t="shared" si="37"/>
        <v>0</v>
      </c>
      <c r="BI110" s="83">
        <f t="shared" si="38"/>
        <v>0</v>
      </c>
      <c r="BJ110" s="5" t="s">
        <v>62</v>
      </c>
      <c r="BK110" s="83">
        <f t="shared" si="39"/>
        <v>0</v>
      </c>
      <c r="BL110" s="5" t="s">
        <v>64</v>
      </c>
      <c r="BM110" s="82" t="s">
        <v>73</v>
      </c>
    </row>
    <row r="111" spans="2:65" s="1" customFormat="1" ht="25.7" customHeight="1" x14ac:dyDescent="0.2">
      <c r="B111" s="70"/>
      <c r="C111" s="71">
        <v>42</v>
      </c>
      <c r="D111" s="71" t="s">
        <v>61</v>
      </c>
      <c r="E111" s="72" t="s">
        <v>105</v>
      </c>
      <c r="F111" s="73" t="s">
        <v>106</v>
      </c>
      <c r="G111" s="74" t="s">
        <v>71</v>
      </c>
      <c r="H111" s="75">
        <v>32.78</v>
      </c>
      <c r="I111" s="76">
        <v>0</v>
      </c>
      <c r="J111" s="76">
        <f t="shared" ref="J111" si="40">ROUND(I111*H111,2)</f>
        <v>0</v>
      </c>
      <c r="K111" s="77"/>
      <c r="L111" s="13"/>
      <c r="M111" s="78" t="s">
        <v>0</v>
      </c>
      <c r="N111" s="79" t="s">
        <v>23</v>
      </c>
      <c r="O111" s="80">
        <v>9.5000000000000001E-2</v>
      </c>
      <c r="P111" s="80">
        <f t="shared" ref="P111" si="41">O111*H111</f>
        <v>3.1141000000000001</v>
      </c>
      <c r="Q111" s="80">
        <v>0</v>
      </c>
      <c r="R111" s="80">
        <f t="shared" ref="R111" si="42">Q111*H111</f>
        <v>0</v>
      </c>
      <c r="S111" s="80">
        <v>1.6E-2</v>
      </c>
      <c r="T111" s="81">
        <f t="shared" ref="T111" si="43">S111*H111</f>
        <v>0.52448000000000006</v>
      </c>
      <c r="AR111" s="82" t="s">
        <v>64</v>
      </c>
      <c r="AT111" s="82" t="s">
        <v>61</v>
      </c>
      <c r="AU111" s="82" t="s">
        <v>62</v>
      </c>
      <c r="AY111" s="5" t="s">
        <v>60</v>
      </c>
      <c r="BE111" s="83">
        <f t="shared" ref="BE111" si="44">IF(N111="základná",J111,0)</f>
        <v>0</v>
      </c>
      <c r="BF111" s="83">
        <f t="shared" ref="BF111" si="45">IF(N111="znížená",J111,0)</f>
        <v>0</v>
      </c>
      <c r="BG111" s="83">
        <f t="shared" ref="BG111" si="46">IF(N111="zákl. prenesená",J111,0)</f>
        <v>0</v>
      </c>
      <c r="BH111" s="83">
        <f t="shared" ref="BH111" si="47">IF(N111="zníž. prenesená",J111,0)</f>
        <v>0</v>
      </c>
      <c r="BI111" s="83">
        <f t="shared" ref="BI111" si="48">IF(N111="nulová",J111,0)</f>
        <v>0</v>
      </c>
      <c r="BJ111" s="5" t="s">
        <v>62</v>
      </c>
      <c r="BK111" s="83">
        <f t="shared" ref="BK111" si="49">ROUND(I111*H111,2)</f>
        <v>0</v>
      </c>
      <c r="BL111" s="5" t="s">
        <v>64</v>
      </c>
      <c r="BM111" s="82" t="s">
        <v>74</v>
      </c>
    </row>
    <row r="112" spans="2:65" s="4" customFormat="1" ht="23.1" customHeight="1" x14ac:dyDescent="0.2">
      <c r="B112" s="59"/>
      <c r="D112" s="60" t="s">
        <v>39</v>
      </c>
      <c r="E112" s="68" t="s">
        <v>75</v>
      </c>
      <c r="F112" s="68" t="s">
        <v>76</v>
      </c>
      <c r="J112" s="69">
        <f>BK112</f>
        <v>0</v>
      </c>
      <c r="L112" s="59"/>
      <c r="M112" s="63"/>
      <c r="P112" s="64">
        <f>SUM(P113:P113)</f>
        <v>5.13</v>
      </c>
      <c r="R112" s="64">
        <f>SUM(R113:R113)</f>
        <v>0</v>
      </c>
      <c r="T112" s="65">
        <f>SUM(T113:T113)</f>
        <v>0.86399999999999999</v>
      </c>
      <c r="AR112" s="60" t="s">
        <v>62</v>
      </c>
      <c r="AT112" s="66" t="s">
        <v>39</v>
      </c>
      <c r="AU112" s="66" t="s">
        <v>41</v>
      </c>
      <c r="AY112" s="60" t="s">
        <v>60</v>
      </c>
      <c r="BK112" s="67">
        <f>SUM(BK113:BK113)</f>
        <v>0</v>
      </c>
    </row>
    <row r="113" spans="2:65" s="1" customFormat="1" ht="25.7" customHeight="1" x14ac:dyDescent="0.2">
      <c r="B113" s="70"/>
      <c r="C113" s="71">
        <v>43</v>
      </c>
      <c r="D113" s="71" t="s">
        <v>61</v>
      </c>
      <c r="E113" s="72" t="s">
        <v>107</v>
      </c>
      <c r="F113" s="73" t="s">
        <v>108</v>
      </c>
      <c r="G113" s="74" t="s">
        <v>63</v>
      </c>
      <c r="H113" s="75">
        <v>54</v>
      </c>
      <c r="I113" s="76">
        <v>0</v>
      </c>
      <c r="J113" s="76">
        <f t="shared" ref="J113" si="50">ROUND(I113*H113,2)</f>
        <v>0</v>
      </c>
      <c r="K113" s="77"/>
      <c r="L113" s="13"/>
      <c r="M113" s="78" t="s">
        <v>0</v>
      </c>
      <c r="N113" s="79" t="s">
        <v>23</v>
      </c>
      <c r="O113" s="80">
        <v>9.5000000000000001E-2</v>
      </c>
      <c r="P113" s="80">
        <f t="shared" ref="P113" si="51">O113*H113</f>
        <v>5.13</v>
      </c>
      <c r="Q113" s="80">
        <v>0</v>
      </c>
      <c r="R113" s="80">
        <f t="shared" ref="R113" si="52">Q113*H113</f>
        <v>0</v>
      </c>
      <c r="S113" s="80">
        <v>1.6E-2</v>
      </c>
      <c r="T113" s="81">
        <f t="shared" ref="T113" si="53">S113*H113</f>
        <v>0.86399999999999999</v>
      </c>
      <c r="AR113" s="82" t="s">
        <v>64</v>
      </c>
      <c r="AT113" s="82" t="s">
        <v>61</v>
      </c>
      <c r="AU113" s="82" t="s">
        <v>62</v>
      </c>
      <c r="AY113" s="5" t="s">
        <v>60</v>
      </c>
      <c r="BE113" s="83">
        <f t="shared" ref="BE113" si="54">IF(N113="základná",J113,0)</f>
        <v>0</v>
      </c>
      <c r="BF113" s="83">
        <f t="shared" ref="BF113" si="55">IF(N113="znížená",J113,0)</f>
        <v>0</v>
      </c>
      <c r="BG113" s="83">
        <f t="shared" ref="BG113" si="56">IF(N113="zákl. prenesená",J113,0)</f>
        <v>0</v>
      </c>
      <c r="BH113" s="83">
        <f t="shared" ref="BH113" si="57">IF(N113="zníž. prenesená",J113,0)</f>
        <v>0</v>
      </c>
      <c r="BI113" s="83">
        <f t="shared" ref="BI113" si="58">IF(N113="nulová",J113,0)</f>
        <v>0</v>
      </c>
      <c r="BJ113" s="5" t="s">
        <v>62</v>
      </c>
      <c r="BK113" s="83">
        <f t="shared" ref="BK113" si="59">ROUND(I113*H113,2)</f>
        <v>0</v>
      </c>
      <c r="BL113" s="5" t="s">
        <v>64</v>
      </c>
      <c r="BM113" s="82" t="s">
        <v>74</v>
      </c>
    </row>
    <row r="114" spans="2:65" s="1" customFormat="1" ht="6.95" customHeight="1" x14ac:dyDescent="0.2">
      <c r="B114" s="20"/>
      <c r="C114" s="21"/>
      <c r="D114" s="21"/>
      <c r="E114" s="21"/>
      <c r="F114" s="21"/>
      <c r="G114" s="21"/>
      <c r="H114" s="21"/>
      <c r="I114" s="21"/>
      <c r="J114" s="21"/>
      <c r="K114" s="21"/>
      <c r="L114" s="13"/>
    </row>
  </sheetData>
  <autoFilter ref="C94:K113" xr:uid="{00000000-0009-0000-0000-000001000000}"/>
  <mergeCells count="7">
    <mergeCell ref="E85:H85"/>
    <mergeCell ref="E87:H87"/>
    <mergeCell ref="L2:V2"/>
    <mergeCell ref="E7:H7"/>
    <mergeCell ref="E9:H9"/>
    <mergeCell ref="E18:H18"/>
    <mergeCell ref="E27:H27"/>
  </mergeCells>
  <pageMargins left="0.39374999999999999" right="0.39374999999999999" top="0.39374999999999999" bottom="0.39374999999999999" header="0" footer="0"/>
  <pageSetup paperSize="9" scale="88" fitToHeight="100" orientation="portrait" blackAndWhite="1" r:id="rId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Rozpočet</vt:lpstr>
      <vt:lpstr>Rozpočet!Názvy_tlače</vt:lpstr>
      <vt:lpstr>Rozpočet!Oblasť_tlače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P-49\P_49</dc:creator>
  <cp:lastModifiedBy>Tóth Jozef</cp:lastModifiedBy>
  <cp:lastPrinted>2026-02-25T16:46:22Z</cp:lastPrinted>
  <dcterms:created xsi:type="dcterms:W3CDTF">2026-02-25T12:03:04Z</dcterms:created>
  <dcterms:modified xsi:type="dcterms:W3CDTF">2026-10-08T06:05:33Z</dcterms:modified>
</cp:coreProperties>
</file>