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PA projekty\Výzva č. 73.04\"/>
    </mc:Choice>
  </mc:AlternateContent>
  <xr:revisionPtr revIDLastSave="0" documentId="13_ncr:1_{B1234DBA-1ED9-41FF-9A59-11C8A73C7F08}" xr6:coauthVersionLast="47" xr6:coauthVersionMax="47" xr10:uidLastSave="{00000000-0000-0000-0000-000000000000}"/>
  <bookViews>
    <workbookView xWindow="-120" yWindow="-120" windowWidth="29040" windowHeight="15720" xr2:uid="{C659D540-35E7-4D29-8634-6E73C712C74F}"/>
  </bookViews>
  <sheets>
    <sheet name="Výkaz výmer" sheetId="2" r:id="rId1"/>
    <sheet name="Poznámky" sheetId="3" r:id="rId2"/>
  </sheets>
  <externalReferences>
    <externalReference r:id="rId3"/>
  </externalReferences>
  <definedNames>
    <definedName name="_xlnm._FilterDatabase" localSheetId="0" hidden="1">'Výkaz výmer'!$A$4:$H$100</definedName>
    <definedName name="_xlnm.Print_Area" localSheetId="0">'Výkaz výmer'!$A$1:$H$111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2" i="2" l="1"/>
  <c r="H113" i="2" s="1"/>
  <c r="H110" i="2"/>
  <c r="H109" i="2"/>
  <c r="H108" i="2"/>
  <c r="H107" i="2"/>
  <c r="H106" i="2"/>
  <c r="H105" i="2"/>
  <c r="H104" i="2"/>
  <c r="H102" i="2"/>
  <c r="H101" i="2"/>
  <c r="H100" i="2"/>
  <c r="H99" i="2"/>
  <c r="E98" i="2"/>
  <c r="H98" i="2" s="1"/>
  <c r="E97" i="2"/>
  <c r="H97" i="2" s="1"/>
  <c r="E96" i="2"/>
  <c r="H96" i="2" s="1"/>
  <c r="E95" i="2"/>
  <c r="H95" i="2" s="1"/>
  <c r="E94" i="2"/>
  <c r="H94" i="2" s="1"/>
  <c r="E93" i="2"/>
  <c r="H93" i="2" s="1"/>
  <c r="E92" i="2"/>
  <c r="H92" i="2" s="1"/>
  <c r="E91" i="2"/>
  <c r="H91" i="2" s="1"/>
  <c r="E90" i="2"/>
  <c r="H90" i="2" s="1"/>
  <c r="E89" i="2"/>
  <c r="H89" i="2" s="1"/>
  <c r="E88" i="2"/>
  <c r="H88" i="2" s="1"/>
  <c r="E86" i="2"/>
  <c r="H86" i="2" s="1"/>
  <c r="H85" i="2"/>
  <c r="H84" i="2"/>
  <c r="H83" i="2"/>
  <c r="H82" i="2"/>
  <c r="E81" i="2"/>
  <c r="H81" i="2" s="1"/>
  <c r="H80" i="2"/>
  <c r="E79" i="2"/>
  <c r="H79" i="2" s="1"/>
  <c r="H78" i="2"/>
  <c r="H77" i="2"/>
  <c r="E76" i="2"/>
  <c r="H76" i="2" s="1"/>
  <c r="E75" i="2"/>
  <c r="H75" i="2" s="1"/>
  <c r="H74" i="2"/>
  <c r="H73" i="2"/>
  <c r="H71" i="2"/>
  <c r="H70" i="2"/>
  <c r="H67" i="2"/>
  <c r="H66" i="2"/>
  <c r="H65" i="2"/>
  <c r="H64" i="2"/>
  <c r="H63" i="2"/>
  <c r="H62" i="2"/>
  <c r="H61" i="2"/>
  <c r="H60" i="2"/>
  <c r="H59" i="2"/>
  <c r="H58" i="2"/>
  <c r="H57" i="2"/>
  <c r="H56" i="2"/>
  <c r="E55" i="2"/>
  <c r="E68" i="2" s="1"/>
  <c r="H68" i="2" s="1"/>
  <c r="H52" i="2"/>
  <c r="H51" i="2"/>
  <c r="H50" i="2"/>
  <c r="H49" i="2"/>
  <c r="H48" i="2"/>
  <c r="H47" i="2"/>
  <c r="E46" i="2"/>
  <c r="H46" i="2" s="1"/>
  <c r="H45" i="2"/>
  <c r="H44" i="2"/>
  <c r="H42" i="2"/>
  <c r="H41" i="2"/>
  <c r="H40" i="2"/>
  <c r="H39" i="2"/>
  <c r="E38" i="2"/>
  <c r="H38" i="2" s="1"/>
  <c r="E37" i="2"/>
  <c r="H37" i="2" s="1"/>
  <c r="H35" i="2"/>
  <c r="H34" i="2"/>
  <c r="E32" i="2"/>
  <c r="H32" i="2" s="1"/>
  <c r="E31" i="2"/>
  <c r="H31" i="2" s="1"/>
  <c r="E30" i="2"/>
  <c r="H30" i="2" s="1"/>
  <c r="E29" i="2"/>
  <c r="H29" i="2" s="1"/>
  <c r="E28" i="2"/>
  <c r="H28" i="2" s="1"/>
  <c r="E27" i="2"/>
  <c r="H27" i="2" s="1"/>
  <c r="E26" i="2"/>
  <c r="H26" i="2" s="1"/>
  <c r="E25" i="2"/>
  <c r="H25" i="2" s="1"/>
  <c r="E24" i="2"/>
  <c r="H24" i="2" s="1"/>
  <c r="E23" i="2"/>
  <c r="H23" i="2" s="1"/>
  <c r="E22" i="2"/>
  <c r="H22" i="2" s="1"/>
  <c r="E21" i="2"/>
  <c r="H21" i="2" s="1"/>
  <c r="E20" i="2"/>
  <c r="H20" i="2" s="1"/>
  <c r="E19" i="2"/>
  <c r="H19" i="2" s="1"/>
  <c r="E18" i="2"/>
  <c r="H18" i="2" s="1"/>
  <c r="E16" i="2"/>
  <c r="H16" i="2" s="1"/>
  <c r="E15" i="2"/>
  <c r="E17" i="2" s="1"/>
  <c r="H17" i="2" s="1"/>
  <c r="E14" i="2"/>
  <c r="H14" i="2" s="1"/>
  <c r="E13" i="2"/>
  <c r="H13" i="2" s="1"/>
  <c r="H11" i="2"/>
  <c r="H10" i="2"/>
  <c r="H9" i="2"/>
  <c r="E8" i="2"/>
  <c r="H8" i="2" s="1"/>
  <c r="E7" i="2"/>
  <c r="H7" i="2" s="1"/>
  <c r="E6" i="2"/>
  <c r="H6" i="2" s="1"/>
  <c r="E69" i="2" l="1"/>
  <c r="H69" i="2" s="1"/>
  <c r="E43" i="2"/>
  <c r="H43" i="2" s="1"/>
  <c r="E87" i="2"/>
  <c r="H87" i="2" s="1"/>
  <c r="H15" i="2"/>
  <c r="E33" i="2"/>
  <c r="H33" i="2" s="1"/>
  <c r="E53" i="2"/>
  <c r="H53" i="2" s="1"/>
  <c r="H55" i="2"/>
</calcChain>
</file>

<file path=xl/sharedStrings.xml><?xml version="1.0" encoding="utf-8"?>
<sst xmlns="http://schemas.openxmlformats.org/spreadsheetml/2006/main" count="552" uniqueCount="385">
  <si>
    <t>VÝKAZ VÝMER –  Ohrev TÚV na farme dojníc Selec</t>
  </si>
  <si>
    <t>2× Samsung EHS Mono HT Quiet 14 kW (3f) + zásobník 1 500 l + zásobník 1 000 l s prírubovou špirálou 9 kW</t>
  </si>
  <si>
    <t>P. č.</t>
  </si>
  <si>
    <t>Názov položky</t>
  </si>
  <si>
    <t>Špecifikácia</t>
  </si>
  <si>
    <t>MJ</t>
  </si>
  <si>
    <t>Množstvo</t>
  </si>
  <si>
    <t>Poznámka / výpočet</t>
  </si>
  <si>
    <t>Jedn. cena bez DPH (€)</t>
  </si>
  <si>
    <t>Cena spolu bez DPH (€)</t>
  </si>
  <si>
    <t>Z. ZARIADENIA</t>
  </si>
  <si>
    <t>Z1</t>
  </si>
  <si>
    <t>Tepelné čerpadlo – vonkajšia jednotka Samsung EHS Mono HT Quiet 14 kW, 3f, R32</t>
  </si>
  <si>
    <t>AE140BXYDGG/EU; hydraulické prípojky 1" BSPP vonkajší závit</t>
  </si>
  <si>
    <t>ks</t>
  </si>
  <si>
    <t>Z2</t>
  </si>
  <si>
    <t>Riadiaci box (Mono Control Kit)</t>
  </si>
  <si>
    <t>MIM-E03FN</t>
  </si>
  <si>
    <t>1 ks na 1 TČ</t>
  </si>
  <si>
    <t>Z3</t>
  </si>
  <si>
    <t>Obehové čerpadlo vysokoúčinné</t>
  </si>
  <si>
    <t>EVOSTA 25/70, G 1½" (DN25), 230 V</t>
  </si>
  <si>
    <t>Z4</t>
  </si>
  <si>
    <t>Akumulačný zásobník 1 500 l</t>
  </si>
  <si>
    <t>oceľ, PN3, izolácia ≥ 100 mm, hrdlá podľa hydraulickej schémy</t>
  </si>
  <si>
    <t>Z5</t>
  </si>
  <si>
    <t>Akumulačný zásobník 1 000 l s prírubou pre elektrický ohrev</t>
  </si>
  <si>
    <t>oceľ, PN3, izolácia ≥ 100 mm, príruba DN180 (podľa výrobcu), hrdlá DN50 (G 2")</t>
  </si>
  <si>
    <t>Z6</t>
  </si>
  <si>
    <t>Prírubová elektrická vykurovacia špirála 9 kW</t>
  </si>
  <si>
    <t>3×400 V, s regulačným a bezpečnostným termostatom (STB)</t>
  </si>
  <si>
    <t>A. HYDRAULIKA – OKRUH TEPELNÝCH ČERPADIEL (2 vetvy)</t>
  </si>
  <si>
    <t>A1</t>
  </si>
  <si>
    <t>Predizolované dvojpotrubie (twin) PE-Xa</t>
  </si>
  <si>
    <t>40×5,5 mm, vonkajší plášť, λ ≤ 0,030 W/mK</t>
  </si>
  <si>
    <t>m</t>
  </si>
  <si>
    <t>Vonkajšia trasa: počet TČ × dĺžka + rezerva</t>
  </si>
  <si>
    <t>A2</t>
  </si>
  <si>
    <t>Ukončovacia sada predizolovaného potrubia + prestup stenou</t>
  </si>
  <si>
    <t>manžeta, tesnenie proti vode/radónu</t>
  </si>
  <si>
    <t xml:space="preserve">2 ks na 1 TČ; </t>
  </si>
  <si>
    <t>A3</t>
  </si>
  <si>
    <t>Oceľové potrubie DN32 v strojovni</t>
  </si>
  <si>
    <t>uhlíková oceľ, bezšvové 42,4×2,6 mm, EN 10216-1 (P235TR1)</t>
  </si>
  <si>
    <t xml:space="preserve">Prívod + vratka × počet TČ + rezerva; </t>
  </si>
  <si>
    <t>A4</t>
  </si>
  <si>
    <t>Zváracie tvarovky DN32 (oblúky 90°, T-kusy, prechody na závit)</t>
  </si>
  <si>
    <t>uhlíková oceľ, EN 10253-2</t>
  </si>
  <si>
    <t>súb.</t>
  </si>
  <si>
    <t xml:space="preserve">1 súbor na prívod a 1 na vratku každej TČ; </t>
  </si>
  <si>
    <t>A5</t>
  </si>
  <si>
    <t>Tepelná izolácia oceľového potrubia DN32</t>
  </si>
  <si>
    <t>hr. 30 mm, λ ≤ 0,040 W/mK</t>
  </si>
  <si>
    <t>Rovnaká dĺžka ako potrubie DN32</t>
  </si>
  <si>
    <t>A6</t>
  </si>
  <si>
    <t>Antivibračná flexi hadica nerez</t>
  </si>
  <si>
    <t>DN25 (G 1"), PN10, ≈ 500 mm, s plochým tesnením</t>
  </si>
  <si>
    <t>Prívod + vratka na každej TČ</t>
  </si>
  <si>
    <t>A7</t>
  </si>
  <si>
    <t>Guľový ventil s vnútorným závitom</t>
  </si>
  <si>
    <t>DN25 (G 1"), PN10</t>
  </si>
  <si>
    <t>Pri TČ, pred flexi hadicou (prívod + vratka)</t>
  </si>
  <si>
    <t>A8</t>
  </si>
  <si>
    <t>Redukcia DN32 → DN25 (zváracia) + prechod na závit G 1"</t>
  </si>
  <si>
    <t>uhlíková oceľ</t>
  </si>
  <si>
    <t>Prechod medzi DN32 a prípojkou TČ</t>
  </si>
  <si>
    <t>A9</t>
  </si>
  <si>
    <t>Prípojná sada čerpadla – šróbenie G 1½" s prechodom na DN32</t>
  </si>
  <si>
    <t>oceľ/mosadz, s tesnením</t>
  </si>
  <si>
    <t>2 ks na každé čerpadlo EVOSTA 25/70</t>
  </si>
  <si>
    <t>A10</t>
  </si>
  <si>
    <t>DN32 (G 1¼"), PN10</t>
  </si>
  <si>
    <t>Na každej vetve: prívod ku zberaču + 2× okolo filtra a čerpadla (servis)</t>
  </si>
  <si>
    <t>A11</t>
  </si>
  <si>
    <t>Spätná klapka</t>
  </si>
  <si>
    <t>DN32, PN10</t>
  </si>
  <si>
    <t>Na prívode každej TČ – zabraňuje spätnému toku pri chode len jednej TČ</t>
  </si>
  <si>
    <t>A12</t>
  </si>
  <si>
    <t>Filter nečistôt s magnetom</t>
  </si>
  <si>
    <t>DN32, sito 0,6 mm</t>
  </si>
  <si>
    <t>1 ks na vratke každej TČ</t>
  </si>
  <si>
    <t>A13</t>
  </si>
  <si>
    <t>Vyvažovací ventil s prietokomerom</t>
  </si>
  <si>
    <t>DN32</t>
  </si>
  <si>
    <t xml:space="preserve">1 ks na vetvu TČ;  </t>
  </si>
  <si>
    <t>A14</t>
  </si>
  <si>
    <t>Automatický odvzdušňovač s uzáverom</t>
  </si>
  <si>
    <t>G ½", PN10</t>
  </si>
  <si>
    <t xml:space="preserve">1 ks na vetvu TČ (najvyšší bod);  </t>
  </si>
  <si>
    <t>A15</t>
  </si>
  <si>
    <t>Vypúšťací KFE kohút s hadicovou prípojkou</t>
  </si>
  <si>
    <t>G ½"</t>
  </si>
  <si>
    <t xml:space="preserve">1 ks na vetvu TČ (najnižší bod);  </t>
  </si>
  <si>
    <t>A16</t>
  </si>
  <si>
    <t>Teplomer bimetalový</t>
  </si>
  <si>
    <t>0–120 °C, Ø 63</t>
  </si>
  <si>
    <t xml:space="preserve">Prívod + vratka na TČ;  </t>
  </si>
  <si>
    <t>A17</t>
  </si>
  <si>
    <t>Tlakomer s uzáverom</t>
  </si>
  <si>
    <t>0–6 bar, Ø 63</t>
  </si>
  <si>
    <t xml:space="preserve">1 ks na TČ;  </t>
  </si>
  <si>
    <t>A18</t>
  </si>
  <si>
    <t>Konzola/podstavec pod TČ s antivibračnými podložkami</t>
  </si>
  <si>
    <t>pozink, nosnosť ≥ 160 kg (hmotnosť jednotky ≈ 137 kg)</t>
  </si>
  <si>
    <t>A19</t>
  </si>
  <si>
    <t>Odvod kondenzátu – potrubie</t>
  </si>
  <si>
    <t>PP/PVC DN40</t>
  </si>
  <si>
    <t xml:space="preserve">Počet TČ × dĺžka;  </t>
  </si>
  <si>
    <t>A20</t>
  </si>
  <si>
    <t>Protimrazová zmes (propylénglykol)</t>
  </si>
  <si>
    <t>voda/glykol, koncentrácia podľa vstupov</t>
  </si>
  <si>
    <t>l</t>
  </si>
  <si>
    <t xml:space="preserve">Len okruh TČ (vonkajšie + vnútorné potrubie + TČ);  </t>
  </si>
  <si>
    <t>A21</t>
  </si>
  <si>
    <t>Podporné objímky a konzoly potrubia</t>
  </si>
  <si>
    <t>s gumovou vložkou DN32</t>
  </si>
  <si>
    <t xml:space="preserve">Rozstup 1,5 m;  </t>
  </si>
  <si>
    <t>A22</t>
  </si>
  <si>
    <t>Spojovací a tesniaci materiál</t>
  </si>
  <si>
    <t>tesnenia, závitové tesnenie, záslepky, skrutky</t>
  </si>
  <si>
    <t>A23</t>
  </si>
  <si>
    <t>Zváracie elektródy / drôt a brúsne kotúče</t>
  </si>
  <si>
    <t>rutilové elektródy Ø 2,5 mm / drôt G3Si1</t>
  </si>
  <si>
    <t>B. ZBERAČE A ZÁSOBNÍK 1 500 L – ARMATÚRY A BEZPEČNOSTNÁ VÝSTROJ</t>
  </si>
  <si>
    <t>B1</t>
  </si>
  <si>
    <t>Oceľové potrubie DN50 – zberač (prívod + vratka)</t>
  </si>
  <si>
    <t>uhlíková oceľ, bezšvové 60,3×2,9 mm, EN 10216-1</t>
  </si>
  <si>
    <t xml:space="preserve">2 zberače × dĺžka + rezerva;  </t>
  </si>
  <si>
    <t>B2</t>
  </si>
  <si>
    <t>Zváracia odbočka redukovaná DN50/DN32</t>
  </si>
  <si>
    <t xml:space="preserve">Napojenie každej vetvy TČ (prívod + vratka);  </t>
  </si>
  <si>
    <t>B3</t>
  </si>
  <si>
    <t>Zváracie oblúky 90° DN50</t>
  </si>
  <si>
    <t xml:space="preserve">2 na zberač;  </t>
  </si>
  <si>
    <t>B4</t>
  </si>
  <si>
    <t>Prechod DN50 → G 2" (závit na hrdlo zásobníka)</t>
  </si>
  <si>
    <t xml:space="preserve">Napojenie zberačov na zásobník 1 500 l;  </t>
  </si>
  <si>
    <t>B5</t>
  </si>
  <si>
    <t>DN50 (G 2"), PN10</t>
  </si>
  <si>
    <t xml:space="preserve">Odstavenie zásobníka 1 500 l od zberačov (prívod + vratka);  </t>
  </si>
  <si>
    <t>B6</t>
  </si>
  <si>
    <t>Magnetický odkaľovač s odvzdušnením</t>
  </si>
  <si>
    <t>DN50, PN10</t>
  </si>
  <si>
    <t xml:space="preserve">Na spoločnej vratke;  </t>
  </si>
  <si>
    <t>B7</t>
  </si>
  <si>
    <t>Tepelná izolácia zberačov DN50</t>
  </si>
  <si>
    <t xml:space="preserve">Rovnaká dĺžka ako zberač;  </t>
  </si>
  <si>
    <t>B8</t>
  </si>
  <si>
    <t>Poistný ventil</t>
  </si>
  <si>
    <t>G 1", 3 bar</t>
  </si>
  <si>
    <t xml:space="preserve">Na zásobník 1 500 l;  </t>
  </si>
  <si>
    <t>B9</t>
  </si>
  <si>
    <t>Expanzná nádoba membránová</t>
  </si>
  <si>
    <t>400 l, 6 bar, pre vykurovanie</t>
  </si>
  <si>
    <t>B10</t>
  </si>
  <si>
    <t>Poistný uzáver expanznej nádoby (so zámkom, KFE)</t>
  </si>
  <si>
    <t>G ¾"</t>
  </si>
  <si>
    <t xml:space="preserve">1 ks na nádobu;  </t>
  </si>
  <si>
    <t>B11</t>
  </si>
  <si>
    <t xml:space="preserve">Zásobník 1 500 l + najvyšší bod zberačov;  </t>
  </si>
  <si>
    <t>B12</t>
  </si>
  <si>
    <t xml:space="preserve">Zásobník 1 500 l + najnižší bod zberačov;  </t>
  </si>
  <si>
    <t>B13</t>
  </si>
  <si>
    <t>Ponorná jímka pre snímač teploty</t>
  </si>
  <si>
    <t>G ½", dĺžka ≈ 150 mm</t>
  </si>
  <si>
    <t xml:space="preserve">Hore / v strede / dole v zásobníku 1 500 l;  </t>
  </si>
  <si>
    <t>B14</t>
  </si>
  <si>
    <t xml:space="preserve">Spoločný prívod + vratka;  </t>
  </si>
  <si>
    <t>B15</t>
  </si>
  <si>
    <t xml:space="preserve">Pri expanznej nádobe;  </t>
  </si>
  <si>
    <t>B16</t>
  </si>
  <si>
    <t>Plniaca a doplňovacia zostava s oddeľovačom (disconnector)</t>
  </si>
  <si>
    <t>DN15, s manometrom</t>
  </si>
  <si>
    <t>B17</t>
  </si>
  <si>
    <t>Základný antikorózny náter oceľového potrubia DN32 a DN50</t>
  </si>
  <si>
    <t>syntetický základný náter, 2 vrstvy</t>
  </si>
  <si>
    <t>m²</t>
  </si>
  <si>
    <t xml:space="preserve">Povrch = dĺžka × π × vonkajší Ø; pod izoláciu stačí základný náter;  </t>
  </si>
  <si>
    <t>C. VETVA ZÁSOBNÍKA 1 000 L – ALPEX DN50 A ARMATÚRY</t>
  </si>
  <si>
    <t>C1</t>
  </si>
  <si>
    <t>Potrubie Alpex (PEX-Al-PEX) DN50</t>
  </si>
  <si>
    <t>50×4,5 mm, do 95 °C, PN10</t>
  </si>
  <si>
    <t>C2</t>
  </si>
  <si>
    <t>Spojky Alpex DN50 – prechody na vonkajší závit G 2"</t>
  </si>
  <si>
    <t>kovové, lisovacie/skrutkovacie</t>
  </si>
  <si>
    <t>C3</t>
  </si>
  <si>
    <t>Spojky Alpex DN50 – kolená 90°</t>
  </si>
  <si>
    <t>C4</t>
  </si>
  <si>
    <t>Spojky Alpex DN50 – T-kus / napojenie na pôvodné potrubie</t>
  </si>
  <si>
    <t>kovové, s prechodom na zváraný/závitový koniec</t>
  </si>
  <si>
    <t>C5</t>
  </si>
  <si>
    <t>C6</t>
  </si>
  <si>
    <t>C7</t>
  </si>
  <si>
    <t>DN50</t>
  </si>
  <si>
    <t>C8</t>
  </si>
  <si>
    <t>C9</t>
  </si>
  <si>
    <t>C10</t>
  </si>
  <si>
    <t>C11</t>
  </si>
  <si>
    <t>Ponorná jímka pre snímač teploty / termostat</t>
  </si>
  <si>
    <t>C12</t>
  </si>
  <si>
    <t>C13</t>
  </si>
  <si>
    <t>C14</t>
  </si>
  <si>
    <t>Tepelná izolácia potrubia Alpex DN50</t>
  </si>
  <si>
    <t>C15</t>
  </si>
  <si>
    <t>Podporné objímky potrubia Alpex DN50</t>
  </si>
  <si>
    <t>s gumovou vložkou</t>
  </si>
  <si>
    <t>C16</t>
  </si>
  <si>
    <t>Fixačné (pevné) body potrubia Alpex DN50</t>
  </si>
  <si>
    <t>objímka s pevným bodom</t>
  </si>
  <si>
    <t>C17</t>
  </si>
  <si>
    <t>tesnenia, závitové tesnenie, skrutky</t>
  </si>
  <si>
    <t>D. ELEKTROINŠTALÁCIA</t>
  </si>
  <si>
    <t>D1</t>
  </si>
  <si>
    <t>Rozvodnica pre TČ</t>
  </si>
  <si>
    <t>plastová/oceľová, 2 rady × 24 modulov, IP41</t>
  </si>
  <si>
    <t>D2</t>
  </si>
  <si>
    <t>Rozšírenie rozvodnice pre špirálu 9 kW</t>
  </si>
  <si>
    <t>skrinka 1 rad × 12 modulov, IP41</t>
  </si>
  <si>
    <t>D3</t>
  </si>
  <si>
    <t>Istič 3P charakteristika C</t>
  </si>
  <si>
    <t>16 A, 10 kA</t>
  </si>
  <si>
    <t xml:space="preserve">1 ks na TČ – overiť podľa štítku TČ;  </t>
  </si>
  <si>
    <t>D4</t>
  </si>
  <si>
    <t>Prúdový chránič 4P</t>
  </si>
  <si>
    <t>40 A / 30 mA, typ A (alt. F/B podľa výrobcu)</t>
  </si>
  <si>
    <t>D5</t>
  </si>
  <si>
    <t>Prepäťová ochrana SPD typ 2</t>
  </si>
  <si>
    <t>3P+N, Uc 275 V</t>
  </si>
  <si>
    <t>D6</t>
  </si>
  <si>
    <t>Hlavný vypínač</t>
  </si>
  <si>
    <t>3P, 32 A</t>
  </si>
  <si>
    <t>D7</t>
  </si>
  <si>
    <t>Servisný (revízny) vypínač pri TČ</t>
  </si>
  <si>
    <t>3P, 25 A, IP65</t>
  </si>
  <si>
    <t xml:space="preserve">1 ks na TČ, vonku;  </t>
  </si>
  <si>
    <t>D8</t>
  </si>
  <si>
    <t>Istič 1P charakteristika B</t>
  </si>
  <si>
    <t>10 A, 6 kA</t>
  </si>
  <si>
    <t xml:space="preserve">Regulácia, čerpadlá, ventily;  </t>
  </si>
  <si>
    <t>D9</t>
  </si>
  <si>
    <t>16 A, 6 kA</t>
  </si>
  <si>
    <t>Napájanie riadiaceho boxu MIM-E03FN</t>
  </si>
  <si>
    <t>D10</t>
  </si>
  <si>
    <t xml:space="preserve">Špirála 9 kW / 400 V ≈ 13 A;  </t>
  </si>
  <si>
    <t>D11</t>
  </si>
  <si>
    <t>25 A / 30 mA, typ A</t>
  </si>
  <si>
    <t xml:space="preserve">Špirála 9 kW;  </t>
  </si>
  <si>
    <t>D12</t>
  </si>
  <si>
    <t>Stýkač 3P</t>
  </si>
  <si>
    <t>25 A, AC-1, cievka 230 V</t>
  </si>
  <si>
    <t xml:space="preserve">Pri stupňovom zapojení (3×3 kW) doplniť podľa regulácie;  </t>
  </si>
  <si>
    <t>D13</t>
  </si>
  <si>
    <t>Svorkovnice, DIN lišta, zbernice N/PE, vodiče v rozvodnici</t>
  </si>
  <si>
    <t>D14</t>
  </si>
  <si>
    <t>Napájací kábel CYKY-J 5×2,5 mm² – TČ</t>
  </si>
  <si>
    <t>3f napájanie TČ</t>
  </si>
  <si>
    <t xml:space="preserve">Pri &gt;25 m zvážiť 5×4;  </t>
  </si>
  <si>
    <t>D15</t>
  </si>
  <si>
    <t>Chránička (kopoflex / FXP)</t>
  </si>
  <si>
    <t>DN50, vrátane spojok</t>
  </si>
  <si>
    <t xml:space="preserve">Pre uloženie kábla v zemi;  </t>
  </si>
  <si>
    <t>D16</t>
  </si>
  <si>
    <t>Výstražná fólia (červená)</t>
  </si>
  <si>
    <t>š. 330 mm</t>
  </si>
  <si>
    <t>D17</t>
  </si>
  <si>
    <t>Komunikačný kábel LiYCY 2×0,75 mm²</t>
  </si>
  <si>
    <t>tienený, riadiaci box ↔ TČ</t>
  </si>
  <si>
    <t>D18</t>
  </si>
  <si>
    <t>Kábel CYKY-J 3×1,5 mm²</t>
  </si>
  <si>
    <t>čerpadlá, ventily</t>
  </si>
  <si>
    <t>D19</t>
  </si>
  <si>
    <t>Napájací kábel CYKY-J 3×2,5 mm²</t>
  </si>
  <si>
    <t>riadiaci box MIM-E03FN</t>
  </si>
  <si>
    <t>D20</t>
  </si>
  <si>
    <t>Kábel snímačov teploty</t>
  </si>
  <si>
    <t>LiYCY 2×0,5 mm² / JYTY 2×1</t>
  </si>
  <si>
    <t>D21</t>
  </si>
  <si>
    <t>Napájací kábel CYKY-J 5×2,5 mm² – špirála 9 kW</t>
  </si>
  <si>
    <t>D22</t>
  </si>
  <si>
    <t>Ovládací kábel CYKY-J 5×1,5 mm²</t>
  </si>
  <si>
    <t>termostat / regulácia špirály</t>
  </si>
  <si>
    <t>D23</t>
  </si>
  <si>
    <t>Pospájanie – vodič CY 6 mm² zelenožltý</t>
  </si>
  <si>
    <t xml:space="preserve">TČ, zásobníky, potrubie;  </t>
  </si>
  <si>
    <t>D24</t>
  </si>
  <si>
    <t>Uzemňovacia svorka / pospojovacia spona</t>
  </si>
  <si>
    <t xml:space="preserve">TČ ×2, zásobníky ×2, rozvodnica;  </t>
  </si>
  <si>
    <t>D25</t>
  </si>
  <si>
    <t>Elektroinštalačné lišty / rúrky</t>
  </si>
  <si>
    <t>PVC, DN25</t>
  </si>
  <si>
    <t xml:space="preserve">V strojovni;  </t>
  </si>
  <si>
    <t>D26</t>
  </si>
  <si>
    <t>Káblová priechodka / prestup stenou</t>
  </si>
  <si>
    <t>IP65</t>
  </si>
  <si>
    <t>D27</t>
  </si>
  <si>
    <t>Káblové oká, dutinky, zmršťovacie bužírky, sťahovacie pásky</t>
  </si>
  <si>
    <t>D28</t>
  </si>
  <si>
    <t>Štítky a popisy rozvádzača a káblov</t>
  </si>
  <si>
    <t>C18</t>
  </si>
  <si>
    <t>Akumulačný zásobník 1 000 l</t>
  </si>
  <si>
    <t>vykurovacia voda, izolovaný, prípojky podľa projektu</t>
  </si>
  <si>
    <t>Doplnená položka podľa požiadavky; orientačná cena bez DPH</t>
  </si>
  <si>
    <t>D29</t>
  </si>
  <si>
    <t>Prírubová elektrická špirála 9 kW</t>
  </si>
  <si>
    <t>400 V, 3f; termostat a bezpečnostný obmedzovač podľa výrobcu</t>
  </si>
  <si>
    <t>Poznámka k rabatom</t>
  </si>
  <si>
    <t>Zariadenia: 35 % na TČ a riadiaci box, 25 % na zásobník 1 500 l. Montážny materiál: 10 % rabat rozpočítaný pomerne do jednotkových cien. Ostatné zariadenia bez doloženého rabatu ponechané bez zľavy.</t>
  </si>
  <si>
    <t>P1</t>
  </si>
  <si>
    <t>Montáž tepelného čerpadla – osadenie a pripojenie</t>
  </si>
  <si>
    <t>2 ks TČ Samsung</t>
  </si>
  <si>
    <t>P2</t>
  </si>
  <si>
    <t>Montáž kotolne a hydraulického zapojenia</t>
  </si>
  <si>
    <t>Potrubia, armatúry, zásobníky, čerpadlá</t>
  </si>
  <si>
    <t>P3</t>
  </si>
  <si>
    <t>Demontáž a zmena usporiadania existujúceho zapojenia</t>
  </si>
  <si>
    <t>Úprava aktuálneho zapojenia zásobníkov</t>
  </si>
  <si>
    <t>P4</t>
  </si>
  <si>
    <t>Montáž a úprava potrubí a zásobníkov</t>
  </si>
  <si>
    <t>Napojenie, úpravy a izolovanie</t>
  </si>
  <si>
    <t>P5</t>
  </si>
  <si>
    <t>Preplach systému a príprava na spustenie</t>
  </si>
  <si>
    <t>Vykurovací systém</t>
  </si>
  <si>
    <t>P6</t>
  </si>
  <si>
    <t>Autorizované spustenie a naprogramovanie</t>
  </si>
  <si>
    <t>Samsung – protokol a nastavenie</t>
  </si>
  <si>
    <t>P7</t>
  </si>
  <si>
    <t>Doprava a logistika</t>
  </si>
  <si>
    <t>Doprava zariadení a materiálu</t>
  </si>
  <si>
    <t>Súčet materiálu a práce bez DPH</t>
  </si>
  <si>
    <t>DPH (23 %)</t>
  </si>
  <si>
    <t>Celkom spolu s DPH</t>
  </si>
  <si>
    <t>Kód</t>
  </si>
  <si>
    <t>Parameter</t>
  </si>
  <si>
    <t>Hodnota</t>
  </si>
  <si>
    <t>Poznámka</t>
  </si>
  <si>
    <t>Počet tepelných čerpadiel (Samsung AE140BXYDGG/EU)</t>
  </si>
  <si>
    <t>Dĺžka vonkajšej trasy hydrauliky TČ → prestup do budovy (na 1 TČ)</t>
  </si>
  <si>
    <t>Zo zadaných 10 m TČ → zásobník, rozdelenie 7 + 3 m</t>
  </si>
  <si>
    <t>Dĺžka vnútornej trasy v strojovni, prestup → zberač (na 1 TČ, jedným smerom)</t>
  </si>
  <si>
    <t>prívod aj vratka sa počítajú ×2</t>
  </si>
  <si>
    <t>Dĺžka napájacieho kábla rozvodnica → TČ (na 1 TČ)</t>
  </si>
  <si>
    <t>Dĺžka komunikačného kábla riadiaci box → TČ (na 1 TČ)</t>
  </si>
  <si>
    <t>Rezerva na odrezky a prekrytia</t>
  </si>
  <si>
    <t>%</t>
  </si>
  <si>
    <t>Vodný objem potrubia PE-Xa 40×5,5 (vnútorný Ø 29 mm)</t>
  </si>
  <si>
    <t>l/m</t>
  </si>
  <si>
    <t>Výpočet z Ø</t>
  </si>
  <si>
    <t>P8</t>
  </si>
  <si>
    <t>Vodný objem oceľového potrubia 42,4×2,6 mm (DN32, vnútorný Ø 37,2 mm)</t>
  </si>
  <si>
    <t>P9</t>
  </si>
  <si>
    <t>Vodný objem hydrauliky jednej TČ (výmenník, interné rozvody)</t>
  </si>
  <si>
    <t>P10</t>
  </si>
  <si>
    <t>Koncentrácia protimrazovej zmesi</t>
  </si>
  <si>
    <t>P11</t>
  </si>
  <si>
    <t>Dĺžka odvodu kondenzátu (na 1 TČ)</t>
  </si>
  <si>
    <t>P12</t>
  </si>
  <si>
    <t>Ovládacie/silové káble čerpadiel a ventilov (celkom)</t>
  </si>
  <si>
    <t>P13</t>
  </si>
  <si>
    <t>Káble snímačov teploty (celkom)</t>
  </si>
  <si>
    <t>P14</t>
  </si>
  <si>
    <t>Pospájanie TČ a zásobníka 1 500 l – vodič CY 6 mm² (celkom)</t>
  </si>
  <si>
    <t>P15</t>
  </si>
  <si>
    <t>Elektroinštalačné lišty/rúrky v strojovni (celkom)</t>
  </si>
  <si>
    <t>P16</t>
  </si>
  <si>
    <t>Vonkajší priemer oceľového potrubia DN32</t>
  </si>
  <si>
    <t>EN 10216 – 42,4 mm</t>
  </si>
  <si>
    <t>P17</t>
  </si>
  <si>
    <t>Dĺžka napájacieho kábla riadiaceho boxu MIM-E03FN (na 1 box)</t>
  </si>
  <si>
    <t>P18</t>
  </si>
  <si>
    <t>Dĺžka trasy Alpex DN50 medzi zásobníkmi 1 500 l a 1 000 l (jedným smerom)</t>
  </si>
  <si>
    <t>Zadanie: cca 50 m – prívod aj vratka sa počítajú ×2</t>
  </si>
  <si>
    <t>P19</t>
  </si>
  <si>
    <t>Dĺžka napájacieho a ovládacieho kábla prírubovej špirály 9 kW</t>
  </si>
  <si>
    <t>rozvodnica → zásobník 1 000 l</t>
  </si>
  <si>
    <t>P20</t>
  </si>
  <si>
    <t>Pospájanie zásobníka 1 000 l – vodič CY 6 mm²</t>
  </si>
  <si>
    <t>P21</t>
  </si>
  <si>
    <t>Dĺžka jedného zberača DN50 (prívodný, vratný)</t>
  </si>
  <si>
    <t>Poznámky a vylúčenia</t>
  </si>
  <si>
    <t>•</t>
  </si>
  <si>
    <t>Obehové čerpadlá EVOSTA 25/70 sú v zariadeniach (jednotky Mono nemajú vlastné čerpadlo). Prípojky TČ sú G 1" – zvyšok potrubia je DN32, preto redukcie.</t>
  </si>
  <si>
    <t>Typ riadiaceho boxu MIM-E03FN, jeho napájanie a komunikáciu s TČ overiť v montážnom návode Samsung.</t>
  </si>
  <si>
    <t>Istič C16 / chránič (typ A/B/F) overiť podľa štítku TČ. Špirála 9 kW: zapojenie (1 alebo 3 stupne) určuje počet stýkačov.</t>
  </si>
  <si>
    <t>Vetva Alpex DN50 (50 m): ak je potrebné nútené prúdenie medzi zásobníkmi, doplniť obehové čerpadlo – výkaz ho neobsahuje, závisí od hydraulickej schémy.</t>
  </si>
  <si>
    <t>Ak sa protimrazová zmes plní do celého systému vrátane zásobníkov, množstvo sa zvýši o cca 750 l (pri 30 %).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</si>
</sst>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1"/>
    </font>
    <font>
      <b/>
      <sz val="16"/>
      <color rgb="FF1F4E78"/>
      <name val="Arial"/>
      <family val="2"/>
      <charset val="238"/>
    </font>
    <font>
      <sz val="11"/>
      <name val="Arial"/>
      <family val="2"/>
      <charset val="238"/>
    </font>
    <font>
      <b/>
      <sz val="11"/>
      <color rgb="FFFFFFFF"/>
      <name val="Arial"/>
      <family val="2"/>
      <charset val="238"/>
    </font>
    <font>
      <b/>
      <sz val="11"/>
      <color rgb="FFFFFFFF"/>
      <name val="Cambria"/>
      <family val="1"/>
      <charset val="238"/>
    </font>
    <font>
      <b/>
      <sz val="11"/>
      <name val="Arial"/>
      <family val="2"/>
      <charset val="238"/>
    </font>
    <font>
      <b/>
      <sz val="11"/>
      <name val="Cambria"/>
      <family val="1"/>
      <charset val="238"/>
    </font>
    <font>
      <b/>
      <sz val="1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1F4E78"/>
      </patternFill>
    </fill>
    <fill>
      <patternFill patternType="solid">
        <fgColor rgb="FF1F4E78"/>
        <bgColor rgb="FF1F3864"/>
      </patternFill>
    </fill>
    <fill>
      <patternFill patternType="solid">
        <fgColor rgb="FFD9E2F3"/>
        <bgColor rgb="FFD9EAD3"/>
      </patternFill>
    </fill>
    <fill>
      <patternFill patternType="solid">
        <fgColor rgb="FFFFF2CC"/>
        <bgColor rgb="FFFFFFFF"/>
      </patternFill>
    </fill>
    <fill>
      <patternFill patternType="solid">
        <fgColor rgb="FFD9EAD3"/>
        <bgColor rgb="FFD9E2F3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6" fillId="4" borderId="1" xfId="1" applyFont="1" applyFill="1" applyBorder="1"/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3" fontId="3" fillId="0" borderId="1" xfId="1" applyNumberFormat="1" applyFont="1" applyBorder="1" applyAlignment="1">
      <alignment horizontal="center" vertical="top" wrapText="1"/>
    </xf>
    <xf numFmtId="164" fontId="1" fillId="5" borderId="0" xfId="1" applyNumberFormat="1" applyFill="1"/>
    <xf numFmtId="164" fontId="1" fillId="0" borderId="0" xfId="1" applyNumberFormat="1"/>
    <xf numFmtId="0" fontId="1" fillId="0" borderId="0" xfId="1" applyAlignment="1">
      <alignment vertical="top" wrapText="1"/>
    </xf>
    <xf numFmtId="0" fontId="7" fillId="0" borderId="0" xfId="1" applyFont="1"/>
    <xf numFmtId="164" fontId="7" fillId="0" borderId="0" xfId="1" applyNumberFormat="1" applyFont="1"/>
    <xf numFmtId="0" fontId="7" fillId="6" borderId="0" xfId="1" applyFont="1" applyFill="1"/>
    <xf numFmtId="164" fontId="7" fillId="6" borderId="0" xfId="1" applyNumberFormat="1" applyFont="1" applyFill="1"/>
    <xf numFmtId="0" fontId="8" fillId="0" borderId="0" xfId="1" applyFont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9" fontId="3" fillId="0" borderId="1" xfId="1" applyNumberFormat="1" applyFont="1" applyBorder="1" applyAlignment="1">
      <alignment horizontal="center" vertical="center" wrapText="1"/>
    </xf>
    <xf numFmtId="0" fontId="6" fillId="0" borderId="0" xfId="1" applyFont="1"/>
    <xf numFmtId="0" fontId="3" fillId="0" borderId="0" xfId="1" applyFont="1" applyAlignment="1">
      <alignment vertical="top" wrapText="1"/>
    </xf>
    <xf numFmtId="0" fontId="2" fillId="0" borderId="0" xfId="1" applyFont="1" applyAlignment="1">
      <alignment vertical="center" wrapText="1"/>
    </xf>
    <xf numFmtId="0" fontId="1" fillId="0" borderId="0" xfId="1"/>
    <xf numFmtId="0" fontId="3" fillId="0" borderId="2" xfId="1" applyFont="1" applyBorder="1" applyAlignment="1">
      <alignment horizontal="left" vertical="top" wrapText="1"/>
    </xf>
  </cellXfs>
  <cellStyles count="2">
    <cellStyle name="Normálna" xfId="0" builtinId="0"/>
    <cellStyle name="Normálna 2" xfId="1" xr:uid="{2C39CE33-79E7-4DAF-BB71-CC4859FB79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os%20Halmes\AppData\Local\Microsoft\Windows\INetCache\Content.Outlook\7HSL9FA1\V&#253;kaz%20v&#253;mer%20ohrev%20TUV%20FD%20Selec.xlsx" TargetMode="External"/><Relationship Id="rId1" Type="http://schemas.openxmlformats.org/officeDocument/2006/relationships/externalLinkPath" Target="file:///C:\Users\Maros%20Halmes\AppData\Local\Microsoft\Windows\INetCache\Content.Outlook\7HSL9FA1\V&#253;kaz%20v&#253;mer%20ohrev%20TUV%20FD%20Sel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ýkaz výmer"/>
      <sheetName val="Poznámky"/>
    </sheetNames>
    <sheetDataSet>
      <sheetData sheetId="0"/>
      <sheetData sheetId="1">
        <row r="4">
          <cell r="C4">
            <v>2</v>
          </cell>
        </row>
        <row r="5">
          <cell r="C5">
            <v>7</v>
          </cell>
        </row>
        <row r="6">
          <cell r="C6">
            <v>3</v>
          </cell>
        </row>
        <row r="7">
          <cell r="C7">
            <v>15</v>
          </cell>
        </row>
        <row r="8">
          <cell r="C8">
            <v>15</v>
          </cell>
        </row>
        <row r="9">
          <cell r="C9">
            <v>0.1</v>
          </cell>
        </row>
        <row r="10">
          <cell r="C10">
            <v>0.66</v>
          </cell>
        </row>
        <row r="11">
          <cell r="C11">
            <v>1.0900000000000001</v>
          </cell>
        </row>
        <row r="12">
          <cell r="C12">
            <v>5</v>
          </cell>
        </row>
        <row r="13">
          <cell r="C13">
            <v>0.3</v>
          </cell>
        </row>
        <row r="14">
          <cell r="C14">
            <v>3</v>
          </cell>
        </row>
        <row r="15">
          <cell r="C15">
            <v>30</v>
          </cell>
        </row>
        <row r="16">
          <cell r="C16">
            <v>30</v>
          </cell>
        </row>
        <row r="17">
          <cell r="C17">
            <v>15</v>
          </cell>
        </row>
        <row r="18">
          <cell r="C18">
            <v>15</v>
          </cell>
        </row>
        <row r="19">
          <cell r="C19">
            <v>4.24E-2</v>
          </cell>
        </row>
        <row r="20">
          <cell r="C20">
            <v>5</v>
          </cell>
        </row>
        <row r="21">
          <cell r="C21">
            <v>50</v>
          </cell>
        </row>
        <row r="22">
          <cell r="C22">
            <v>10</v>
          </cell>
        </row>
        <row r="23">
          <cell r="C23">
            <v>5</v>
          </cell>
        </row>
        <row r="24">
          <cell r="C24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A86F-D70D-4102-A7E3-0B33EBC26206}">
  <sheetPr>
    <pageSetUpPr fitToPage="1"/>
  </sheetPr>
  <dimension ref="A1:I113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ColWidth="8.7109375" defaultRowHeight="15" customHeight="1" x14ac:dyDescent="0.25"/>
  <cols>
    <col min="1" max="1" width="7" style="1" customWidth="1"/>
    <col min="2" max="2" width="52" style="1" customWidth="1"/>
    <col min="3" max="3" width="51.140625" style="1" customWidth="1"/>
    <col min="4" max="4" width="7" style="1" customWidth="1"/>
    <col min="5" max="5" width="11" style="1" customWidth="1"/>
    <col min="6" max="6" width="74.42578125" style="1" customWidth="1"/>
    <col min="7" max="7" width="33" style="1" customWidth="1"/>
    <col min="8" max="8" width="22" style="1" customWidth="1"/>
    <col min="9" max="16384" width="8.7109375" style="1"/>
  </cols>
  <sheetData>
    <row r="1" spans="1:9" ht="31.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2.5" customHeight="1" x14ac:dyDescent="0.25">
      <c r="A2" s="2" t="s">
        <v>1</v>
      </c>
    </row>
    <row r="4" spans="1:9" ht="31.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</row>
    <row r="5" spans="1:9" ht="15" customHeight="1" x14ac:dyDescent="0.25">
      <c r="A5" s="5" t="s">
        <v>10</v>
      </c>
      <c r="B5" s="5"/>
      <c r="C5" s="5"/>
      <c r="D5" s="5"/>
      <c r="E5" s="5"/>
      <c r="F5" s="5"/>
    </row>
    <row r="6" spans="1:9" ht="33.75" customHeight="1" x14ac:dyDescent="0.25">
      <c r="A6" s="6" t="s">
        <v>11</v>
      </c>
      <c r="B6" s="7" t="s">
        <v>12</v>
      </c>
      <c r="C6" s="7" t="s">
        <v>13</v>
      </c>
      <c r="D6" s="6" t="s">
        <v>14</v>
      </c>
      <c r="E6" s="8">
        <f>[1]Poznámky!$C$4</f>
        <v>2</v>
      </c>
      <c r="F6" s="7"/>
      <c r="G6" s="9"/>
      <c r="H6" s="10">
        <f t="shared" ref="H6:H11" si="0">IFERROR(E6*G6,0)</f>
        <v>0</v>
      </c>
    </row>
    <row r="7" spans="1:9" ht="15" customHeight="1" x14ac:dyDescent="0.25">
      <c r="A7" s="6" t="s">
        <v>15</v>
      </c>
      <c r="B7" s="7" t="s">
        <v>16</v>
      </c>
      <c r="C7" s="7" t="s">
        <v>17</v>
      </c>
      <c r="D7" s="6" t="s">
        <v>14</v>
      </c>
      <c r="E7" s="8">
        <f>[1]Poznámky!$C$4</f>
        <v>2</v>
      </c>
      <c r="F7" s="7" t="s">
        <v>18</v>
      </c>
      <c r="G7" s="9"/>
      <c r="H7" s="10">
        <f t="shared" si="0"/>
        <v>0</v>
      </c>
    </row>
    <row r="8" spans="1:9" ht="15" customHeight="1" x14ac:dyDescent="0.25">
      <c r="A8" s="6" t="s">
        <v>19</v>
      </c>
      <c r="B8" s="7" t="s">
        <v>20</v>
      </c>
      <c r="C8" s="7" t="s">
        <v>21</v>
      </c>
      <c r="D8" s="6" t="s">
        <v>14</v>
      </c>
      <c r="E8" s="8">
        <f>[1]Poznámky!$C$4</f>
        <v>2</v>
      </c>
      <c r="F8" s="7" t="s">
        <v>18</v>
      </c>
      <c r="G8" s="9"/>
      <c r="H8" s="10">
        <f t="shared" si="0"/>
        <v>0</v>
      </c>
    </row>
    <row r="9" spans="1:9" ht="28.5" customHeight="1" x14ac:dyDescent="0.25">
      <c r="A9" s="6" t="s">
        <v>22</v>
      </c>
      <c r="B9" s="7" t="s">
        <v>23</v>
      </c>
      <c r="C9" s="7" t="s">
        <v>24</v>
      </c>
      <c r="D9" s="6" t="s">
        <v>14</v>
      </c>
      <c r="E9" s="8">
        <v>1</v>
      </c>
      <c r="F9" s="7"/>
      <c r="G9" s="9"/>
      <c r="H9" s="10">
        <f t="shared" si="0"/>
        <v>0</v>
      </c>
    </row>
    <row r="10" spans="1:9" ht="32.25" customHeight="1" x14ac:dyDescent="0.25">
      <c r="A10" s="6" t="s">
        <v>25</v>
      </c>
      <c r="B10" s="7" t="s">
        <v>26</v>
      </c>
      <c r="C10" s="7" t="s">
        <v>27</v>
      </c>
      <c r="D10" s="6" t="s">
        <v>14</v>
      </c>
      <c r="E10" s="8">
        <v>1</v>
      </c>
      <c r="F10" s="7"/>
      <c r="G10" s="9"/>
      <c r="H10" s="10">
        <f t="shared" si="0"/>
        <v>0</v>
      </c>
    </row>
    <row r="11" spans="1:9" ht="26.25" customHeight="1" x14ac:dyDescent="0.25">
      <c r="A11" s="6" t="s">
        <v>28</v>
      </c>
      <c r="B11" s="7" t="s">
        <v>29</v>
      </c>
      <c r="C11" s="7" t="s">
        <v>30</v>
      </c>
      <c r="D11" s="6" t="s">
        <v>14</v>
      </c>
      <c r="E11" s="8">
        <v>1</v>
      </c>
      <c r="F11" s="7"/>
      <c r="G11" s="9"/>
      <c r="H11" s="10">
        <f t="shared" si="0"/>
        <v>0</v>
      </c>
    </row>
    <row r="12" spans="1:9" ht="15" customHeight="1" x14ac:dyDescent="0.25">
      <c r="A12" s="5" t="s">
        <v>31</v>
      </c>
      <c r="B12" s="5"/>
      <c r="C12" s="5"/>
      <c r="D12" s="5"/>
      <c r="E12" s="5"/>
      <c r="F12" s="5"/>
    </row>
    <row r="13" spans="1:9" ht="15" customHeight="1" x14ac:dyDescent="0.25">
      <c r="A13" s="6" t="s">
        <v>32</v>
      </c>
      <c r="B13" s="7" t="s">
        <v>33</v>
      </c>
      <c r="C13" s="7" t="s">
        <v>34</v>
      </c>
      <c r="D13" s="6" t="s">
        <v>35</v>
      </c>
      <c r="E13" s="8">
        <f>ROUNDUP([1]Poznámky!$C$4*[1]Poznámky!$C$5*(1+[1]Poznámky!$C$9),0)</f>
        <v>16</v>
      </c>
      <c r="F13" s="7" t="s">
        <v>36</v>
      </c>
      <c r="G13" s="9"/>
      <c r="H13" s="10">
        <f t="shared" ref="H13:H35" si="1">IFERROR(E13*G13,0)</f>
        <v>0</v>
      </c>
    </row>
    <row r="14" spans="1:9" ht="26.25" customHeight="1" x14ac:dyDescent="0.25">
      <c r="A14" s="6" t="s">
        <v>37</v>
      </c>
      <c r="B14" s="7" t="s">
        <v>38</v>
      </c>
      <c r="C14" s="7" t="s">
        <v>39</v>
      </c>
      <c r="D14" s="6" t="s">
        <v>14</v>
      </c>
      <c r="E14" s="8">
        <f>[1]Poznámky!$C$4*2</f>
        <v>4</v>
      </c>
      <c r="F14" s="7" t="s">
        <v>40</v>
      </c>
      <c r="G14" s="9"/>
      <c r="H14" s="10">
        <f t="shared" si="1"/>
        <v>0</v>
      </c>
    </row>
    <row r="15" spans="1:9" ht="26.25" customHeight="1" x14ac:dyDescent="0.25">
      <c r="A15" s="6" t="s">
        <v>41</v>
      </c>
      <c r="B15" s="7" t="s">
        <v>42</v>
      </c>
      <c r="C15" s="7" t="s">
        <v>43</v>
      </c>
      <c r="D15" s="6" t="s">
        <v>35</v>
      </c>
      <c r="E15" s="8">
        <f>ROUNDUP([1]Poznámky!$C$4*[1]Poznámky!$C$6*2*(1+[1]Poznámky!$C$9),0)</f>
        <v>14</v>
      </c>
      <c r="F15" s="7" t="s">
        <v>44</v>
      </c>
      <c r="G15" s="9"/>
      <c r="H15" s="10">
        <f t="shared" si="1"/>
        <v>0</v>
      </c>
    </row>
    <row r="16" spans="1:9" ht="26.25" customHeight="1" x14ac:dyDescent="0.25">
      <c r="A16" s="6" t="s">
        <v>45</v>
      </c>
      <c r="B16" s="7" t="s">
        <v>46</v>
      </c>
      <c r="C16" s="7" t="s">
        <v>47</v>
      </c>
      <c r="D16" s="6" t="s">
        <v>48</v>
      </c>
      <c r="E16" s="8">
        <f>[1]Poznámky!$C$4*2</f>
        <v>4</v>
      </c>
      <c r="F16" s="7" t="s">
        <v>49</v>
      </c>
      <c r="G16" s="9"/>
      <c r="H16" s="10">
        <f t="shared" si="1"/>
        <v>0</v>
      </c>
    </row>
    <row r="17" spans="1:8" ht="15" customHeight="1" x14ac:dyDescent="0.25">
      <c r="A17" s="6" t="s">
        <v>50</v>
      </c>
      <c r="B17" s="7" t="s">
        <v>51</v>
      </c>
      <c r="C17" s="7" t="s">
        <v>52</v>
      </c>
      <c r="D17" s="6" t="s">
        <v>35</v>
      </c>
      <c r="E17" s="8">
        <f>E15</f>
        <v>14</v>
      </c>
      <c r="F17" s="7" t="s">
        <v>53</v>
      </c>
      <c r="G17" s="9"/>
      <c r="H17" s="10">
        <f t="shared" si="1"/>
        <v>0</v>
      </c>
    </row>
    <row r="18" spans="1:8" ht="26.25" customHeight="1" x14ac:dyDescent="0.25">
      <c r="A18" s="6" t="s">
        <v>54</v>
      </c>
      <c r="B18" s="7" t="s">
        <v>55</v>
      </c>
      <c r="C18" s="7" t="s">
        <v>56</v>
      </c>
      <c r="D18" s="6" t="s">
        <v>14</v>
      </c>
      <c r="E18" s="8">
        <f>[1]Poznámky!$C$4*2</f>
        <v>4</v>
      </c>
      <c r="F18" s="7" t="s">
        <v>57</v>
      </c>
      <c r="G18" s="9"/>
      <c r="H18" s="10">
        <f t="shared" si="1"/>
        <v>0</v>
      </c>
    </row>
    <row r="19" spans="1:8" ht="15" customHeight="1" x14ac:dyDescent="0.25">
      <c r="A19" s="6" t="s">
        <v>58</v>
      </c>
      <c r="B19" s="7" t="s">
        <v>59</v>
      </c>
      <c r="C19" s="7" t="s">
        <v>60</v>
      </c>
      <c r="D19" s="6" t="s">
        <v>14</v>
      </c>
      <c r="E19" s="8">
        <f>[1]Poznámky!$C$4*2</f>
        <v>4</v>
      </c>
      <c r="F19" s="7" t="s">
        <v>61</v>
      </c>
      <c r="G19" s="9"/>
      <c r="H19" s="10">
        <f t="shared" si="1"/>
        <v>0</v>
      </c>
    </row>
    <row r="20" spans="1:8" ht="26.25" customHeight="1" x14ac:dyDescent="0.25">
      <c r="A20" s="6" t="s">
        <v>62</v>
      </c>
      <c r="B20" s="7" t="s">
        <v>63</v>
      </c>
      <c r="C20" s="7" t="s">
        <v>64</v>
      </c>
      <c r="D20" s="6" t="s">
        <v>14</v>
      </c>
      <c r="E20" s="8">
        <f>[1]Poznámky!$C$4*2</f>
        <v>4</v>
      </c>
      <c r="F20" s="7" t="s">
        <v>65</v>
      </c>
      <c r="G20" s="9"/>
      <c r="H20" s="10">
        <f t="shared" si="1"/>
        <v>0</v>
      </c>
    </row>
    <row r="21" spans="1:8" ht="26.25" customHeight="1" x14ac:dyDescent="0.25">
      <c r="A21" s="6" t="s">
        <v>66</v>
      </c>
      <c r="B21" s="7" t="s">
        <v>67</v>
      </c>
      <c r="C21" s="7" t="s">
        <v>68</v>
      </c>
      <c r="D21" s="6" t="s">
        <v>14</v>
      </c>
      <c r="E21" s="8">
        <f>[1]Poznámky!$C$4*2</f>
        <v>4</v>
      </c>
      <c r="F21" s="7" t="s">
        <v>69</v>
      </c>
      <c r="G21" s="9"/>
      <c r="H21" s="10">
        <f t="shared" si="1"/>
        <v>0</v>
      </c>
    </row>
    <row r="22" spans="1:8" x14ac:dyDescent="0.25">
      <c r="A22" s="6" t="s">
        <v>70</v>
      </c>
      <c r="B22" s="7" t="s">
        <v>59</v>
      </c>
      <c r="C22" s="7" t="s">
        <v>71</v>
      </c>
      <c r="D22" s="6" t="s">
        <v>14</v>
      </c>
      <c r="E22" s="8">
        <f>[1]Poznámky!$C$4*3</f>
        <v>6</v>
      </c>
      <c r="F22" s="7" t="s">
        <v>72</v>
      </c>
      <c r="G22" s="9"/>
      <c r="H22" s="10">
        <f t="shared" si="1"/>
        <v>0</v>
      </c>
    </row>
    <row r="23" spans="1:8" x14ac:dyDescent="0.25">
      <c r="A23" s="6" t="s">
        <v>73</v>
      </c>
      <c r="B23" s="7" t="s">
        <v>74</v>
      </c>
      <c r="C23" s="7" t="s">
        <v>75</v>
      </c>
      <c r="D23" s="6" t="s">
        <v>14</v>
      </c>
      <c r="E23" s="8">
        <f>[1]Poznámky!$C$4</f>
        <v>2</v>
      </c>
      <c r="F23" s="7" t="s">
        <v>76</v>
      </c>
      <c r="G23" s="9"/>
      <c r="H23" s="10">
        <f t="shared" si="1"/>
        <v>0</v>
      </c>
    </row>
    <row r="24" spans="1:8" ht="15" customHeight="1" x14ac:dyDescent="0.25">
      <c r="A24" s="6" t="s">
        <v>77</v>
      </c>
      <c r="B24" s="7" t="s">
        <v>78</v>
      </c>
      <c r="C24" s="7" t="s">
        <v>79</v>
      </c>
      <c r="D24" s="6" t="s">
        <v>14</v>
      </c>
      <c r="E24" s="8">
        <f>[1]Poznámky!$C$4</f>
        <v>2</v>
      </c>
      <c r="F24" s="7" t="s">
        <v>80</v>
      </c>
      <c r="G24" s="9"/>
      <c r="H24" s="10">
        <f t="shared" si="1"/>
        <v>0</v>
      </c>
    </row>
    <row r="25" spans="1:8" ht="15" customHeight="1" x14ac:dyDescent="0.25">
      <c r="A25" s="6" t="s">
        <v>81</v>
      </c>
      <c r="B25" s="7" t="s">
        <v>82</v>
      </c>
      <c r="C25" s="7" t="s">
        <v>83</v>
      </c>
      <c r="D25" s="6" t="s">
        <v>14</v>
      </c>
      <c r="E25" s="8">
        <f>[1]Poznámky!$C$4</f>
        <v>2</v>
      </c>
      <c r="F25" s="7" t="s">
        <v>84</v>
      </c>
      <c r="G25" s="9"/>
      <c r="H25" s="10">
        <f t="shared" si="1"/>
        <v>0</v>
      </c>
    </row>
    <row r="26" spans="1:8" ht="15" customHeight="1" x14ac:dyDescent="0.25">
      <c r="A26" s="6" t="s">
        <v>85</v>
      </c>
      <c r="B26" s="7" t="s">
        <v>86</v>
      </c>
      <c r="C26" s="7" t="s">
        <v>87</v>
      </c>
      <c r="D26" s="6" t="s">
        <v>14</v>
      </c>
      <c r="E26" s="8">
        <f>[1]Poznámky!$C$4</f>
        <v>2</v>
      </c>
      <c r="F26" s="7" t="s">
        <v>88</v>
      </c>
      <c r="G26" s="9"/>
      <c r="H26" s="10">
        <f t="shared" si="1"/>
        <v>0</v>
      </c>
    </row>
    <row r="27" spans="1:8" ht="15" customHeight="1" x14ac:dyDescent="0.25">
      <c r="A27" s="6" t="s">
        <v>89</v>
      </c>
      <c r="B27" s="7" t="s">
        <v>90</v>
      </c>
      <c r="C27" s="7" t="s">
        <v>91</v>
      </c>
      <c r="D27" s="6" t="s">
        <v>14</v>
      </c>
      <c r="E27" s="8">
        <f>[1]Poznámky!$C$4</f>
        <v>2</v>
      </c>
      <c r="F27" s="7" t="s">
        <v>92</v>
      </c>
      <c r="G27" s="9"/>
      <c r="H27" s="10">
        <f t="shared" si="1"/>
        <v>0</v>
      </c>
    </row>
    <row r="28" spans="1:8" ht="15" customHeight="1" x14ac:dyDescent="0.25">
      <c r="A28" s="6" t="s">
        <v>93</v>
      </c>
      <c r="B28" s="7" t="s">
        <v>94</v>
      </c>
      <c r="C28" s="7" t="s">
        <v>95</v>
      </c>
      <c r="D28" s="6" t="s">
        <v>14</v>
      </c>
      <c r="E28" s="8">
        <f>[1]Poznámky!$C$4*2</f>
        <v>4</v>
      </c>
      <c r="F28" s="7" t="s">
        <v>96</v>
      </c>
      <c r="G28" s="9"/>
      <c r="H28" s="10">
        <f t="shared" si="1"/>
        <v>0</v>
      </c>
    </row>
    <row r="29" spans="1:8" ht="15" customHeight="1" x14ac:dyDescent="0.25">
      <c r="A29" s="6" t="s">
        <v>97</v>
      </c>
      <c r="B29" s="7" t="s">
        <v>98</v>
      </c>
      <c r="C29" s="7" t="s">
        <v>99</v>
      </c>
      <c r="D29" s="6" t="s">
        <v>14</v>
      </c>
      <c r="E29" s="8">
        <f>[1]Poznámky!$C$4</f>
        <v>2</v>
      </c>
      <c r="F29" s="7" t="s">
        <v>100</v>
      </c>
      <c r="G29" s="9"/>
      <c r="H29" s="10">
        <f t="shared" si="1"/>
        <v>0</v>
      </c>
    </row>
    <row r="30" spans="1:8" ht="17.25" customHeight="1" x14ac:dyDescent="0.25">
      <c r="A30" s="6" t="s">
        <v>101</v>
      </c>
      <c r="B30" s="7" t="s">
        <v>102</v>
      </c>
      <c r="C30" s="7" t="s">
        <v>103</v>
      </c>
      <c r="D30" s="6" t="s">
        <v>14</v>
      </c>
      <c r="E30" s="8">
        <f>[1]Poznámky!$C$4</f>
        <v>2</v>
      </c>
      <c r="F30" s="7" t="s">
        <v>100</v>
      </c>
      <c r="G30" s="9"/>
      <c r="H30" s="10">
        <f t="shared" si="1"/>
        <v>0</v>
      </c>
    </row>
    <row r="31" spans="1:8" ht="15" customHeight="1" x14ac:dyDescent="0.25">
      <c r="A31" s="6" t="s">
        <v>104</v>
      </c>
      <c r="B31" s="7" t="s">
        <v>105</v>
      </c>
      <c r="C31" s="7" t="s">
        <v>106</v>
      </c>
      <c r="D31" s="6" t="s">
        <v>35</v>
      </c>
      <c r="E31" s="8">
        <f>[1]Poznámky!$C$4*[1]Poznámky!$C$14</f>
        <v>6</v>
      </c>
      <c r="F31" s="7" t="s">
        <v>107</v>
      </c>
      <c r="G31" s="9"/>
      <c r="H31" s="10">
        <f t="shared" si="1"/>
        <v>0</v>
      </c>
    </row>
    <row r="32" spans="1:8" ht="15" customHeight="1" x14ac:dyDescent="0.25">
      <c r="A32" s="6" t="s">
        <v>108</v>
      </c>
      <c r="B32" s="7" t="s">
        <v>109</v>
      </c>
      <c r="C32" s="7" t="s">
        <v>110</v>
      </c>
      <c r="D32" s="6" t="s">
        <v>111</v>
      </c>
      <c r="E32" s="8">
        <f>ROUNDUP(([1]Poznámky!$C$4*[1]Poznámky!$C$5*2*[1]Poznámky!$C$10+[1]Poznámky!$C$4*[1]Poznámky!$C$6*2*[1]Poznámky!$C$11+[1]Poznámky!$C$4*[1]Poznámky!$C$12)*[1]Poznámky!$C$13*(1+[1]Poznámky!$C$9),0)</f>
        <v>14</v>
      </c>
      <c r="F32" s="7" t="s">
        <v>112</v>
      </c>
      <c r="G32" s="9"/>
      <c r="H32" s="10">
        <f t="shared" si="1"/>
        <v>0</v>
      </c>
    </row>
    <row r="33" spans="1:8" ht="15" customHeight="1" x14ac:dyDescent="0.25">
      <c r="A33" s="6" t="s">
        <v>113</v>
      </c>
      <c r="B33" s="7" t="s">
        <v>114</v>
      </c>
      <c r="C33" s="7" t="s">
        <v>115</v>
      </c>
      <c r="D33" s="6" t="s">
        <v>14</v>
      </c>
      <c r="E33" s="8">
        <f>ROUNDUP(E15/1.5,0)</f>
        <v>10</v>
      </c>
      <c r="F33" s="7" t="s">
        <v>116</v>
      </c>
      <c r="G33" s="9"/>
      <c r="H33" s="10">
        <f t="shared" si="1"/>
        <v>0</v>
      </c>
    </row>
    <row r="34" spans="1:8" ht="15" customHeight="1" x14ac:dyDescent="0.25">
      <c r="A34" s="6" t="s">
        <v>117</v>
      </c>
      <c r="B34" s="7" t="s">
        <v>118</v>
      </c>
      <c r="C34" s="7" t="s">
        <v>119</v>
      </c>
      <c r="D34" s="6" t="s">
        <v>48</v>
      </c>
      <c r="E34" s="8">
        <v>1</v>
      </c>
      <c r="F34" s="7"/>
      <c r="G34" s="9"/>
      <c r="H34" s="10">
        <f t="shared" si="1"/>
        <v>0</v>
      </c>
    </row>
    <row r="35" spans="1:8" ht="15" customHeight="1" x14ac:dyDescent="0.25">
      <c r="A35" s="6" t="s">
        <v>120</v>
      </c>
      <c r="B35" s="7" t="s">
        <v>121</v>
      </c>
      <c r="C35" s="7" t="s">
        <v>122</v>
      </c>
      <c r="D35" s="6" t="s">
        <v>48</v>
      </c>
      <c r="E35" s="8">
        <v>1</v>
      </c>
      <c r="F35" s="7"/>
      <c r="G35" s="9"/>
      <c r="H35" s="10">
        <f t="shared" si="1"/>
        <v>0</v>
      </c>
    </row>
    <row r="36" spans="1:8" ht="15" customHeight="1" x14ac:dyDescent="0.25">
      <c r="A36" s="5" t="s">
        <v>123</v>
      </c>
      <c r="B36" s="5"/>
      <c r="C36" s="5"/>
      <c r="D36" s="5"/>
      <c r="E36" s="5"/>
      <c r="F36" s="5"/>
    </row>
    <row r="37" spans="1:8" ht="26.25" customHeight="1" x14ac:dyDescent="0.25">
      <c r="A37" s="6" t="s">
        <v>124</v>
      </c>
      <c r="B37" s="7" t="s">
        <v>125</v>
      </c>
      <c r="C37" s="7" t="s">
        <v>126</v>
      </c>
      <c r="D37" s="6" t="s">
        <v>35</v>
      </c>
      <c r="E37" s="8">
        <f>ROUNDUP(2*[1]Poznámky!$C$24*(1+[1]Poznámky!$C$9),0)</f>
        <v>5</v>
      </c>
      <c r="F37" s="7" t="s">
        <v>127</v>
      </c>
      <c r="G37" s="9"/>
      <c r="H37" s="10">
        <f t="shared" ref="H37:H53" si="2">IFERROR(E37*G37,0)</f>
        <v>0</v>
      </c>
    </row>
    <row r="38" spans="1:8" ht="15" customHeight="1" x14ac:dyDescent="0.25">
      <c r="A38" s="6" t="s">
        <v>128</v>
      </c>
      <c r="B38" s="7" t="s">
        <v>129</v>
      </c>
      <c r="C38" s="7" t="s">
        <v>47</v>
      </c>
      <c r="D38" s="6" t="s">
        <v>14</v>
      </c>
      <c r="E38" s="8">
        <f>[1]Poznámky!$C$4*2</f>
        <v>4</v>
      </c>
      <c r="F38" s="7" t="s">
        <v>130</v>
      </c>
      <c r="G38" s="9"/>
      <c r="H38" s="10">
        <f t="shared" si="2"/>
        <v>0</v>
      </c>
    </row>
    <row r="39" spans="1:8" ht="15" customHeight="1" x14ac:dyDescent="0.25">
      <c r="A39" s="6" t="s">
        <v>131</v>
      </c>
      <c r="B39" s="7" t="s">
        <v>132</v>
      </c>
      <c r="C39" s="7" t="s">
        <v>47</v>
      </c>
      <c r="D39" s="6" t="s">
        <v>14</v>
      </c>
      <c r="E39" s="8">
        <v>4</v>
      </c>
      <c r="F39" s="7" t="s">
        <v>133</v>
      </c>
      <c r="G39" s="9"/>
      <c r="H39" s="10">
        <f t="shared" si="2"/>
        <v>0</v>
      </c>
    </row>
    <row r="40" spans="1:8" ht="15" customHeight="1" x14ac:dyDescent="0.25">
      <c r="A40" s="6" t="s">
        <v>134</v>
      </c>
      <c r="B40" s="7" t="s">
        <v>135</v>
      </c>
      <c r="C40" s="7" t="s">
        <v>64</v>
      </c>
      <c r="D40" s="6" t="s">
        <v>14</v>
      </c>
      <c r="E40" s="8">
        <v>2</v>
      </c>
      <c r="F40" s="7" t="s">
        <v>136</v>
      </c>
      <c r="G40" s="9"/>
      <c r="H40" s="10">
        <f t="shared" si="2"/>
        <v>0</v>
      </c>
    </row>
    <row r="41" spans="1:8" ht="26.25" customHeight="1" x14ac:dyDescent="0.25">
      <c r="A41" s="6" t="s">
        <v>137</v>
      </c>
      <c r="B41" s="7" t="s">
        <v>59</v>
      </c>
      <c r="C41" s="7" t="s">
        <v>138</v>
      </c>
      <c r="D41" s="6" t="s">
        <v>14</v>
      </c>
      <c r="E41" s="8">
        <v>2</v>
      </c>
      <c r="F41" s="7" t="s">
        <v>139</v>
      </c>
      <c r="G41" s="9"/>
      <c r="H41" s="10">
        <f t="shared" si="2"/>
        <v>0</v>
      </c>
    </row>
    <row r="42" spans="1:8" ht="15" customHeight="1" x14ac:dyDescent="0.25">
      <c r="A42" s="6" t="s">
        <v>140</v>
      </c>
      <c r="B42" s="7" t="s">
        <v>141</v>
      </c>
      <c r="C42" s="7" t="s">
        <v>142</v>
      </c>
      <c r="D42" s="6" t="s">
        <v>14</v>
      </c>
      <c r="E42" s="8">
        <v>1</v>
      </c>
      <c r="F42" s="7" t="s">
        <v>143</v>
      </c>
      <c r="G42" s="9"/>
      <c r="H42" s="10">
        <f t="shared" si="2"/>
        <v>0</v>
      </c>
    </row>
    <row r="43" spans="1:8" ht="15" customHeight="1" x14ac:dyDescent="0.25">
      <c r="A43" s="6" t="s">
        <v>144</v>
      </c>
      <c r="B43" s="7" t="s">
        <v>145</v>
      </c>
      <c r="C43" s="7" t="s">
        <v>52</v>
      </c>
      <c r="D43" s="6" t="s">
        <v>35</v>
      </c>
      <c r="E43" s="8">
        <f>E37</f>
        <v>5</v>
      </c>
      <c r="F43" s="7" t="s">
        <v>146</v>
      </c>
      <c r="G43" s="9"/>
      <c r="H43" s="10">
        <f t="shared" si="2"/>
        <v>0</v>
      </c>
    </row>
    <row r="44" spans="1:8" ht="15" customHeight="1" x14ac:dyDescent="0.25">
      <c r="A44" s="6" t="s">
        <v>147</v>
      </c>
      <c r="B44" s="7" t="s">
        <v>148</v>
      </c>
      <c r="C44" s="7" t="s">
        <v>149</v>
      </c>
      <c r="D44" s="6" t="s">
        <v>14</v>
      </c>
      <c r="E44" s="8">
        <v>1</v>
      </c>
      <c r="F44" s="7" t="s">
        <v>150</v>
      </c>
      <c r="G44" s="9"/>
      <c r="H44" s="10">
        <f t="shared" si="2"/>
        <v>0</v>
      </c>
    </row>
    <row r="45" spans="1:8" ht="15" customHeight="1" x14ac:dyDescent="0.25">
      <c r="A45" s="6" t="s">
        <v>151</v>
      </c>
      <c r="B45" s="7" t="s">
        <v>152</v>
      </c>
      <c r="C45" s="7" t="s">
        <v>153</v>
      </c>
      <c r="D45" s="6" t="s">
        <v>14</v>
      </c>
      <c r="E45" s="8"/>
      <c r="F45" s="7"/>
      <c r="G45" s="9"/>
      <c r="H45" s="10">
        <f t="shared" si="2"/>
        <v>0</v>
      </c>
    </row>
    <row r="46" spans="1:8" ht="15" customHeight="1" x14ac:dyDescent="0.25">
      <c r="A46" s="6" t="s">
        <v>154</v>
      </c>
      <c r="B46" s="7" t="s">
        <v>155</v>
      </c>
      <c r="C46" s="7" t="s">
        <v>156</v>
      </c>
      <c r="D46" s="6" t="s">
        <v>14</v>
      </c>
      <c r="E46" s="8">
        <f>E45</f>
        <v>0</v>
      </c>
      <c r="F46" s="7" t="s">
        <v>157</v>
      </c>
      <c r="G46" s="9"/>
      <c r="H46" s="10">
        <f t="shared" si="2"/>
        <v>0</v>
      </c>
    </row>
    <row r="47" spans="1:8" ht="15" customHeight="1" x14ac:dyDescent="0.25">
      <c r="A47" s="6" t="s">
        <v>158</v>
      </c>
      <c r="B47" s="7" t="s">
        <v>86</v>
      </c>
      <c r="C47" s="7" t="s">
        <v>87</v>
      </c>
      <c r="D47" s="6" t="s">
        <v>14</v>
      </c>
      <c r="E47" s="8">
        <v>2</v>
      </c>
      <c r="F47" s="7" t="s">
        <v>159</v>
      </c>
      <c r="G47" s="9"/>
      <c r="H47" s="10">
        <f t="shared" si="2"/>
        <v>0</v>
      </c>
    </row>
    <row r="48" spans="1:8" ht="15" customHeight="1" x14ac:dyDescent="0.25">
      <c r="A48" s="6" t="s">
        <v>160</v>
      </c>
      <c r="B48" s="7" t="s">
        <v>90</v>
      </c>
      <c r="C48" s="7" t="s">
        <v>91</v>
      </c>
      <c r="D48" s="6" t="s">
        <v>14</v>
      </c>
      <c r="E48" s="8">
        <v>2</v>
      </c>
      <c r="F48" s="7" t="s">
        <v>161</v>
      </c>
      <c r="G48" s="9"/>
      <c r="H48" s="10">
        <f t="shared" si="2"/>
        <v>0</v>
      </c>
    </row>
    <row r="49" spans="1:8" ht="15" customHeight="1" x14ac:dyDescent="0.25">
      <c r="A49" s="6" t="s">
        <v>162</v>
      </c>
      <c r="B49" s="7" t="s">
        <v>163</v>
      </c>
      <c r="C49" s="7" t="s">
        <v>164</v>
      </c>
      <c r="D49" s="6" t="s">
        <v>14</v>
      </c>
      <c r="E49" s="8">
        <v>3</v>
      </c>
      <c r="F49" s="7" t="s">
        <v>165</v>
      </c>
      <c r="G49" s="9"/>
      <c r="H49" s="10">
        <f t="shared" si="2"/>
        <v>0</v>
      </c>
    </row>
    <row r="50" spans="1:8" ht="15" customHeight="1" x14ac:dyDescent="0.25">
      <c r="A50" s="6" t="s">
        <v>166</v>
      </c>
      <c r="B50" s="7" t="s">
        <v>94</v>
      </c>
      <c r="C50" s="7" t="s">
        <v>95</v>
      </c>
      <c r="D50" s="6" t="s">
        <v>14</v>
      </c>
      <c r="E50" s="8">
        <v>2</v>
      </c>
      <c r="F50" s="7" t="s">
        <v>167</v>
      </c>
      <c r="G50" s="9"/>
      <c r="H50" s="10">
        <f t="shared" si="2"/>
        <v>0</v>
      </c>
    </row>
    <row r="51" spans="1:8" ht="15" customHeight="1" x14ac:dyDescent="0.25">
      <c r="A51" s="6" t="s">
        <v>168</v>
      </c>
      <c r="B51" s="7" t="s">
        <v>98</v>
      </c>
      <c r="C51" s="7" t="s">
        <v>99</v>
      </c>
      <c r="D51" s="6" t="s">
        <v>14</v>
      </c>
      <c r="E51" s="8">
        <v>1</v>
      </c>
      <c r="F51" s="7" t="s">
        <v>169</v>
      </c>
      <c r="G51" s="9"/>
      <c r="H51" s="10">
        <f t="shared" si="2"/>
        <v>0</v>
      </c>
    </row>
    <row r="52" spans="1:8" ht="26.25" customHeight="1" x14ac:dyDescent="0.25">
      <c r="A52" s="6" t="s">
        <v>170</v>
      </c>
      <c r="B52" s="7" t="s">
        <v>171</v>
      </c>
      <c r="C52" s="7" t="s">
        <v>172</v>
      </c>
      <c r="D52" s="6" t="s">
        <v>48</v>
      </c>
      <c r="E52" s="8">
        <v>1</v>
      </c>
      <c r="F52" s="7"/>
      <c r="G52" s="9"/>
      <c r="H52" s="10">
        <f t="shared" si="2"/>
        <v>0</v>
      </c>
    </row>
    <row r="53" spans="1:8" ht="26.25" customHeight="1" x14ac:dyDescent="0.25">
      <c r="A53" s="6" t="s">
        <v>173</v>
      </c>
      <c r="B53" s="7" t="s">
        <v>174</v>
      </c>
      <c r="C53" s="7" t="s">
        <v>175</v>
      </c>
      <c r="D53" s="6" t="s">
        <v>176</v>
      </c>
      <c r="E53" s="8">
        <f>ROUNDUP(E15*PI()*[1]Poznámky!$C$19+E37*PI()*0.0603,1)</f>
        <v>2.9</v>
      </c>
      <c r="F53" s="7" t="s">
        <v>177</v>
      </c>
      <c r="G53" s="9"/>
      <c r="H53" s="10">
        <f t="shared" si="2"/>
        <v>0</v>
      </c>
    </row>
    <row r="54" spans="1:8" ht="15" customHeight="1" x14ac:dyDescent="0.25">
      <c r="A54" s="5" t="s">
        <v>178</v>
      </c>
      <c r="B54" s="5"/>
      <c r="C54" s="5"/>
      <c r="D54" s="5"/>
      <c r="E54" s="5"/>
      <c r="F54" s="5"/>
    </row>
    <row r="55" spans="1:8" ht="15" customHeight="1" x14ac:dyDescent="0.25">
      <c r="A55" s="6" t="s">
        <v>179</v>
      </c>
      <c r="B55" s="7" t="s">
        <v>180</v>
      </c>
      <c r="C55" s="7" t="s">
        <v>181</v>
      </c>
      <c r="D55" s="6" t="s">
        <v>35</v>
      </c>
      <c r="E55" s="8">
        <f>ROUNDUP([1]Poznámky!$C$21*2*(1+[1]Poznámky!$C$9),0)</f>
        <v>110</v>
      </c>
      <c r="F55" s="7"/>
      <c r="G55" s="9"/>
      <c r="H55" s="10">
        <f t="shared" ref="H55:H71" si="3">IFERROR(E55*G55,0)</f>
        <v>0</v>
      </c>
    </row>
    <row r="56" spans="1:8" ht="15" customHeight="1" x14ac:dyDescent="0.25">
      <c r="A56" s="6" t="s">
        <v>182</v>
      </c>
      <c r="B56" s="7" t="s">
        <v>183</v>
      </c>
      <c r="C56" s="7" t="s">
        <v>184</v>
      </c>
      <c r="D56" s="6" t="s">
        <v>14</v>
      </c>
      <c r="E56" s="8">
        <v>4</v>
      </c>
      <c r="F56" s="7"/>
      <c r="G56" s="9"/>
      <c r="H56" s="10">
        <f t="shared" si="3"/>
        <v>0</v>
      </c>
    </row>
    <row r="57" spans="1:8" ht="15" customHeight="1" x14ac:dyDescent="0.25">
      <c r="A57" s="6" t="s">
        <v>185</v>
      </c>
      <c r="B57" s="7" t="s">
        <v>186</v>
      </c>
      <c r="C57" s="7" t="s">
        <v>184</v>
      </c>
      <c r="D57" s="6" t="s">
        <v>14</v>
      </c>
      <c r="E57" s="8">
        <v>8</v>
      </c>
      <c r="F57" s="7"/>
      <c r="G57" s="9"/>
      <c r="H57" s="10">
        <f t="shared" si="3"/>
        <v>0</v>
      </c>
    </row>
    <row r="58" spans="1:8" ht="26.25" customHeight="1" x14ac:dyDescent="0.25">
      <c r="A58" s="6" t="s">
        <v>187</v>
      </c>
      <c r="B58" s="7" t="s">
        <v>188</v>
      </c>
      <c r="C58" s="7" t="s">
        <v>189</v>
      </c>
      <c r="D58" s="6" t="s">
        <v>14</v>
      </c>
      <c r="E58" s="8">
        <v>2</v>
      </c>
      <c r="F58" s="7"/>
      <c r="G58" s="9"/>
      <c r="H58" s="10">
        <f t="shared" si="3"/>
        <v>0</v>
      </c>
    </row>
    <row r="59" spans="1:8" ht="26.25" customHeight="1" x14ac:dyDescent="0.25">
      <c r="A59" s="6" t="s">
        <v>190</v>
      </c>
      <c r="B59" s="7" t="s">
        <v>59</v>
      </c>
      <c r="C59" s="7" t="s">
        <v>138</v>
      </c>
      <c r="D59" s="6" t="s">
        <v>14</v>
      </c>
      <c r="E59" s="8">
        <v>4</v>
      </c>
      <c r="F59" s="7"/>
      <c r="G59" s="9"/>
      <c r="H59" s="10">
        <f t="shared" si="3"/>
        <v>0</v>
      </c>
    </row>
    <row r="60" spans="1:8" ht="15" customHeight="1" x14ac:dyDescent="0.25">
      <c r="A60" s="6" t="s">
        <v>191</v>
      </c>
      <c r="B60" s="7" t="s">
        <v>74</v>
      </c>
      <c r="C60" s="7" t="s">
        <v>142</v>
      </c>
      <c r="D60" s="6" t="s">
        <v>14</v>
      </c>
      <c r="E60" s="8">
        <v>1</v>
      </c>
      <c r="F60" s="7"/>
      <c r="G60" s="9"/>
      <c r="H60" s="10">
        <f t="shared" si="3"/>
        <v>0</v>
      </c>
    </row>
    <row r="61" spans="1:8" ht="15" customHeight="1" x14ac:dyDescent="0.25">
      <c r="A61" s="6" t="s">
        <v>192</v>
      </c>
      <c r="B61" s="7" t="s">
        <v>82</v>
      </c>
      <c r="C61" s="7" t="s">
        <v>193</v>
      </c>
      <c r="D61" s="6" t="s">
        <v>14</v>
      </c>
      <c r="E61" s="8">
        <v>1</v>
      </c>
      <c r="F61" s="7"/>
      <c r="G61" s="9"/>
      <c r="H61" s="10">
        <f t="shared" si="3"/>
        <v>0</v>
      </c>
    </row>
    <row r="62" spans="1:8" ht="15" customHeight="1" x14ac:dyDescent="0.25">
      <c r="A62" s="6" t="s">
        <v>194</v>
      </c>
      <c r="B62" s="7" t="s">
        <v>148</v>
      </c>
      <c r="C62" s="7" t="s">
        <v>149</v>
      </c>
      <c r="D62" s="6" t="s">
        <v>14</v>
      </c>
      <c r="E62" s="8">
        <v>1</v>
      </c>
      <c r="F62" s="7"/>
      <c r="G62" s="9"/>
      <c r="H62" s="10">
        <f t="shared" si="3"/>
        <v>0</v>
      </c>
    </row>
    <row r="63" spans="1:8" ht="15" customHeight="1" x14ac:dyDescent="0.25">
      <c r="A63" s="6" t="s">
        <v>195</v>
      </c>
      <c r="B63" s="7" t="s">
        <v>86</v>
      </c>
      <c r="C63" s="7" t="s">
        <v>87</v>
      </c>
      <c r="D63" s="6" t="s">
        <v>14</v>
      </c>
      <c r="E63" s="8">
        <v>2</v>
      </c>
      <c r="F63" s="7"/>
      <c r="G63" s="9"/>
      <c r="H63" s="10">
        <f t="shared" si="3"/>
        <v>0</v>
      </c>
    </row>
    <row r="64" spans="1:8" ht="15" customHeight="1" x14ac:dyDescent="0.25">
      <c r="A64" s="6" t="s">
        <v>196</v>
      </c>
      <c r="B64" s="7" t="s">
        <v>90</v>
      </c>
      <c r="C64" s="7" t="s">
        <v>91</v>
      </c>
      <c r="D64" s="6" t="s">
        <v>14</v>
      </c>
      <c r="E64" s="8">
        <v>2</v>
      </c>
      <c r="F64" s="7"/>
      <c r="G64" s="9"/>
      <c r="H64" s="10">
        <f t="shared" si="3"/>
        <v>0</v>
      </c>
    </row>
    <row r="65" spans="1:8" ht="15" customHeight="1" x14ac:dyDescent="0.25">
      <c r="A65" s="6" t="s">
        <v>197</v>
      </c>
      <c r="B65" s="7" t="s">
        <v>198</v>
      </c>
      <c r="C65" s="7" t="s">
        <v>164</v>
      </c>
      <c r="D65" s="6" t="s">
        <v>14</v>
      </c>
      <c r="E65" s="8">
        <v>2</v>
      </c>
      <c r="F65" s="7"/>
      <c r="G65" s="9"/>
      <c r="H65" s="10">
        <f t="shared" si="3"/>
        <v>0</v>
      </c>
    </row>
    <row r="66" spans="1:8" ht="15" customHeight="1" x14ac:dyDescent="0.25">
      <c r="A66" s="6" t="s">
        <v>199</v>
      </c>
      <c r="B66" s="7" t="s">
        <v>94</v>
      </c>
      <c r="C66" s="7" t="s">
        <v>95</v>
      </c>
      <c r="D66" s="6" t="s">
        <v>14</v>
      </c>
      <c r="E66" s="8">
        <v>2</v>
      </c>
      <c r="F66" s="7"/>
      <c r="G66" s="9"/>
      <c r="H66" s="10">
        <f t="shared" si="3"/>
        <v>0</v>
      </c>
    </row>
    <row r="67" spans="1:8" ht="15" customHeight="1" x14ac:dyDescent="0.25">
      <c r="A67" s="6" t="s">
        <v>200</v>
      </c>
      <c r="B67" s="7" t="s">
        <v>98</v>
      </c>
      <c r="C67" s="7" t="s">
        <v>99</v>
      </c>
      <c r="D67" s="6" t="s">
        <v>14</v>
      </c>
      <c r="E67" s="8">
        <v>1</v>
      </c>
      <c r="F67" s="7"/>
      <c r="G67" s="9"/>
      <c r="H67" s="10">
        <f t="shared" si="3"/>
        <v>0</v>
      </c>
    </row>
    <row r="68" spans="1:8" ht="26.25" customHeight="1" x14ac:dyDescent="0.25">
      <c r="A68" s="6" t="s">
        <v>201</v>
      </c>
      <c r="B68" s="7" t="s">
        <v>202</v>
      </c>
      <c r="C68" s="7" t="s">
        <v>52</v>
      </c>
      <c r="D68" s="6" t="s">
        <v>35</v>
      </c>
      <c r="E68" s="8">
        <f>E55</f>
        <v>110</v>
      </c>
      <c r="F68" s="7"/>
      <c r="G68" s="9"/>
      <c r="H68" s="10">
        <f t="shared" si="3"/>
        <v>0</v>
      </c>
    </row>
    <row r="69" spans="1:8" ht="15" customHeight="1" x14ac:dyDescent="0.25">
      <c r="A69" s="6" t="s">
        <v>203</v>
      </c>
      <c r="B69" s="7" t="s">
        <v>204</v>
      </c>
      <c r="C69" s="7" t="s">
        <v>205</v>
      </c>
      <c r="D69" s="6" t="s">
        <v>14</v>
      </c>
      <c r="E69" s="8">
        <f>ROUNDUP(E55/1,0)</f>
        <v>110</v>
      </c>
      <c r="F69" s="7"/>
      <c r="G69" s="9"/>
      <c r="H69" s="10">
        <f t="shared" si="3"/>
        <v>0</v>
      </c>
    </row>
    <row r="70" spans="1:8" ht="26.25" customHeight="1" x14ac:dyDescent="0.25">
      <c r="A70" s="6" t="s">
        <v>206</v>
      </c>
      <c r="B70" s="7" t="s">
        <v>207</v>
      </c>
      <c r="C70" s="7" t="s">
        <v>208</v>
      </c>
      <c r="D70" s="6" t="s">
        <v>14</v>
      </c>
      <c r="E70" s="8">
        <v>6</v>
      </c>
      <c r="F70" s="7"/>
      <c r="G70" s="9"/>
      <c r="H70" s="10">
        <f t="shared" si="3"/>
        <v>0</v>
      </c>
    </row>
    <row r="71" spans="1:8" ht="15" customHeight="1" x14ac:dyDescent="0.25">
      <c r="A71" s="6" t="s">
        <v>209</v>
      </c>
      <c r="B71" s="7" t="s">
        <v>118</v>
      </c>
      <c r="C71" s="7" t="s">
        <v>210</v>
      </c>
      <c r="D71" s="6" t="s">
        <v>48</v>
      </c>
      <c r="E71" s="8">
        <v>1</v>
      </c>
      <c r="F71" s="7"/>
      <c r="G71" s="9"/>
      <c r="H71" s="10">
        <f t="shared" si="3"/>
        <v>0</v>
      </c>
    </row>
    <row r="72" spans="1:8" ht="15" customHeight="1" x14ac:dyDescent="0.25">
      <c r="A72" s="5" t="s">
        <v>211</v>
      </c>
      <c r="B72" s="5"/>
      <c r="C72" s="5"/>
      <c r="D72" s="5"/>
      <c r="E72" s="5"/>
      <c r="F72" s="5"/>
    </row>
    <row r="73" spans="1:8" ht="15" customHeight="1" x14ac:dyDescent="0.25">
      <c r="A73" s="6" t="s">
        <v>212</v>
      </c>
      <c r="B73" s="7" t="s">
        <v>213</v>
      </c>
      <c r="C73" s="7" t="s">
        <v>214</v>
      </c>
      <c r="D73" s="6" t="s">
        <v>14</v>
      </c>
      <c r="E73" s="8">
        <v>1</v>
      </c>
      <c r="F73" s="7"/>
      <c r="G73" s="9"/>
      <c r="H73" s="10">
        <f t="shared" ref="H73:H102" si="4">IFERROR(E73*G73,0)</f>
        <v>0</v>
      </c>
    </row>
    <row r="74" spans="1:8" ht="15" customHeight="1" x14ac:dyDescent="0.25">
      <c r="A74" s="6" t="s">
        <v>215</v>
      </c>
      <c r="B74" s="7" t="s">
        <v>216</v>
      </c>
      <c r="C74" s="7" t="s">
        <v>217</v>
      </c>
      <c r="D74" s="6" t="s">
        <v>14</v>
      </c>
      <c r="E74" s="8">
        <v>1</v>
      </c>
      <c r="F74" s="7"/>
      <c r="G74" s="9"/>
      <c r="H74" s="10">
        <f t="shared" si="4"/>
        <v>0</v>
      </c>
    </row>
    <row r="75" spans="1:8" ht="15" customHeight="1" x14ac:dyDescent="0.25">
      <c r="A75" s="6" t="s">
        <v>218</v>
      </c>
      <c r="B75" s="7" t="s">
        <v>219</v>
      </c>
      <c r="C75" s="7" t="s">
        <v>220</v>
      </c>
      <c r="D75" s="6" t="s">
        <v>14</v>
      </c>
      <c r="E75" s="8">
        <f>[1]Poznámky!$C$4</f>
        <v>2</v>
      </c>
      <c r="F75" s="7" t="s">
        <v>221</v>
      </c>
      <c r="G75" s="9"/>
      <c r="H75" s="10">
        <f t="shared" si="4"/>
        <v>0</v>
      </c>
    </row>
    <row r="76" spans="1:8" ht="15" customHeight="1" x14ac:dyDescent="0.25">
      <c r="A76" s="6" t="s">
        <v>222</v>
      </c>
      <c r="B76" s="7" t="s">
        <v>223</v>
      </c>
      <c r="C76" s="7" t="s">
        <v>224</v>
      </c>
      <c r="D76" s="6" t="s">
        <v>14</v>
      </c>
      <c r="E76" s="8">
        <f>[1]Poznámky!$C$4</f>
        <v>2</v>
      </c>
      <c r="F76" s="7" t="s">
        <v>100</v>
      </c>
      <c r="G76" s="9"/>
      <c r="H76" s="10">
        <f t="shared" si="4"/>
        <v>0</v>
      </c>
    </row>
    <row r="77" spans="1:8" ht="15" customHeight="1" x14ac:dyDescent="0.25">
      <c r="A77" s="6" t="s">
        <v>225</v>
      </c>
      <c r="B77" s="7" t="s">
        <v>226</v>
      </c>
      <c r="C77" s="7" t="s">
        <v>227</v>
      </c>
      <c r="D77" s="6" t="s">
        <v>14</v>
      </c>
      <c r="E77" s="8">
        <v>1</v>
      </c>
      <c r="F77" s="7"/>
      <c r="G77" s="9"/>
      <c r="H77" s="10">
        <f t="shared" si="4"/>
        <v>0</v>
      </c>
    </row>
    <row r="78" spans="1:8" ht="15" customHeight="1" x14ac:dyDescent="0.25">
      <c r="A78" s="6" t="s">
        <v>228</v>
      </c>
      <c r="B78" s="7" t="s">
        <v>229</v>
      </c>
      <c r="C78" s="7" t="s">
        <v>230</v>
      </c>
      <c r="D78" s="6" t="s">
        <v>14</v>
      </c>
      <c r="E78" s="8">
        <v>1</v>
      </c>
      <c r="F78" s="7"/>
      <c r="G78" s="9"/>
      <c r="H78" s="10">
        <f t="shared" si="4"/>
        <v>0</v>
      </c>
    </row>
    <row r="79" spans="1:8" ht="15" customHeight="1" x14ac:dyDescent="0.25">
      <c r="A79" s="6" t="s">
        <v>231</v>
      </c>
      <c r="B79" s="7" t="s">
        <v>232</v>
      </c>
      <c r="C79" s="7" t="s">
        <v>233</v>
      </c>
      <c r="D79" s="6" t="s">
        <v>14</v>
      </c>
      <c r="E79" s="8">
        <f>[1]Poznámky!$C$4</f>
        <v>2</v>
      </c>
      <c r="F79" s="7" t="s">
        <v>234</v>
      </c>
      <c r="G79" s="9"/>
      <c r="H79" s="10">
        <f t="shared" si="4"/>
        <v>0</v>
      </c>
    </row>
    <row r="80" spans="1:8" ht="15" customHeight="1" x14ac:dyDescent="0.25">
      <c r="A80" s="6" t="s">
        <v>235</v>
      </c>
      <c r="B80" s="7" t="s">
        <v>236</v>
      </c>
      <c r="C80" s="7" t="s">
        <v>237</v>
      </c>
      <c r="D80" s="6" t="s">
        <v>14</v>
      </c>
      <c r="E80" s="8">
        <v>2</v>
      </c>
      <c r="F80" s="7" t="s">
        <v>238</v>
      </c>
      <c r="G80" s="9"/>
      <c r="H80" s="10">
        <f t="shared" si="4"/>
        <v>0</v>
      </c>
    </row>
    <row r="81" spans="1:8" ht="26.25" customHeight="1" x14ac:dyDescent="0.25">
      <c r="A81" s="6" t="s">
        <v>239</v>
      </c>
      <c r="B81" s="7" t="s">
        <v>236</v>
      </c>
      <c r="C81" s="7" t="s">
        <v>240</v>
      </c>
      <c r="D81" s="6" t="s">
        <v>14</v>
      </c>
      <c r="E81" s="8">
        <f>[1]Poznámky!$C$4</f>
        <v>2</v>
      </c>
      <c r="F81" s="7" t="s">
        <v>241</v>
      </c>
      <c r="G81" s="9"/>
      <c r="H81" s="10">
        <f t="shared" si="4"/>
        <v>0</v>
      </c>
    </row>
    <row r="82" spans="1:8" ht="15" customHeight="1" x14ac:dyDescent="0.25">
      <c r="A82" s="6" t="s">
        <v>242</v>
      </c>
      <c r="B82" s="7" t="s">
        <v>219</v>
      </c>
      <c r="C82" s="7" t="s">
        <v>220</v>
      </c>
      <c r="D82" s="6" t="s">
        <v>14</v>
      </c>
      <c r="E82" s="8">
        <v>1</v>
      </c>
      <c r="F82" s="7" t="s">
        <v>243</v>
      </c>
      <c r="G82" s="9"/>
      <c r="H82" s="10">
        <f t="shared" si="4"/>
        <v>0</v>
      </c>
    </row>
    <row r="83" spans="1:8" ht="15" customHeight="1" x14ac:dyDescent="0.25">
      <c r="A83" s="6" t="s">
        <v>244</v>
      </c>
      <c r="B83" s="7" t="s">
        <v>223</v>
      </c>
      <c r="C83" s="7" t="s">
        <v>245</v>
      </c>
      <c r="D83" s="6" t="s">
        <v>14</v>
      </c>
      <c r="E83" s="8">
        <v>1</v>
      </c>
      <c r="F83" s="7" t="s">
        <v>246</v>
      </c>
      <c r="G83" s="9"/>
      <c r="H83" s="10">
        <f t="shared" si="4"/>
        <v>0</v>
      </c>
    </row>
    <row r="84" spans="1:8" ht="26.25" customHeight="1" x14ac:dyDescent="0.25">
      <c r="A84" s="6" t="s">
        <v>247</v>
      </c>
      <c r="B84" s="7" t="s">
        <v>248</v>
      </c>
      <c r="C84" s="7" t="s">
        <v>249</v>
      </c>
      <c r="D84" s="6" t="s">
        <v>14</v>
      </c>
      <c r="E84" s="8">
        <v>1</v>
      </c>
      <c r="F84" s="7" t="s">
        <v>250</v>
      </c>
      <c r="G84" s="9"/>
      <c r="H84" s="10">
        <f t="shared" si="4"/>
        <v>0</v>
      </c>
    </row>
    <row r="85" spans="1:8" ht="26.25" customHeight="1" x14ac:dyDescent="0.25">
      <c r="A85" s="6" t="s">
        <v>251</v>
      </c>
      <c r="B85" s="7" t="s">
        <v>252</v>
      </c>
      <c r="C85" s="7"/>
      <c r="D85" s="6" t="s">
        <v>48</v>
      </c>
      <c r="E85" s="8">
        <v>1</v>
      </c>
      <c r="F85" s="7"/>
      <c r="G85" s="9"/>
      <c r="H85" s="10">
        <f t="shared" si="4"/>
        <v>0</v>
      </c>
    </row>
    <row r="86" spans="1:8" ht="15" customHeight="1" x14ac:dyDescent="0.25">
      <c r="A86" s="6" t="s">
        <v>253</v>
      </c>
      <c r="B86" s="7" t="s">
        <v>254</v>
      </c>
      <c r="C86" s="7" t="s">
        <v>255</v>
      </c>
      <c r="D86" s="6" t="s">
        <v>35</v>
      </c>
      <c r="E86" s="8">
        <f>ROUNDUP([1]Poznámky!$C$4*[1]Poznámky!$C$7*(1+[1]Poznámky!$C$9),0)</f>
        <v>33</v>
      </c>
      <c r="F86" s="7" t="s">
        <v>256</v>
      </c>
      <c r="G86" s="9"/>
      <c r="H86" s="10">
        <f t="shared" si="4"/>
        <v>0</v>
      </c>
    </row>
    <row r="87" spans="1:8" ht="15" customHeight="1" x14ac:dyDescent="0.25">
      <c r="A87" s="6" t="s">
        <v>257</v>
      </c>
      <c r="B87" s="7" t="s">
        <v>258</v>
      </c>
      <c r="C87" s="7" t="s">
        <v>259</v>
      </c>
      <c r="D87" s="6" t="s">
        <v>35</v>
      </c>
      <c r="E87" s="8">
        <f>E86</f>
        <v>33</v>
      </c>
      <c r="F87" s="7" t="s">
        <v>260</v>
      </c>
      <c r="G87" s="9"/>
      <c r="H87" s="10">
        <f t="shared" si="4"/>
        <v>0</v>
      </c>
    </row>
    <row r="88" spans="1:8" ht="15" customHeight="1" x14ac:dyDescent="0.25">
      <c r="A88" s="6" t="s">
        <v>261</v>
      </c>
      <c r="B88" s="7" t="s">
        <v>262</v>
      </c>
      <c r="C88" s="7" t="s">
        <v>263</v>
      </c>
      <c r="D88" s="6" t="s">
        <v>35</v>
      </c>
      <c r="E88" s="8">
        <f>ROUNDUP([1]Poznámky!$C$7*(1+[1]Poznámky!$C$9),0)</f>
        <v>17</v>
      </c>
      <c r="F88" s="7"/>
      <c r="G88" s="9"/>
      <c r="H88" s="10">
        <f t="shared" si="4"/>
        <v>0</v>
      </c>
    </row>
    <row r="89" spans="1:8" ht="15" customHeight="1" x14ac:dyDescent="0.25">
      <c r="A89" s="6" t="s">
        <v>264</v>
      </c>
      <c r="B89" s="7" t="s">
        <v>265</v>
      </c>
      <c r="C89" s="7" t="s">
        <v>266</v>
      </c>
      <c r="D89" s="6" t="s">
        <v>35</v>
      </c>
      <c r="E89" s="8">
        <f>ROUNDUP([1]Poznámky!$C$4*[1]Poznámky!$C$8*(1+[1]Poznámky!$C$9),0)</f>
        <v>33</v>
      </c>
      <c r="F89" s="7"/>
      <c r="G89" s="9"/>
      <c r="H89" s="10">
        <f t="shared" si="4"/>
        <v>0</v>
      </c>
    </row>
    <row r="90" spans="1:8" ht="15" customHeight="1" x14ac:dyDescent="0.25">
      <c r="A90" s="6" t="s">
        <v>267</v>
      </c>
      <c r="B90" s="7" t="s">
        <v>268</v>
      </c>
      <c r="C90" s="7" t="s">
        <v>269</v>
      </c>
      <c r="D90" s="6" t="s">
        <v>35</v>
      </c>
      <c r="E90" s="8">
        <f>[1]Poznámky!$C$15</f>
        <v>30</v>
      </c>
      <c r="F90" s="7"/>
      <c r="G90" s="9"/>
      <c r="H90" s="10">
        <f t="shared" si="4"/>
        <v>0</v>
      </c>
    </row>
    <row r="91" spans="1:8" ht="15" customHeight="1" x14ac:dyDescent="0.25">
      <c r="A91" s="6" t="s">
        <v>270</v>
      </c>
      <c r="B91" s="7" t="s">
        <v>271</v>
      </c>
      <c r="C91" s="7" t="s">
        <v>272</v>
      </c>
      <c r="D91" s="6" t="s">
        <v>35</v>
      </c>
      <c r="E91" s="8">
        <f>ROUNDUP([1]Poznámky!$C$4*[1]Poznámky!$C$20*(1+[1]Poznámky!$C$9),0)</f>
        <v>11</v>
      </c>
      <c r="F91" s="7"/>
      <c r="G91" s="9"/>
      <c r="H91" s="10">
        <f t="shared" si="4"/>
        <v>0</v>
      </c>
    </row>
    <row r="92" spans="1:8" ht="15" customHeight="1" x14ac:dyDescent="0.25">
      <c r="A92" s="6" t="s">
        <v>273</v>
      </c>
      <c r="B92" s="7" t="s">
        <v>274</v>
      </c>
      <c r="C92" s="7" t="s">
        <v>275</v>
      </c>
      <c r="D92" s="6" t="s">
        <v>35</v>
      </c>
      <c r="E92" s="8">
        <f>[1]Poznámky!$C$16</f>
        <v>30</v>
      </c>
      <c r="F92" s="7"/>
      <c r="G92" s="9"/>
      <c r="H92" s="10">
        <f t="shared" si="4"/>
        <v>0</v>
      </c>
    </row>
    <row r="93" spans="1:8" ht="15" customHeight="1" x14ac:dyDescent="0.25">
      <c r="A93" s="6" t="s">
        <v>276</v>
      </c>
      <c r="B93" s="7" t="s">
        <v>277</v>
      </c>
      <c r="C93" s="7"/>
      <c r="D93" s="6" t="s">
        <v>35</v>
      </c>
      <c r="E93" s="8">
        <f>ROUNDUP([1]Poznámky!$C$22*(1+[1]Poznámky!$C$9),0)</f>
        <v>11</v>
      </c>
      <c r="F93" s="7"/>
      <c r="G93" s="9"/>
      <c r="H93" s="10">
        <f t="shared" si="4"/>
        <v>0</v>
      </c>
    </row>
    <row r="94" spans="1:8" ht="15" customHeight="1" x14ac:dyDescent="0.25">
      <c r="A94" s="6" t="s">
        <v>278</v>
      </c>
      <c r="B94" s="7" t="s">
        <v>279</v>
      </c>
      <c r="C94" s="7" t="s">
        <v>280</v>
      </c>
      <c r="D94" s="6" t="s">
        <v>35</v>
      </c>
      <c r="E94" s="8">
        <f>ROUNDUP([1]Poznámky!$C$22*(1+[1]Poznámky!$C$9),0)</f>
        <v>11</v>
      </c>
      <c r="F94" s="7"/>
      <c r="G94" s="9"/>
      <c r="H94" s="10">
        <f t="shared" si="4"/>
        <v>0</v>
      </c>
    </row>
    <row r="95" spans="1:8" ht="15" customHeight="1" x14ac:dyDescent="0.25">
      <c r="A95" s="6" t="s">
        <v>281</v>
      </c>
      <c r="B95" s="7" t="s">
        <v>282</v>
      </c>
      <c r="C95" s="7"/>
      <c r="D95" s="6" t="s">
        <v>35</v>
      </c>
      <c r="E95" s="8">
        <f>[1]Poznámky!$C$17+[1]Poznámky!$C$23</f>
        <v>20</v>
      </c>
      <c r="F95" s="7" t="s">
        <v>283</v>
      </c>
      <c r="G95" s="9"/>
      <c r="H95" s="10">
        <f t="shared" si="4"/>
        <v>0</v>
      </c>
    </row>
    <row r="96" spans="1:8" ht="15" customHeight="1" x14ac:dyDescent="0.25">
      <c r="A96" s="6" t="s">
        <v>284</v>
      </c>
      <c r="B96" s="7" t="s">
        <v>285</v>
      </c>
      <c r="C96" s="7"/>
      <c r="D96" s="6" t="s">
        <v>14</v>
      </c>
      <c r="E96" s="8">
        <f>[1]Poznámky!$C$4*2+3</f>
        <v>7</v>
      </c>
      <c r="F96" s="7" t="s">
        <v>286</v>
      </c>
      <c r="G96" s="9"/>
      <c r="H96" s="10">
        <f t="shared" si="4"/>
        <v>0</v>
      </c>
    </row>
    <row r="97" spans="1:8" ht="15" customHeight="1" x14ac:dyDescent="0.25">
      <c r="A97" s="6" t="s">
        <v>287</v>
      </c>
      <c r="B97" s="7" t="s">
        <v>288</v>
      </c>
      <c r="C97" s="7" t="s">
        <v>289</v>
      </c>
      <c r="D97" s="6" t="s">
        <v>35</v>
      </c>
      <c r="E97" s="8">
        <f>[1]Poznámky!$C$18</f>
        <v>15</v>
      </c>
      <c r="F97" s="7" t="s">
        <v>290</v>
      </c>
      <c r="G97" s="9"/>
      <c r="H97" s="10">
        <f t="shared" si="4"/>
        <v>0</v>
      </c>
    </row>
    <row r="98" spans="1:8" ht="15" customHeight="1" x14ac:dyDescent="0.25">
      <c r="A98" s="6" t="s">
        <v>291</v>
      </c>
      <c r="B98" s="7" t="s">
        <v>292</v>
      </c>
      <c r="C98" s="7" t="s">
        <v>293</v>
      </c>
      <c r="D98" s="6" t="s">
        <v>14</v>
      </c>
      <c r="E98" s="8">
        <f>[1]Poznámky!$C$4*2</f>
        <v>4</v>
      </c>
      <c r="F98" s="7"/>
      <c r="G98" s="9"/>
      <c r="H98" s="10">
        <f t="shared" si="4"/>
        <v>0</v>
      </c>
    </row>
    <row r="99" spans="1:8" ht="26.25" customHeight="1" x14ac:dyDescent="0.25">
      <c r="A99" s="6" t="s">
        <v>294</v>
      </c>
      <c r="B99" s="7" t="s">
        <v>295</v>
      </c>
      <c r="C99" s="7"/>
      <c r="D99" s="6" t="s">
        <v>48</v>
      </c>
      <c r="E99" s="8">
        <v>1</v>
      </c>
      <c r="F99" s="7"/>
      <c r="G99" s="9"/>
      <c r="H99" s="10">
        <f t="shared" si="4"/>
        <v>0</v>
      </c>
    </row>
    <row r="100" spans="1:8" ht="15" customHeight="1" x14ac:dyDescent="0.25">
      <c r="A100" s="6" t="s">
        <v>296</v>
      </c>
      <c r="B100" s="7" t="s">
        <v>297</v>
      </c>
      <c r="C100" s="7"/>
      <c r="D100" s="6" t="s">
        <v>48</v>
      </c>
      <c r="E100" s="8">
        <v>1</v>
      </c>
      <c r="F100" s="7"/>
      <c r="G100" s="9"/>
      <c r="H100" s="10">
        <f t="shared" si="4"/>
        <v>0</v>
      </c>
    </row>
    <row r="101" spans="1:8" ht="33.75" customHeight="1" x14ac:dyDescent="0.25">
      <c r="A101" s="6" t="s">
        <v>298</v>
      </c>
      <c r="B101" s="25" t="s">
        <v>299</v>
      </c>
      <c r="C101" s="25" t="s">
        <v>300</v>
      </c>
      <c r="D101" s="25" t="s">
        <v>14</v>
      </c>
      <c r="E101" s="25">
        <v>1</v>
      </c>
      <c r="F101" s="25" t="s">
        <v>301</v>
      </c>
      <c r="G101" s="25">
        <v>1300</v>
      </c>
      <c r="H101" s="25">
        <f t="shared" si="4"/>
        <v>1300</v>
      </c>
    </row>
    <row r="102" spans="1:8" ht="15" customHeight="1" x14ac:dyDescent="0.25">
      <c r="A102" s="6" t="s">
        <v>302</v>
      </c>
      <c r="B102" s="7" t="s">
        <v>303</v>
      </c>
      <c r="C102" s="7" t="s">
        <v>304</v>
      </c>
      <c r="D102" s="6" t="s">
        <v>14</v>
      </c>
      <c r="E102" s="8">
        <v>1</v>
      </c>
      <c r="F102" s="7"/>
      <c r="G102" s="9"/>
      <c r="H102" s="10">
        <f t="shared" si="4"/>
        <v>0</v>
      </c>
    </row>
    <row r="103" spans="1:8" ht="15" customHeight="1" x14ac:dyDescent="0.25">
      <c r="A103" s="1" t="s">
        <v>305</v>
      </c>
      <c r="B103" s="11" t="s">
        <v>306</v>
      </c>
    </row>
    <row r="104" spans="1:8" ht="15" customHeight="1" x14ac:dyDescent="0.25">
      <c r="A104" s="6" t="s">
        <v>307</v>
      </c>
      <c r="B104" s="7" t="s">
        <v>308</v>
      </c>
      <c r="C104" s="7" t="s">
        <v>309</v>
      </c>
      <c r="D104" s="6" t="s">
        <v>48</v>
      </c>
      <c r="E104" s="8">
        <v>1</v>
      </c>
      <c r="F104" s="7"/>
      <c r="G104" s="9"/>
      <c r="H104" s="10">
        <f t="shared" ref="H104:H110" si="5">IFERROR(E104*G104,0)</f>
        <v>0</v>
      </c>
    </row>
    <row r="105" spans="1:8" ht="15" customHeight="1" x14ac:dyDescent="0.25">
      <c r="A105" s="6" t="s">
        <v>310</v>
      </c>
      <c r="B105" s="7" t="s">
        <v>311</v>
      </c>
      <c r="C105" s="7" t="s">
        <v>312</v>
      </c>
      <c r="D105" s="6" t="s">
        <v>48</v>
      </c>
      <c r="E105" s="8">
        <v>1</v>
      </c>
      <c r="F105" s="7"/>
      <c r="G105" s="9"/>
      <c r="H105" s="10">
        <f t="shared" si="5"/>
        <v>0</v>
      </c>
    </row>
    <row r="106" spans="1:8" ht="15" customHeight="1" x14ac:dyDescent="0.25">
      <c r="A106" s="6" t="s">
        <v>313</v>
      </c>
      <c r="B106" s="7" t="s">
        <v>314</v>
      </c>
      <c r="C106" s="7" t="s">
        <v>315</v>
      </c>
      <c r="D106" s="6" t="s">
        <v>48</v>
      </c>
      <c r="E106" s="8">
        <v>1</v>
      </c>
      <c r="F106" s="7"/>
      <c r="G106" s="9"/>
      <c r="H106" s="10">
        <f t="shared" si="5"/>
        <v>0</v>
      </c>
    </row>
    <row r="107" spans="1:8" ht="15" customHeight="1" x14ac:dyDescent="0.25">
      <c r="A107" s="6" t="s">
        <v>316</v>
      </c>
      <c r="B107" s="7" t="s">
        <v>317</v>
      </c>
      <c r="C107" s="7" t="s">
        <v>318</v>
      </c>
      <c r="D107" s="6" t="s">
        <v>48</v>
      </c>
      <c r="E107" s="8">
        <v>1</v>
      </c>
      <c r="F107" s="7"/>
      <c r="G107" s="9"/>
      <c r="H107" s="10">
        <f t="shared" si="5"/>
        <v>0</v>
      </c>
    </row>
    <row r="108" spans="1:8" ht="26.25" customHeight="1" x14ac:dyDescent="0.25">
      <c r="A108" s="6" t="s">
        <v>319</v>
      </c>
      <c r="B108" s="7" t="s">
        <v>320</v>
      </c>
      <c r="C108" s="7" t="s">
        <v>321</v>
      </c>
      <c r="D108" s="6" t="s">
        <v>48</v>
      </c>
      <c r="E108" s="8">
        <v>1</v>
      </c>
      <c r="F108" s="7"/>
      <c r="G108" s="9"/>
      <c r="H108" s="10">
        <f t="shared" si="5"/>
        <v>0</v>
      </c>
    </row>
    <row r="109" spans="1:8" ht="15" customHeight="1" x14ac:dyDescent="0.25">
      <c r="A109" s="6" t="s">
        <v>322</v>
      </c>
      <c r="B109" s="7" t="s">
        <v>323</v>
      </c>
      <c r="C109" s="7" t="s">
        <v>324</v>
      </c>
      <c r="D109" s="6" t="s">
        <v>48</v>
      </c>
      <c r="E109" s="8">
        <v>1</v>
      </c>
      <c r="F109" s="7"/>
      <c r="G109" s="9"/>
      <c r="H109" s="10">
        <f t="shared" si="5"/>
        <v>0</v>
      </c>
    </row>
    <row r="110" spans="1:8" ht="15" customHeight="1" x14ac:dyDescent="0.25">
      <c r="A110" s="6" t="s">
        <v>325</v>
      </c>
      <c r="B110" s="7" t="s">
        <v>326</v>
      </c>
      <c r="C110" s="7" t="s">
        <v>327</v>
      </c>
      <c r="D110" s="6" t="s">
        <v>48</v>
      </c>
      <c r="E110" s="8">
        <v>1</v>
      </c>
      <c r="F110" s="7"/>
      <c r="G110" s="9"/>
      <c r="H110" s="10">
        <f t="shared" si="5"/>
        <v>0</v>
      </c>
    </row>
    <row r="111" spans="1:8" ht="15" customHeight="1" x14ac:dyDescent="0.25">
      <c r="G111" s="12" t="s">
        <v>328</v>
      </c>
      <c r="H111" s="13"/>
    </row>
    <row r="112" spans="1:8" x14ac:dyDescent="0.25">
      <c r="G112" s="12" t="s">
        <v>329</v>
      </c>
      <c r="H112" s="13">
        <f>ROUND(H111*23%,2)</f>
        <v>0</v>
      </c>
    </row>
    <row r="113" spans="7:8" x14ac:dyDescent="0.25">
      <c r="G113" s="14" t="s">
        <v>330</v>
      </c>
      <c r="H113" s="15">
        <f>ROUND(H111+H112,2)</f>
        <v>0</v>
      </c>
    </row>
  </sheetData>
  <autoFilter ref="A4:H100" xr:uid="{00000000-0009-0000-0000-000000000000}"/>
  <mergeCells count="2">
    <mergeCell ref="A1:I1"/>
    <mergeCell ref="B101:H10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1948-784C-40FF-A75A-4C0E248B5AA8}">
  <dimension ref="A1:E32"/>
  <sheetViews>
    <sheetView topLeftCell="A13" zoomScale="86" zoomScaleNormal="100" workbookViewId="0">
      <selection activeCell="B30" sqref="B30:E30"/>
    </sheetView>
  </sheetViews>
  <sheetFormatPr defaultColWidth="8.7109375" defaultRowHeight="15" customHeight="1" x14ac:dyDescent="0.25"/>
  <cols>
    <col min="1" max="1" width="7" style="1" customWidth="1"/>
    <col min="2" max="2" width="75" style="1" customWidth="1"/>
    <col min="3" max="3" width="12" style="1" customWidth="1"/>
    <col min="4" max="4" width="7" style="1" customWidth="1"/>
    <col min="5" max="5" width="57.140625" style="1" customWidth="1"/>
    <col min="6" max="16384" width="8.7109375" style="1"/>
  </cols>
  <sheetData>
    <row r="1" spans="1:5" ht="15.75" customHeight="1" x14ac:dyDescent="0.25">
      <c r="A1" s="16"/>
    </row>
    <row r="3" spans="1:5" ht="15" customHeight="1" x14ac:dyDescent="0.25">
      <c r="A3" s="3" t="s">
        <v>331</v>
      </c>
      <c r="B3" s="3" t="s">
        <v>332</v>
      </c>
      <c r="C3" s="3" t="s">
        <v>333</v>
      </c>
      <c r="D3" s="3" t="s">
        <v>5</v>
      </c>
      <c r="E3" s="3" t="s">
        <v>334</v>
      </c>
    </row>
    <row r="4" spans="1:5" s="19" customFormat="1" ht="24.75" customHeight="1" x14ac:dyDescent="0.25">
      <c r="A4" s="17" t="s">
        <v>307</v>
      </c>
      <c r="B4" s="17" t="s">
        <v>335</v>
      </c>
      <c r="C4" s="18">
        <v>2</v>
      </c>
      <c r="D4" s="17" t="s">
        <v>14</v>
      </c>
      <c r="E4" s="17"/>
    </row>
    <row r="5" spans="1:5" s="19" customFormat="1" ht="31.5" customHeight="1" x14ac:dyDescent="0.25">
      <c r="A5" s="17" t="s">
        <v>310</v>
      </c>
      <c r="B5" s="17" t="s">
        <v>336</v>
      </c>
      <c r="C5" s="18">
        <v>7</v>
      </c>
      <c r="D5" s="17" t="s">
        <v>35</v>
      </c>
      <c r="E5" s="17" t="s">
        <v>337</v>
      </c>
    </row>
    <row r="6" spans="1:5" s="19" customFormat="1" ht="36.75" customHeight="1" x14ac:dyDescent="0.25">
      <c r="A6" s="17" t="s">
        <v>313</v>
      </c>
      <c r="B6" s="17" t="s">
        <v>338</v>
      </c>
      <c r="C6" s="18">
        <v>3</v>
      </c>
      <c r="D6" s="17" t="s">
        <v>35</v>
      </c>
      <c r="E6" s="17" t="s">
        <v>339</v>
      </c>
    </row>
    <row r="7" spans="1:5" s="19" customFormat="1" ht="24.75" customHeight="1" x14ac:dyDescent="0.25">
      <c r="A7" s="17" t="s">
        <v>316</v>
      </c>
      <c r="B7" s="17" t="s">
        <v>340</v>
      </c>
      <c r="C7" s="18">
        <v>15</v>
      </c>
      <c r="D7" s="17" t="s">
        <v>35</v>
      </c>
      <c r="E7" s="17"/>
    </row>
    <row r="8" spans="1:5" s="19" customFormat="1" ht="24.75" customHeight="1" x14ac:dyDescent="0.25">
      <c r="A8" s="17" t="s">
        <v>319</v>
      </c>
      <c r="B8" s="17" t="s">
        <v>341</v>
      </c>
      <c r="C8" s="18">
        <v>15</v>
      </c>
      <c r="D8" s="17" t="s">
        <v>35</v>
      </c>
      <c r="E8" s="17"/>
    </row>
    <row r="9" spans="1:5" s="19" customFormat="1" ht="24.75" customHeight="1" x14ac:dyDescent="0.25">
      <c r="A9" s="17" t="s">
        <v>322</v>
      </c>
      <c r="B9" s="17" t="s">
        <v>342</v>
      </c>
      <c r="C9" s="20">
        <v>0.1</v>
      </c>
      <c r="D9" s="17" t="s">
        <v>343</v>
      </c>
      <c r="E9" s="17"/>
    </row>
    <row r="10" spans="1:5" s="19" customFormat="1" ht="24.75" customHeight="1" x14ac:dyDescent="0.25">
      <c r="A10" s="17" t="s">
        <v>325</v>
      </c>
      <c r="B10" s="17" t="s">
        <v>344</v>
      </c>
      <c r="C10" s="18">
        <v>0.66</v>
      </c>
      <c r="D10" s="17" t="s">
        <v>345</v>
      </c>
      <c r="E10" s="17" t="s">
        <v>346</v>
      </c>
    </row>
    <row r="11" spans="1:5" s="19" customFormat="1" ht="35.25" customHeight="1" x14ac:dyDescent="0.25">
      <c r="A11" s="17" t="s">
        <v>347</v>
      </c>
      <c r="B11" s="17" t="s">
        <v>348</v>
      </c>
      <c r="C11" s="18">
        <v>1.0900000000000001</v>
      </c>
      <c r="D11" s="17" t="s">
        <v>345</v>
      </c>
      <c r="E11" s="17" t="s">
        <v>346</v>
      </c>
    </row>
    <row r="12" spans="1:5" s="19" customFormat="1" ht="24.75" customHeight="1" x14ac:dyDescent="0.25">
      <c r="A12" s="17" t="s">
        <v>349</v>
      </c>
      <c r="B12" s="17" t="s">
        <v>350</v>
      </c>
      <c r="C12" s="18">
        <v>5</v>
      </c>
      <c r="D12" s="17" t="s">
        <v>111</v>
      </c>
      <c r="E12" s="17"/>
    </row>
    <row r="13" spans="1:5" s="19" customFormat="1" ht="24.75" customHeight="1" x14ac:dyDescent="0.25">
      <c r="A13" s="17" t="s">
        <v>351</v>
      </c>
      <c r="B13" s="17" t="s">
        <v>352</v>
      </c>
      <c r="C13" s="20">
        <v>0.3</v>
      </c>
      <c r="D13" s="17" t="s">
        <v>343</v>
      </c>
      <c r="E13" s="17"/>
    </row>
    <row r="14" spans="1:5" s="19" customFormat="1" ht="24.75" customHeight="1" x14ac:dyDescent="0.25">
      <c r="A14" s="17" t="s">
        <v>353</v>
      </c>
      <c r="B14" s="17" t="s">
        <v>354</v>
      </c>
      <c r="C14" s="18">
        <v>3</v>
      </c>
      <c r="D14" s="17" t="s">
        <v>35</v>
      </c>
      <c r="E14" s="17"/>
    </row>
    <row r="15" spans="1:5" s="19" customFormat="1" ht="24.75" customHeight="1" x14ac:dyDescent="0.25">
      <c r="A15" s="17" t="s">
        <v>355</v>
      </c>
      <c r="B15" s="17" t="s">
        <v>356</v>
      </c>
      <c r="C15" s="18">
        <v>30</v>
      </c>
      <c r="D15" s="17" t="s">
        <v>35</v>
      </c>
      <c r="E15" s="17"/>
    </row>
    <row r="16" spans="1:5" s="19" customFormat="1" ht="24.75" customHeight="1" x14ac:dyDescent="0.25">
      <c r="A16" s="17" t="s">
        <v>357</v>
      </c>
      <c r="B16" s="17" t="s">
        <v>358</v>
      </c>
      <c r="C16" s="18">
        <v>30</v>
      </c>
      <c r="D16" s="17" t="s">
        <v>35</v>
      </c>
      <c r="E16" s="17"/>
    </row>
    <row r="17" spans="1:5" s="19" customFormat="1" ht="24.75" customHeight="1" x14ac:dyDescent="0.25">
      <c r="A17" s="17" t="s">
        <v>359</v>
      </c>
      <c r="B17" s="17" t="s">
        <v>360</v>
      </c>
      <c r="C17" s="18">
        <v>15</v>
      </c>
      <c r="D17" s="17" t="s">
        <v>35</v>
      </c>
      <c r="E17" s="17"/>
    </row>
    <row r="18" spans="1:5" s="19" customFormat="1" ht="24.75" customHeight="1" x14ac:dyDescent="0.25">
      <c r="A18" s="17" t="s">
        <v>361</v>
      </c>
      <c r="B18" s="17" t="s">
        <v>362</v>
      </c>
      <c r="C18" s="18">
        <v>15</v>
      </c>
      <c r="D18" s="17" t="s">
        <v>35</v>
      </c>
      <c r="E18" s="17"/>
    </row>
    <row r="19" spans="1:5" s="19" customFormat="1" ht="24.75" customHeight="1" x14ac:dyDescent="0.25">
      <c r="A19" s="17" t="s">
        <v>363</v>
      </c>
      <c r="B19" s="17" t="s">
        <v>364</v>
      </c>
      <c r="C19" s="18">
        <v>4.24E-2</v>
      </c>
      <c r="D19" s="17" t="s">
        <v>35</v>
      </c>
      <c r="E19" s="17" t="s">
        <v>365</v>
      </c>
    </row>
    <row r="20" spans="1:5" s="19" customFormat="1" ht="24.75" customHeight="1" x14ac:dyDescent="0.25">
      <c r="A20" s="17" t="s">
        <v>366</v>
      </c>
      <c r="B20" s="17" t="s">
        <v>367</v>
      </c>
      <c r="C20" s="18">
        <v>5</v>
      </c>
      <c r="D20" s="17" t="s">
        <v>35</v>
      </c>
      <c r="E20" s="17"/>
    </row>
    <row r="21" spans="1:5" s="19" customFormat="1" ht="45.75" customHeight="1" x14ac:dyDescent="0.25">
      <c r="A21" s="17" t="s">
        <v>368</v>
      </c>
      <c r="B21" s="17" t="s">
        <v>369</v>
      </c>
      <c r="C21" s="18">
        <v>50</v>
      </c>
      <c r="D21" s="17" t="s">
        <v>35</v>
      </c>
      <c r="E21" s="17" t="s">
        <v>370</v>
      </c>
    </row>
    <row r="22" spans="1:5" s="19" customFormat="1" ht="24.75" customHeight="1" x14ac:dyDescent="0.25">
      <c r="A22" s="17" t="s">
        <v>371</v>
      </c>
      <c r="B22" s="17" t="s">
        <v>372</v>
      </c>
      <c r="C22" s="18">
        <v>10</v>
      </c>
      <c r="D22" s="17" t="s">
        <v>35</v>
      </c>
      <c r="E22" s="17" t="s">
        <v>373</v>
      </c>
    </row>
    <row r="23" spans="1:5" s="19" customFormat="1" ht="24.75" customHeight="1" x14ac:dyDescent="0.25">
      <c r="A23" s="17" t="s">
        <v>374</v>
      </c>
      <c r="B23" s="17" t="s">
        <v>375</v>
      </c>
      <c r="C23" s="18">
        <v>5</v>
      </c>
      <c r="D23" s="17" t="s">
        <v>35</v>
      </c>
      <c r="E23" s="17"/>
    </row>
    <row r="24" spans="1:5" s="19" customFormat="1" ht="24.75" customHeight="1" x14ac:dyDescent="0.25">
      <c r="A24" s="17" t="s">
        <v>376</v>
      </c>
      <c r="B24" s="17" t="s">
        <v>377</v>
      </c>
      <c r="C24" s="18">
        <v>2</v>
      </c>
      <c r="D24" s="17" t="s">
        <v>35</v>
      </c>
      <c r="E24" s="17"/>
    </row>
    <row r="26" spans="1:5" ht="15" customHeight="1" x14ac:dyDescent="0.25">
      <c r="A26" s="21" t="s">
        <v>378</v>
      </c>
    </row>
    <row r="27" spans="1:5" ht="30" customHeight="1" x14ac:dyDescent="0.25">
      <c r="A27" s="2"/>
      <c r="B27" s="22"/>
      <c r="C27" s="22"/>
      <c r="D27" s="22"/>
      <c r="E27" s="22"/>
    </row>
    <row r="28" spans="1:5" ht="30" customHeight="1" x14ac:dyDescent="0.25">
      <c r="A28" s="2" t="s">
        <v>379</v>
      </c>
      <c r="B28" s="22" t="s">
        <v>380</v>
      </c>
      <c r="C28" s="22"/>
      <c r="D28" s="22"/>
      <c r="E28" s="22"/>
    </row>
    <row r="29" spans="1:5" ht="30" customHeight="1" x14ac:dyDescent="0.25">
      <c r="A29" s="2" t="s">
        <v>379</v>
      </c>
      <c r="B29" s="22" t="s">
        <v>381</v>
      </c>
      <c r="C29" s="22"/>
      <c r="D29" s="22"/>
      <c r="E29" s="22"/>
    </row>
    <row r="30" spans="1:5" ht="30" customHeight="1" x14ac:dyDescent="0.25">
      <c r="A30" s="2" t="s">
        <v>379</v>
      </c>
      <c r="B30" s="22" t="s">
        <v>382</v>
      </c>
      <c r="C30" s="22"/>
      <c r="D30" s="22"/>
      <c r="E30" s="22"/>
    </row>
    <row r="31" spans="1:5" ht="30" customHeight="1" x14ac:dyDescent="0.25">
      <c r="A31" s="2" t="s">
        <v>379</v>
      </c>
      <c r="B31" s="22" t="s">
        <v>383</v>
      </c>
      <c r="C31" s="22"/>
      <c r="D31" s="22"/>
      <c r="E31" s="22"/>
    </row>
    <row r="32" spans="1:5" ht="30" customHeight="1" x14ac:dyDescent="0.25">
      <c r="A32" s="2" t="s">
        <v>379</v>
      </c>
      <c r="B32" s="22" t="s">
        <v>384</v>
      </c>
      <c r="C32" s="22"/>
      <c r="D32" s="22"/>
      <c r="E32" s="22"/>
    </row>
  </sheetData>
  <mergeCells count="6">
    <mergeCell ref="B32:E32"/>
    <mergeCell ref="B27:E27"/>
    <mergeCell ref="B28:E28"/>
    <mergeCell ref="B29:E29"/>
    <mergeCell ref="B30:E30"/>
    <mergeCell ref="B31:E3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Výkaz výmer</vt:lpstr>
      <vt:lpstr>Poznámky</vt:lpstr>
      <vt:lpstr>'Výkaz výmer'!Oblasť_tlače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Halmes</dc:creator>
  <cp:lastModifiedBy>Marian Halmes</cp:lastModifiedBy>
  <dcterms:created xsi:type="dcterms:W3CDTF">2026-10-26T14:29:03Z</dcterms:created>
  <dcterms:modified xsi:type="dcterms:W3CDTF">2026-10-26T14:32:42Z</dcterms:modified>
</cp:coreProperties>
</file>