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slerova\Documents\0_OBSTARÁVATEĽ SK\Gymnázium Šrobárová\Súťažné podklady\"/>
    </mc:Choice>
  </mc:AlternateContent>
  <bookViews>
    <workbookView xWindow="0" yWindow="0" windowWidth="23040" windowHeight="9192" tabRatio="842"/>
  </bookViews>
  <sheets>
    <sheet name="Rekapitulácia stavby" sheetId="1" r:id="rId1"/>
    <sheet name="1 - Reštaurovanie uličnýc..." sheetId="2" r:id="rId2"/>
    <sheet name="2 - Reštaurovanie uličnýc..." sheetId="3" r:id="rId3"/>
    <sheet name="3 - Reštaurovanie uličnýc..." sheetId="4" r:id="rId4"/>
  </sheets>
  <definedNames>
    <definedName name="_xlnm._FilterDatabase" localSheetId="1" hidden="1">'1 - Reštaurovanie uličnýc...'!$C$136:$K$184</definedName>
    <definedName name="_xlnm._FilterDatabase" localSheetId="2" hidden="1">'2 - Reštaurovanie uličnýc...'!$C$138:$K$189</definedName>
    <definedName name="_xlnm._FilterDatabase" localSheetId="3" hidden="1">'3 - Reštaurovanie uličnýc...'!$C$136:$K$171</definedName>
    <definedName name="_xlnm.Print_Titles" localSheetId="1">'1 - Reštaurovanie uličnýc...'!$136:$136</definedName>
    <definedName name="_xlnm.Print_Titles" localSheetId="2">'2 - Reštaurovanie uličnýc...'!$138:$138</definedName>
    <definedName name="_xlnm.Print_Titles" localSheetId="3">'3 - Reštaurovanie uličnýc...'!$136:$136</definedName>
    <definedName name="_xlnm.Print_Titles" localSheetId="0">'Rekapitulácia stavby'!$97:$97</definedName>
    <definedName name="_xlnm.Print_Area" localSheetId="1">'1 - Reštaurovanie uličnýc...'!$C$3:$J$82,'1 - Reštaurovanie uličnýc...'!$C$88:$J$118,'1 - Reštaurovanie uličnýc...'!$C$124:$J$184</definedName>
    <definedName name="_xlnm.Print_Area" localSheetId="2">'2 - Reštaurovanie uličnýc...'!$B$3:$J$85,'2 - Reštaurovanie uličnýc...'!$C$91:$J$120,'2 - Reštaurovanie uličnýc...'!$C$126:$J$189</definedName>
    <definedName name="_xlnm.Print_Area" localSheetId="3">'3 - Reštaurovanie uličnýc...'!$B$3:$K$172</definedName>
    <definedName name="_xlnm.Print_Area" localSheetId="0">'Rekapitulácia stavby'!$D$4:$AO$81,'Rekapitulácia stavby'!$C$87:$AQ$106</definedName>
  </definedNames>
  <calcPr calcId="162913"/>
</workbook>
</file>

<file path=xl/calcChain.xml><?xml version="1.0" encoding="utf-8"?>
<calcChain xmlns="http://schemas.openxmlformats.org/spreadsheetml/2006/main">
  <c r="J21" i="3" l="1"/>
  <c r="C96" i="4" l="1"/>
  <c r="C131" i="3"/>
  <c r="J48" i="4" l="1"/>
  <c r="J47" i="4"/>
  <c r="AY102" i="1" s="1"/>
  <c r="J46" i="4"/>
  <c r="AX102" i="1"/>
  <c r="BI171" i="4"/>
  <c r="BH171" i="4"/>
  <c r="BG171" i="4"/>
  <c r="BE171" i="4"/>
  <c r="T171" i="4"/>
  <c r="T170" i="4" s="1"/>
  <c r="R171" i="4"/>
  <c r="R170" i="4" s="1"/>
  <c r="P171" i="4"/>
  <c r="P170" i="4" s="1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F131" i="4"/>
  <c r="C129" i="4"/>
  <c r="BI116" i="4"/>
  <c r="BH116" i="4"/>
  <c r="BG116" i="4"/>
  <c r="BF116" i="4"/>
  <c r="BE116" i="4"/>
  <c r="BI115" i="4"/>
  <c r="BH115" i="4"/>
  <c r="BG115" i="4"/>
  <c r="BF115" i="4"/>
  <c r="BE115" i="4"/>
  <c r="F98" i="4"/>
  <c r="J33" i="4"/>
  <c r="E33" i="4"/>
  <c r="J134" i="4" s="1"/>
  <c r="J32" i="4"/>
  <c r="J30" i="4"/>
  <c r="E30" i="4"/>
  <c r="J100" i="4" s="1"/>
  <c r="J29" i="4"/>
  <c r="J27" i="4"/>
  <c r="E27" i="4"/>
  <c r="F134" i="4" s="1"/>
  <c r="J26" i="4"/>
  <c r="J24" i="4"/>
  <c r="E24" i="4"/>
  <c r="F133" i="4" s="1"/>
  <c r="J23" i="4"/>
  <c r="E16" i="4"/>
  <c r="J48" i="3"/>
  <c r="J47" i="3"/>
  <c r="AY101" i="1" s="1"/>
  <c r="J46" i="3"/>
  <c r="AX101" i="1"/>
  <c r="BI189" i="3"/>
  <c r="BH189" i="3"/>
  <c r="BG189" i="3"/>
  <c r="BE189" i="3"/>
  <c r="T189" i="3"/>
  <c r="T188" i="3" s="1"/>
  <c r="R189" i="3"/>
  <c r="R188" i="3" s="1"/>
  <c r="P189" i="3"/>
  <c r="P188" i="3" s="1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F133" i="3"/>
  <c r="BI118" i="3"/>
  <c r="BH118" i="3"/>
  <c r="BG118" i="3"/>
  <c r="BF118" i="3"/>
  <c r="BE118" i="3"/>
  <c r="BI117" i="3"/>
  <c r="BH117" i="3"/>
  <c r="BG117" i="3"/>
  <c r="BF117" i="3"/>
  <c r="BE117" i="3"/>
  <c r="F98" i="3"/>
  <c r="C96" i="3"/>
  <c r="J33" i="3"/>
  <c r="E33" i="3"/>
  <c r="J101" i="3" s="1"/>
  <c r="J32" i="3"/>
  <c r="J30" i="3"/>
  <c r="E30" i="3"/>
  <c r="J135" i="3" s="1"/>
  <c r="J29" i="3"/>
  <c r="J27" i="3"/>
  <c r="E27" i="3"/>
  <c r="F101" i="3" s="1"/>
  <c r="J26" i="3"/>
  <c r="J24" i="3"/>
  <c r="E24" i="3"/>
  <c r="F135" i="3" s="1"/>
  <c r="J23" i="3"/>
  <c r="E16" i="3"/>
  <c r="J45" i="2"/>
  <c r="J44" i="2"/>
  <c r="AY100" i="1" s="1"/>
  <c r="J43" i="2"/>
  <c r="AX100" i="1" s="1"/>
  <c r="BI184" i="2"/>
  <c r="BH184" i="2"/>
  <c r="BG184" i="2"/>
  <c r="BE184" i="2"/>
  <c r="T184" i="2"/>
  <c r="T183" i="2" s="1"/>
  <c r="R184" i="2"/>
  <c r="R183" i="2" s="1"/>
  <c r="P184" i="2"/>
  <c r="P183" i="2" s="1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F131" i="2"/>
  <c r="C129" i="2"/>
  <c r="BI116" i="2"/>
  <c r="BH116" i="2"/>
  <c r="BG116" i="2"/>
  <c r="BF116" i="2"/>
  <c r="BE116" i="2"/>
  <c r="BI115" i="2"/>
  <c r="BH115" i="2"/>
  <c r="BG115" i="2"/>
  <c r="BF115" i="2"/>
  <c r="BE115" i="2"/>
  <c r="F95" i="2"/>
  <c r="C93" i="2"/>
  <c r="J30" i="2"/>
  <c r="E30" i="2"/>
  <c r="J134" i="2" s="1"/>
  <c r="J29" i="2"/>
  <c r="J27" i="2"/>
  <c r="E27" i="2"/>
  <c r="J133" i="2" s="1"/>
  <c r="J26" i="2"/>
  <c r="J24" i="2"/>
  <c r="E24" i="2"/>
  <c r="F98" i="2" s="1"/>
  <c r="J23" i="2"/>
  <c r="J21" i="2"/>
  <c r="E21" i="2"/>
  <c r="F133" i="2" s="1"/>
  <c r="J20" i="2"/>
  <c r="L95" i="1"/>
  <c r="AM95" i="1"/>
  <c r="AM94" i="1"/>
  <c r="L94" i="1"/>
  <c r="AM92" i="1"/>
  <c r="L92" i="1"/>
  <c r="L90" i="1"/>
  <c r="L89" i="1"/>
  <c r="BK169" i="4"/>
  <c r="BK160" i="4"/>
  <c r="BK159" i="4"/>
  <c r="BK153" i="4"/>
  <c r="BK151" i="4"/>
  <c r="J150" i="4"/>
  <c r="BK148" i="4"/>
  <c r="BK145" i="4"/>
  <c r="BK144" i="4"/>
  <c r="J142" i="4"/>
  <c r="BK140" i="4"/>
  <c r="BK186" i="3"/>
  <c r="J185" i="3"/>
  <c r="J182" i="3"/>
  <c r="BK179" i="3"/>
  <c r="BK176" i="3"/>
  <c r="BK173" i="3"/>
  <c r="BK172" i="3"/>
  <c r="J170" i="3"/>
  <c r="J169" i="3"/>
  <c r="BK168" i="3"/>
  <c r="J167" i="3"/>
  <c r="BK166" i="3"/>
  <c r="J164" i="3"/>
  <c r="BK162" i="3"/>
  <c r="J160" i="3"/>
  <c r="BK157" i="3"/>
  <c r="BK153" i="3"/>
  <c r="J150" i="3"/>
  <c r="J148" i="3"/>
  <c r="J147" i="3"/>
  <c r="BK145" i="3"/>
  <c r="J116" i="3"/>
  <c r="BK184" i="2"/>
  <c r="J181" i="2"/>
  <c r="BK180" i="2"/>
  <c r="J178" i="2"/>
  <c r="BK177" i="2"/>
  <c r="BK175" i="2"/>
  <c r="J174" i="2"/>
  <c r="BK172" i="2"/>
  <c r="BK164" i="2"/>
  <c r="BK163" i="2"/>
  <c r="BK162" i="2"/>
  <c r="BK161" i="2"/>
  <c r="J159" i="2"/>
  <c r="J158" i="2"/>
  <c r="J155" i="2"/>
  <c r="BK154" i="2"/>
  <c r="J153" i="2"/>
  <c r="BK152" i="2"/>
  <c r="J151" i="2"/>
  <c r="BK150" i="2"/>
  <c r="J149" i="2"/>
  <c r="BK142" i="2"/>
  <c r="BK141" i="2"/>
  <c r="J171" i="4"/>
  <c r="J168" i="4"/>
  <c r="BK167" i="4"/>
  <c r="J166" i="4"/>
  <c r="BK164" i="4"/>
  <c r="BK162" i="4"/>
  <c r="J159" i="4"/>
  <c r="J157" i="4"/>
  <c r="BK155" i="4"/>
  <c r="J152" i="4"/>
  <c r="J151" i="4"/>
  <c r="BK150" i="4"/>
  <c r="BK143" i="4"/>
  <c r="J114" i="4"/>
  <c r="BK187" i="3"/>
  <c r="BK185" i="3"/>
  <c r="BK184" i="3"/>
  <c r="BK183" i="3"/>
  <c r="J179" i="3"/>
  <c r="BK178" i="3"/>
  <c r="J174" i="3"/>
  <c r="J173" i="3"/>
  <c r="J171" i="3"/>
  <c r="BK170" i="3"/>
  <c r="BK169" i="3"/>
  <c r="J168" i="3"/>
  <c r="BK164" i="3"/>
  <c r="BK160" i="3"/>
  <c r="BK156" i="3"/>
  <c r="J154" i="3"/>
  <c r="J152" i="3"/>
  <c r="BK151" i="3"/>
  <c r="BK148" i="3"/>
  <c r="BK146" i="3"/>
  <c r="BK144" i="3"/>
  <c r="BK182" i="2"/>
  <c r="BK181" i="2"/>
  <c r="J180" i="2"/>
  <c r="J176" i="2"/>
  <c r="J175" i="2"/>
  <c r="BK174" i="2"/>
  <c r="J173" i="2"/>
  <c r="J170" i="2"/>
  <c r="J169" i="2"/>
  <c r="BK166" i="2"/>
  <c r="J165" i="2"/>
  <c r="J164" i="2"/>
  <c r="J160" i="2"/>
  <c r="J156" i="2"/>
  <c r="BK153" i="2"/>
  <c r="BK149" i="2"/>
  <c r="J148" i="2"/>
  <c r="BK145" i="2"/>
  <c r="BK144" i="2"/>
  <c r="J143" i="2"/>
  <c r="J142" i="2"/>
  <c r="AK32" i="1"/>
  <c r="AS99" i="1"/>
  <c r="BK166" i="4"/>
  <c r="J165" i="4"/>
  <c r="J164" i="4"/>
  <c r="BK161" i="4"/>
  <c r="J160" i="4"/>
  <c r="J158" i="4"/>
  <c r="BK157" i="4"/>
  <c r="J155" i="4"/>
  <c r="BK154" i="4"/>
  <c r="J153" i="4"/>
  <c r="BK149" i="4"/>
  <c r="J148" i="4"/>
  <c r="BK146" i="4"/>
  <c r="J144" i="4"/>
  <c r="J143" i="4"/>
  <c r="J141" i="4"/>
  <c r="BK189" i="3"/>
  <c r="J187" i="3"/>
  <c r="J181" i="3"/>
  <c r="J178" i="3"/>
  <c r="J175" i="3"/>
  <c r="BK171" i="3"/>
  <c r="BK167" i="3"/>
  <c r="J166" i="3"/>
  <c r="BK163" i="3"/>
  <c r="BK161" i="3"/>
  <c r="BK159" i="3"/>
  <c r="BK155" i="3"/>
  <c r="J151" i="3"/>
  <c r="BK150" i="3"/>
  <c r="J146" i="3"/>
  <c r="J144" i="3"/>
  <c r="J143" i="3"/>
  <c r="BK142" i="3"/>
  <c r="J182" i="2"/>
  <c r="BK178" i="2"/>
  <c r="J177" i="2"/>
  <c r="BK173" i="2"/>
  <c r="J171" i="2"/>
  <c r="BK169" i="2"/>
  <c r="J166" i="2"/>
  <c r="J163" i="2"/>
  <c r="J162" i="2"/>
  <c r="BK160" i="2"/>
  <c r="J157" i="2"/>
  <c r="BK155" i="2"/>
  <c r="J152" i="2"/>
  <c r="J141" i="2"/>
  <c r="J114" i="2"/>
  <c r="J37" i="2" s="1"/>
  <c r="BK171" i="4"/>
  <c r="J169" i="4"/>
  <c r="BK168" i="4"/>
  <c r="J167" i="4"/>
  <c r="BK165" i="4"/>
  <c r="J162" i="4"/>
  <c r="J161" i="4"/>
  <c r="BK158" i="4"/>
  <c r="J154" i="4"/>
  <c r="BK152" i="4"/>
  <c r="J149" i="4"/>
  <c r="J146" i="4"/>
  <c r="J145" i="4"/>
  <c r="BK142" i="4"/>
  <c r="BK141" i="4"/>
  <c r="J140" i="4"/>
  <c r="J189" i="3"/>
  <c r="J186" i="3"/>
  <c r="J184" i="3"/>
  <c r="J183" i="3"/>
  <c r="BK182" i="3"/>
  <c r="BK181" i="3"/>
  <c r="J176" i="3"/>
  <c r="BK175" i="3"/>
  <c r="BK174" i="3"/>
  <c r="J172" i="3"/>
  <c r="J163" i="3"/>
  <c r="J162" i="3"/>
  <c r="J161" i="3"/>
  <c r="J159" i="3"/>
  <c r="J157" i="3"/>
  <c r="J156" i="3"/>
  <c r="J155" i="3"/>
  <c r="BK154" i="3"/>
  <c r="J153" i="3"/>
  <c r="BK152" i="3"/>
  <c r="BK147" i="3"/>
  <c r="J145" i="3"/>
  <c r="BK143" i="3"/>
  <c r="J142" i="3"/>
  <c r="J184" i="2"/>
  <c r="BK176" i="2"/>
  <c r="J172" i="2"/>
  <c r="BK171" i="2"/>
  <c r="BK170" i="2"/>
  <c r="BK165" i="2"/>
  <c r="J161" i="2"/>
  <c r="BK159" i="2"/>
  <c r="BK158" i="2"/>
  <c r="BK157" i="2"/>
  <c r="BK156" i="2"/>
  <c r="J154" i="2"/>
  <c r="BK151" i="2"/>
  <c r="J150" i="2"/>
  <c r="BK148" i="2"/>
  <c r="J145" i="2"/>
  <c r="J144" i="2"/>
  <c r="BK143" i="2"/>
  <c r="R140" i="2" l="1"/>
  <c r="R139" i="2" s="1"/>
  <c r="P147" i="2"/>
  <c r="P146" i="2" s="1"/>
  <c r="BK168" i="2"/>
  <c r="BK167" i="2" s="1"/>
  <c r="J167" i="2" s="1"/>
  <c r="J108" i="2" s="1"/>
  <c r="BK179" i="2"/>
  <c r="J179" i="2" s="1"/>
  <c r="J110" i="2" s="1"/>
  <c r="T141" i="3"/>
  <c r="R149" i="3"/>
  <c r="R158" i="3"/>
  <c r="P165" i="3"/>
  <c r="P177" i="3"/>
  <c r="T180" i="3"/>
  <c r="BK163" i="4"/>
  <c r="J163" i="4" s="1"/>
  <c r="J110" i="4" s="1"/>
  <c r="BK140" i="2"/>
  <c r="J140" i="2" s="1"/>
  <c r="J105" i="2" s="1"/>
  <c r="R147" i="2"/>
  <c r="R146" i="2" s="1"/>
  <c r="T168" i="2"/>
  <c r="T167" i="2" s="1"/>
  <c r="T179" i="2"/>
  <c r="BK141" i="3"/>
  <c r="BK149" i="3"/>
  <c r="BK158" i="3"/>
  <c r="J158" i="3" s="1"/>
  <c r="J109" i="3" s="1"/>
  <c r="BK165" i="3"/>
  <c r="J165" i="3" s="1"/>
  <c r="J110" i="3" s="1"/>
  <c r="BK177" i="3"/>
  <c r="J177" i="3" s="1"/>
  <c r="J111" i="3" s="1"/>
  <c r="R180" i="3"/>
  <c r="P163" i="4"/>
  <c r="P140" i="2"/>
  <c r="P139" i="2" s="1"/>
  <c r="T147" i="2"/>
  <c r="T146" i="2" s="1"/>
  <c r="R168" i="2"/>
  <c r="R167" i="2" s="1"/>
  <c r="R179" i="2"/>
  <c r="R141" i="3"/>
  <c r="P149" i="3"/>
  <c r="P158" i="3"/>
  <c r="R165" i="3"/>
  <c r="R177" i="3"/>
  <c r="BK180" i="3"/>
  <c r="J180" i="3" s="1"/>
  <c r="J112" i="3" s="1"/>
  <c r="P139" i="4"/>
  <c r="R163" i="4"/>
  <c r="T140" i="2"/>
  <c r="T139" i="2" s="1"/>
  <c r="BK147" i="2"/>
  <c r="J147" i="2" s="1"/>
  <c r="J107" i="2" s="1"/>
  <c r="P168" i="2"/>
  <c r="P167" i="2" s="1"/>
  <c r="P179" i="2"/>
  <c r="P141" i="3"/>
  <c r="T149" i="3"/>
  <c r="T158" i="3"/>
  <c r="T165" i="3"/>
  <c r="T177" i="3"/>
  <c r="P180" i="3"/>
  <c r="BK139" i="4"/>
  <c r="J139" i="4" s="1"/>
  <c r="J107" i="4" s="1"/>
  <c r="R139" i="4"/>
  <c r="T139" i="4"/>
  <c r="BK147" i="4"/>
  <c r="J147" i="4" s="1"/>
  <c r="J108" i="4" s="1"/>
  <c r="P147" i="4"/>
  <c r="R147" i="4"/>
  <c r="T147" i="4"/>
  <c r="BK156" i="4"/>
  <c r="J156" i="4" s="1"/>
  <c r="J109" i="4" s="1"/>
  <c r="P156" i="4"/>
  <c r="R156" i="4"/>
  <c r="T156" i="4"/>
  <c r="T163" i="4"/>
  <c r="J97" i="2"/>
  <c r="E127" i="2"/>
  <c r="BF144" i="2"/>
  <c r="BF149" i="2"/>
  <c r="BF155" i="2"/>
  <c r="BF160" i="2"/>
  <c r="BF166" i="2"/>
  <c r="BF174" i="2"/>
  <c r="BF182" i="2"/>
  <c r="BK183" i="2"/>
  <c r="J183" i="2" s="1"/>
  <c r="J111" i="2" s="1"/>
  <c r="E94" i="3"/>
  <c r="F136" i="3"/>
  <c r="BF144" i="3"/>
  <c r="BF154" i="3"/>
  <c r="BF155" i="3"/>
  <c r="BF156" i="3"/>
  <c r="BF162" i="3"/>
  <c r="BF166" i="3"/>
  <c r="BF175" i="3"/>
  <c r="BF182" i="3"/>
  <c r="BF183" i="3"/>
  <c r="BF185" i="3"/>
  <c r="BF187" i="3"/>
  <c r="BF189" i="3"/>
  <c r="F101" i="4"/>
  <c r="BF145" i="4"/>
  <c r="BF153" i="4"/>
  <c r="BF159" i="4"/>
  <c r="BF160" i="4"/>
  <c r="BF164" i="4"/>
  <c r="BF166" i="4"/>
  <c r="BF167" i="4"/>
  <c r="BF168" i="4"/>
  <c r="F134" i="2"/>
  <c r="BF145" i="2"/>
  <c r="BF151" i="2"/>
  <c r="BF152" i="2"/>
  <c r="BF156" i="2"/>
  <c r="BF161" i="2"/>
  <c r="BF162" i="2"/>
  <c r="BF165" i="2"/>
  <c r="BF171" i="2"/>
  <c r="BF175" i="2"/>
  <c r="BF176" i="2"/>
  <c r="J136" i="3"/>
  <c r="BF142" i="3"/>
  <c r="BF143" i="3"/>
  <c r="BF145" i="3"/>
  <c r="BF160" i="3"/>
  <c r="BF164" i="3"/>
  <c r="BF170" i="3"/>
  <c r="BF171" i="3"/>
  <c r="BF173" i="3"/>
  <c r="BF176" i="3"/>
  <c r="J101" i="4"/>
  <c r="J133" i="4"/>
  <c r="BF140" i="4"/>
  <c r="BF146" i="4"/>
  <c r="BF148" i="4"/>
  <c r="BF152" i="4"/>
  <c r="BF154" i="4"/>
  <c r="BF157" i="4"/>
  <c r="BF158" i="4"/>
  <c r="BF161" i="4"/>
  <c r="BF169" i="4"/>
  <c r="F97" i="2"/>
  <c r="BF142" i="2"/>
  <c r="BF143" i="2"/>
  <c r="BF148" i="2"/>
  <c r="BF153" i="2"/>
  <c r="BF159" i="2"/>
  <c r="BF164" i="2"/>
  <c r="BF170" i="2"/>
  <c r="BF172" i="2"/>
  <c r="BF178" i="2"/>
  <c r="BF184" i="2"/>
  <c r="J100" i="3"/>
  <c r="BF147" i="3"/>
  <c r="BF150" i="3"/>
  <c r="BF151" i="3"/>
  <c r="BF152" i="3"/>
  <c r="BF153" i="3"/>
  <c r="BF157" i="3"/>
  <c r="BF163" i="3"/>
  <c r="BF167" i="3"/>
  <c r="BF169" i="3"/>
  <c r="BF174" i="3"/>
  <c r="BF178" i="3"/>
  <c r="BF179" i="3"/>
  <c r="BF181" i="3"/>
  <c r="BF184" i="3"/>
  <c r="BF186" i="3"/>
  <c r="E94" i="4"/>
  <c r="F100" i="4"/>
  <c r="BF141" i="4"/>
  <c r="BF150" i="4"/>
  <c r="BF151" i="4"/>
  <c r="BF155" i="4"/>
  <c r="BF162" i="4"/>
  <c r="BF165" i="4"/>
  <c r="J98" i="2"/>
  <c r="BF141" i="2"/>
  <c r="BF150" i="2"/>
  <c r="BF154" i="2"/>
  <c r="BF157" i="2"/>
  <c r="BF158" i="2"/>
  <c r="BF163" i="2"/>
  <c r="BF169" i="2"/>
  <c r="BF173" i="2"/>
  <c r="BF177" i="2"/>
  <c r="BF180" i="2"/>
  <c r="BF181" i="2"/>
  <c r="F100" i="3"/>
  <c r="J40" i="3"/>
  <c r="BF146" i="3"/>
  <c r="BF148" i="3"/>
  <c r="BF159" i="3"/>
  <c r="BF161" i="3"/>
  <c r="BF168" i="3"/>
  <c r="BF172" i="3"/>
  <c r="BK188" i="3"/>
  <c r="J188" i="3" s="1"/>
  <c r="J113" i="3" s="1"/>
  <c r="J40" i="4"/>
  <c r="BF142" i="4"/>
  <c r="BF143" i="4"/>
  <c r="BF144" i="4"/>
  <c r="BF149" i="4"/>
  <c r="BF171" i="4"/>
  <c r="BK170" i="4"/>
  <c r="J170" i="4" s="1"/>
  <c r="J111" i="4" s="1"/>
  <c r="J41" i="2"/>
  <c r="AV100" i="1" s="1"/>
  <c r="F44" i="4"/>
  <c r="AZ102" i="1" s="1"/>
  <c r="J44" i="3"/>
  <c r="AV101" i="1" s="1"/>
  <c r="F41" i="2"/>
  <c r="AZ100" i="1" s="1"/>
  <c r="F46" i="3"/>
  <c r="BB101" i="1" s="1"/>
  <c r="F43" i="2"/>
  <c r="BB100" i="1" s="1"/>
  <c r="F47" i="3"/>
  <c r="BC101" i="1" s="1"/>
  <c r="F48" i="4"/>
  <c r="BD102" i="1" s="1"/>
  <c r="F46" i="4"/>
  <c r="BB102" i="1" s="1"/>
  <c r="F45" i="2"/>
  <c r="BD100" i="1" s="1"/>
  <c r="J44" i="4"/>
  <c r="AV102" i="1" s="1"/>
  <c r="F48" i="3"/>
  <c r="BD101" i="1" s="1"/>
  <c r="F44" i="2"/>
  <c r="BC100" i="1" s="1"/>
  <c r="F47" i="4"/>
  <c r="BC102" i="1" s="1"/>
  <c r="F44" i="3"/>
  <c r="AZ101" i="1" s="1"/>
  <c r="J149" i="3" l="1"/>
  <c r="J108" i="3" s="1"/>
  <c r="P140" i="3"/>
  <c r="T138" i="2"/>
  <c r="T137" i="2" s="1"/>
  <c r="R138" i="4"/>
  <c r="R137" i="4"/>
  <c r="P138" i="2"/>
  <c r="P137" i="2" s="1"/>
  <c r="AU100" i="1" s="1"/>
  <c r="BK140" i="3"/>
  <c r="BK139" i="3" s="1"/>
  <c r="J139" i="3" s="1"/>
  <c r="J105" i="3" s="1"/>
  <c r="J120" i="3" s="1"/>
  <c r="T138" i="4"/>
  <c r="T137" i="4" s="1"/>
  <c r="R138" i="2"/>
  <c r="R137" i="2" s="1"/>
  <c r="P139" i="3"/>
  <c r="AU101" i="1"/>
  <c r="R140" i="3"/>
  <c r="R139" i="3" s="1"/>
  <c r="T140" i="3"/>
  <c r="T139" i="3" s="1"/>
  <c r="P138" i="4"/>
  <c r="P137" i="4" s="1"/>
  <c r="AU102" i="1" s="1"/>
  <c r="BK139" i="2"/>
  <c r="J139" i="2" s="1"/>
  <c r="J168" i="2"/>
  <c r="J109" i="2" s="1"/>
  <c r="BK146" i="2"/>
  <c r="J146" i="2" s="1"/>
  <c r="J106" i="2" s="1"/>
  <c r="J141" i="3"/>
  <c r="J107" i="3" s="1"/>
  <c r="BK138" i="4"/>
  <c r="BK137" i="4" s="1"/>
  <c r="J137" i="4" s="1"/>
  <c r="J105" i="4" s="1"/>
  <c r="J39" i="4" s="1"/>
  <c r="J41" i="4" s="1"/>
  <c r="AG102" i="1" s="1"/>
  <c r="J42" i="2"/>
  <c r="AW100" i="1" s="1"/>
  <c r="AT100" i="1" s="1"/>
  <c r="F45" i="3"/>
  <c r="BA101" i="1" s="1"/>
  <c r="F45" i="4"/>
  <c r="BA102" i="1" s="1"/>
  <c r="F42" i="2"/>
  <c r="BA100" i="1" s="1"/>
  <c r="J45" i="3"/>
  <c r="AW101" i="1" s="1"/>
  <c r="AT101" i="1" s="1"/>
  <c r="BC99" i="1"/>
  <c r="W40" i="1" s="1"/>
  <c r="BB99" i="1"/>
  <c r="AX99" i="1" s="1"/>
  <c r="J45" i="4"/>
  <c r="AW102" i="1" s="1"/>
  <c r="AT102" i="1" s="1"/>
  <c r="AZ99" i="1"/>
  <c r="W37" i="1" s="1"/>
  <c r="BD99" i="1"/>
  <c r="W41" i="1" s="1"/>
  <c r="AN102" i="1" l="1"/>
  <c r="J50" i="4"/>
  <c r="J39" i="3"/>
  <c r="J41" i="3" s="1"/>
  <c r="AG101" i="1" s="1"/>
  <c r="AN101" i="1" s="1"/>
  <c r="J140" i="3"/>
  <c r="J106" i="3" s="1"/>
  <c r="BK138" i="2"/>
  <c r="BK137" i="2" s="1"/>
  <c r="J137" i="2" s="1"/>
  <c r="J102" i="2" s="1"/>
  <c r="J118" i="2" s="1"/>
  <c r="J138" i="4"/>
  <c r="J106" i="4" s="1"/>
  <c r="BA99" i="1"/>
  <c r="W38" i="1" s="1"/>
  <c r="W39" i="1"/>
  <c r="AU99" i="1"/>
  <c r="J118" i="4"/>
  <c r="AV99" i="1"/>
  <c r="AK37" i="1" s="1"/>
  <c r="AY99" i="1"/>
  <c r="J138" i="2" l="1"/>
  <c r="J103" i="2" s="1"/>
  <c r="J36" i="2"/>
  <c r="J38" i="2" s="1"/>
  <c r="AG100" i="1" s="1"/>
  <c r="AN100" i="1" s="1"/>
  <c r="J50" i="3"/>
  <c r="AW99" i="1"/>
  <c r="AK38" i="1" s="1"/>
  <c r="J47" i="2" l="1"/>
  <c r="AT99" i="1"/>
  <c r="AG99" i="1"/>
  <c r="AN99" i="1" s="1"/>
  <c r="AN106" i="1" s="1"/>
  <c r="AK31" i="1" l="1"/>
  <c r="AK34" i="1" s="1"/>
  <c r="AK43" i="1" s="1"/>
  <c r="AG106" i="1"/>
</calcChain>
</file>

<file path=xl/sharedStrings.xml><?xml version="1.0" encoding="utf-8"?>
<sst xmlns="http://schemas.openxmlformats.org/spreadsheetml/2006/main" count="2130" uniqueCount="398">
  <si>
    <t>Export Komplet</t>
  </si>
  <si>
    <t/>
  </si>
  <si>
    <t>2.0</t>
  </si>
  <si>
    <t>False</t>
  </si>
  <si>
    <t>{e3d4a786-6b92-45ce-946a-b765eb951bd0}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</si>
  <si>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</si>
  <si>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</si>
  <si>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</si>
  <si>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</si>
  <si>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</si>
  <si>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</si>
  <si>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IMPORT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</si>
  <si>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</si>
  <si>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</si>
  <si>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</si>
  <si>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</si>
  <si>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</si>
  <si>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</si>
  <si>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</si>
  <si>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</si>
  <si>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</si>
  <si>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</si>
  <si>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</si>
  <si>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</si>
  <si>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</si>
  <si>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</si>
  <si>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</si>
  <si>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</si>
  <si>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</si>
  <si>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</si>
  <si>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</si>
  <si>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</si>
  <si>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</si>
  <si>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</si>
  <si>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</si>
  <si>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</si>
  <si>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</si>
  <si>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</si>
  <si>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</si>
  <si>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</si>
  <si>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</si>
  <si>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</si>
  <si>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</si>
  <si>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</si>
  <si>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</si>
  <si>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</si>
  <si>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</si>
  <si>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</si>
  <si>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</si>
  <si>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</si>
  <si>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</si>
  <si>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</si>
  <si>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</si>
  <si>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</si>
  <si>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</si>
  <si>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</si>
  <si>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</si>
  <si>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</si>
  <si>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</si>
  <si>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</si>
  <si>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</si>
  <si>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</si>
  <si>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</si>
  <si>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</si>
  <si>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</si>
  <si>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</si>
  <si>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</si>
  <si>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</si>
  <si>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</si>
  <si>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</si>
  <si>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</si>
  <si>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{00000000-0000-0000-0000-000000000000}</t>
  </si>
  <si>
    <t>/</t>
  </si>
  <si>
    <t>1</t>
  </si>
  <si>
    <t>STA</t>
  </si>
  <si>
    <t>{bbb4403b-a7ea-4161-a7ba-4c44b24e671d}</t>
  </si>
  <si>
    <t>3</t>
  </si>
  <si>
    <t>{16322da4-b6ee-4f3a-89c6-4dae3e13dafb}</t>
  </si>
  <si>
    <t>5</t>
  </si>
  <si>
    <t>{916ddd4d-821c-4dc2-811d-a4e1a8c3852a}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</si>
  <si>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</si>
  <si>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</si>
  <si>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</si>
  <si>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</si>
  <si>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</si>
  <si>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</si>
  <si>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</si>
  <si>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</si>
  <si>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</si>
  <si>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</si>
  <si>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</si>
  <si>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</si>
  <si>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</si>
  <si>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 xml:space="preserve">D1 -    </t>
  </si>
  <si>
    <t xml:space="preserve">    D2 - Výroba novej konštrukcie - replika / exaktná kópia originálu: severná uličná fasáda s nárožiami   </t>
  </si>
  <si>
    <t xml:space="preserve">      D3 - Drevené konštrukcie: dvojitá konštrukcia   </t>
  </si>
  <si>
    <t xml:space="preserve">    D4 - Výroba novej konštrukcie - Eurokonštrukcia / europrofil: ostatné fasády uličné a dvorové   </t>
  </si>
  <si>
    <t xml:space="preserve">      D5 - Drevené konštrukcie: jednoduchá konštrukcia   </t>
  </si>
  <si>
    <t xml:space="preserve">      D7 - Drevené konštrukcie: repas original   </t>
  </si>
  <si>
    <t xml:space="preserve">D8 - Ostatné konštrukcie a práce   </t>
  </si>
  <si>
    <t xml:space="preserve">HZS - Reštaurátorsky protokol   </t>
  </si>
  <si>
    <t>2) Ostatné náklady</t>
  </si>
  <si>
    <t>GZS</t>
  </si>
  <si>
    <t>VRN</t>
  </si>
  <si>
    <t>2</t>
  </si>
  <si>
    <t>Príplatok za KP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</si>
  <si>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</si>
  <si>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</si>
  <si>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</si>
  <si>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</si>
  <si>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</si>
  <si>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</si>
  <si>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</si>
  <si>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</si>
  <si>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</si>
  <si>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</si>
  <si>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</si>
  <si>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</si>
  <si>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</si>
  <si>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 xml:space="preserve">   </t>
  </si>
  <si>
    <t>ROZPOCET</t>
  </si>
  <si>
    <t>D2</t>
  </si>
  <si>
    <t xml:space="preserve">Výroba novej konštrukcie - replika / exaktná kópia originálu: severná uličná fasáda s nárožiami   </t>
  </si>
  <si>
    <t>D3</t>
  </si>
  <si>
    <t xml:space="preserve">Drevené konštrukcie: dvojitá konštrukcia   </t>
  </si>
  <si>
    <t>K</t>
  </si>
  <si>
    <t>76662.VDK01</t>
  </si>
  <si>
    <t>D+M Drevené okno 2290x1280 mm, replika, dvojitá konštrukcia</t>
  </si>
  <si>
    <t>ks</t>
  </si>
  <si>
    <t>4</t>
  </si>
  <si>
    <t>76662.VDK08</t>
  </si>
  <si>
    <t>D+M Drevené okno 2455x1280 mm,  replika, dvojitá konštrukcia</t>
  </si>
  <si>
    <t>76662.VDK12</t>
  </si>
  <si>
    <t>D+M Drevené okno 2290x1280 mm,  replika, dvojitá konštrukcia</t>
  </si>
  <si>
    <t>6</t>
  </si>
  <si>
    <t>7676615.IDKA</t>
  </si>
  <si>
    <t>D+M Interiérovej žalúzie 2630x1465 mm</t>
  </si>
  <si>
    <t>8</t>
  </si>
  <si>
    <t>998766203.S</t>
  </si>
  <si>
    <t>Presun hmot pre konštrukcie stolárske v objektoch výšky nad 12 do 24 m</t>
  </si>
  <si>
    <t>%</t>
  </si>
  <si>
    <t>16</t>
  </si>
  <si>
    <t>-1824684922</t>
  </si>
  <si>
    <t>D4</t>
  </si>
  <si>
    <t xml:space="preserve">Výroba novej konštrukcie - Eurokonštrukcia / europrofil: ostatné fasády uličné a dvorové   </t>
  </si>
  <si>
    <t>D5</t>
  </si>
  <si>
    <t xml:space="preserve">Drevené konštrukcie: jednoduchá konštrukcia   </t>
  </si>
  <si>
    <t>76662.VDK 01</t>
  </si>
  <si>
    <t>D+M Drevené okno 2290x1280 mm, europrofil, jednoduchá konštrukcia</t>
  </si>
  <si>
    <t>10</t>
  </si>
  <si>
    <t>76662.VDK 02</t>
  </si>
  <si>
    <t>12</t>
  </si>
  <si>
    <t>7</t>
  </si>
  <si>
    <t>76662.VDK 03</t>
  </si>
  <si>
    <t>D+M Drevené okno 1160x535 mm, europrofil, jednoduchá konštrukcia</t>
  </si>
  <si>
    <t>14</t>
  </si>
  <si>
    <t>76662.VDK 04</t>
  </si>
  <si>
    <t>D+M Drevené okno 1580x1280 mm, europrofil, jednoduchá konštrukcia</t>
  </si>
  <si>
    <t>76662.VDK 05</t>
  </si>
  <si>
    <t>D+M Drevené okno 1990x1695 mm, europrofil, jednoduchá konštrukcia</t>
  </si>
  <si>
    <t>18</t>
  </si>
  <si>
    <t>76662.VDK 06</t>
  </si>
  <si>
    <t>D+M Drevené okno 2800x1450 mm, europrofil, jednoduchá konštrukcia</t>
  </si>
  <si>
    <t>76662.VDK 07</t>
  </si>
  <si>
    <t>D+M Drevené okno 2900x1350 mm, europrofil, jednoduchá konštrukcia</t>
  </si>
  <si>
    <t>22</t>
  </si>
  <si>
    <t>76662.VDK 08</t>
  </si>
  <si>
    <t>D+M Drevené okno 2455x1280 mm, europrofil, jednoduchá konštrukcia</t>
  </si>
  <si>
    <t>24</t>
  </si>
  <si>
    <t>76662.VDK 09</t>
  </si>
  <si>
    <t>26</t>
  </si>
  <si>
    <t>76662.VDK 10</t>
  </si>
  <si>
    <t>D+M Drevené okno  Ø 1270 mm, europrofil, jednoduchá konštrukcia</t>
  </si>
  <si>
    <t>28</t>
  </si>
  <si>
    <t>76662.VDK 11</t>
  </si>
  <si>
    <t>D+M Drevené okno Ø 990 mm, europrofil, jednoduchá konštrukcia</t>
  </si>
  <si>
    <t>30</t>
  </si>
  <si>
    <t>76662.VDK 12</t>
  </si>
  <si>
    <t>32</t>
  </si>
  <si>
    <t>76662.VDK 13</t>
  </si>
  <si>
    <t>34</t>
  </si>
  <si>
    <t>76662.VDK 14</t>
  </si>
  <si>
    <t>D+M Drevené okno 2000x850 mm, europrofil, jednoduchá konštrukcia</t>
  </si>
  <si>
    <t>36</t>
  </si>
  <si>
    <t>76666.VDK B</t>
  </si>
  <si>
    <t>D+M Drevených vstupných dverí 3200x1450 mm</t>
  </si>
  <si>
    <t>38</t>
  </si>
  <si>
    <t>76666.VDK C</t>
  </si>
  <si>
    <t>D+M Drevených vstupných dverí 2500x1400 mm</t>
  </si>
  <si>
    <t>40</t>
  </si>
  <si>
    <t>76666.VDK D</t>
  </si>
  <si>
    <t>D+M Drevených vstupných dverí 2100x1400 mm</t>
  </si>
  <si>
    <t>42</t>
  </si>
  <si>
    <t>76666.VDK E</t>
  </si>
  <si>
    <t>D+M Drevených vstupných dverí 2800x1360 mm</t>
  </si>
  <si>
    <t>44</t>
  </si>
  <si>
    <t>-1785870960</t>
  </si>
  <si>
    <t>D6</t>
  </si>
  <si>
    <t>D7</t>
  </si>
  <si>
    <t xml:space="preserve">Drevené konštrukcie: repas original   </t>
  </si>
  <si>
    <t>76662.VDK.01</t>
  </si>
  <si>
    <t>D+M Drevené okno 2290x1280 mm, repas originál</t>
  </si>
  <si>
    <t>46</t>
  </si>
  <si>
    <t>76662.VDK.02</t>
  </si>
  <si>
    <t>48</t>
  </si>
  <si>
    <t>76662.VDK.03</t>
  </si>
  <si>
    <t>D+M Drevené okno 1160x535 mm, repas originál</t>
  </si>
  <si>
    <t>50</t>
  </si>
  <si>
    <t>76662.VDK.08</t>
  </si>
  <si>
    <t>D+M Drevené okno 2455x1280 mm, repas originál</t>
  </si>
  <si>
    <t>52</t>
  </si>
  <si>
    <t>76662.VDK.13</t>
  </si>
  <si>
    <t>54</t>
  </si>
  <si>
    <t>7676512VDKA</t>
  </si>
  <si>
    <t>D+M Vstupnej drevenej brány 4095x2000mm</t>
  </si>
  <si>
    <t>56</t>
  </si>
  <si>
    <t>7676615.IDK A</t>
  </si>
  <si>
    <t>58</t>
  </si>
  <si>
    <t>76641.IDK C</t>
  </si>
  <si>
    <t>D+M Vnútorného obloženia 3825x1665 mm</t>
  </si>
  <si>
    <t>60</t>
  </si>
  <si>
    <t>76641.IDK D</t>
  </si>
  <si>
    <t>D+M  Vnútorného obloženia 3825x1665 mm</t>
  </si>
  <si>
    <t>62</t>
  </si>
  <si>
    <t>-551959007</t>
  </si>
  <si>
    <t>D8</t>
  </si>
  <si>
    <t xml:space="preserve">Ostatné konštrukcie a práce   </t>
  </si>
  <si>
    <t>6124214R1</t>
  </si>
  <si>
    <t>Vyspravenie muriva a vnútorných omietok po výmene výplní, vrátane maľby</t>
  </si>
  <si>
    <t>64</t>
  </si>
  <si>
    <t>001400031</t>
  </si>
  <si>
    <t>Rezerva</t>
  </si>
  <si>
    <t>kpl</t>
  </si>
  <si>
    <t>-270161872</t>
  </si>
  <si>
    <t>979081111.S</t>
  </si>
  <si>
    <t>Odvoz sutiny a vybúraných hmôt a likvidácia</t>
  </si>
  <si>
    <t>t</t>
  </si>
  <si>
    <t>68</t>
  </si>
  <si>
    <t>HZS</t>
  </si>
  <si>
    <t xml:space="preserve">Reštaurátorsky protokol   </t>
  </si>
  <si>
    <t>HZS00011111.S</t>
  </si>
  <si>
    <t>Reštaurátorska dokumentácia- protokol</t>
  </si>
  <si>
    <t>262144</t>
  </si>
  <si>
    <t>70</t>
  </si>
  <si>
    <t xml:space="preserve">D1 - Reštaurátorské práce   </t>
  </si>
  <si>
    <t xml:space="preserve">    D2 - Pasívna plocha (bez sokla):   </t>
  </si>
  <si>
    <t xml:space="preserve">    D3 - Plocha s pohľadovou tehlou 2. a 3. NP + štíty:   </t>
  </si>
  <si>
    <t xml:space="preserve">    D4 - Plastické prvky a profilácie:   </t>
  </si>
  <si>
    <t xml:space="preserve">    D5 - Vstupný portál s nástupným schodom:   </t>
  </si>
  <si>
    <t xml:space="preserve">    D6 - Kovové konštrukcie:   </t>
  </si>
  <si>
    <t xml:space="preserve">D7 - Ostatné konštrukcie a práce   </t>
  </si>
  <si>
    <t xml:space="preserve">Reštaurátorské práce   </t>
  </si>
  <si>
    <t xml:space="preserve">Pasívna plocha (bez sokla):   </t>
  </si>
  <si>
    <t>978015.PP011</t>
  </si>
  <si>
    <t>Odstránenie voľných a viazaných depozitov /očistenie od nečistôt/</t>
  </si>
  <si>
    <t>m2</t>
  </si>
  <si>
    <t>28990212.PP012</t>
  </si>
  <si>
    <t>Odstránenie sekundárnych vrstiev a zasolených omietok atakovaných vodou</t>
  </si>
  <si>
    <t>31120845.PP013</t>
  </si>
  <si>
    <t>Konsolidácia omietkovej a štukovej hmoty na povrchoch - injektáž a upevnenie</t>
  </si>
  <si>
    <t>6224675.PP014</t>
  </si>
  <si>
    <t>Doplnenie chýbajúcich častí fragmentov  - plocha neatakovaná vodou</t>
  </si>
  <si>
    <t>622468606R</t>
  </si>
  <si>
    <t>Príprava vonkajšieho podkladu stien penetráciou 2x</t>
  </si>
  <si>
    <t>62247325.PP017a</t>
  </si>
  <si>
    <t>Farebný náter - paropriepustný s hydrofobnou povrchovou úpravou - farebné scelenie, príp. patina -  hydrofobizácia</t>
  </si>
  <si>
    <t>622491310.PP017b</t>
  </si>
  <si>
    <t>Farebný náter - paropriepustný s hydrofobnou povrchovou úpravou - farebné scelenie, príp. patina - záverečná fixáž, min.3-nás.náter tónovaný</t>
  </si>
  <si>
    <t>-996550908</t>
  </si>
  <si>
    <t xml:space="preserve">Plocha s pohľadovou tehlou 2. a 3. NP + štíty:   </t>
  </si>
  <si>
    <t>978015.PPT111</t>
  </si>
  <si>
    <t>28990212.PPT121</t>
  </si>
  <si>
    <t>Odstránenie sekundárnych vrstiev atakovaných vodou a zasolenej hmoty</t>
  </si>
  <si>
    <t>31120845.PPT131</t>
  </si>
  <si>
    <t>Konsolidácia terakotovej hmoty na povrchoch - injektáž, upevnenie, spevnenie</t>
  </si>
  <si>
    <t>PPT141</t>
  </si>
  <si>
    <t>Doplnenie chýbajúcich častí fragmentov terakotovej hmoty z identickej hmoty, modelovanie</t>
  </si>
  <si>
    <t>627422101R</t>
  </si>
  <si>
    <t>Doplnenie chýbajúcich častí, fragmentov škárovania</t>
  </si>
  <si>
    <t>6224686061</t>
  </si>
  <si>
    <t>62247325.PPT171a</t>
  </si>
  <si>
    <t>622491310.PPT171b</t>
  </si>
  <si>
    <t>627989067</t>
  </si>
  <si>
    <t xml:space="preserve">Plastické prvky a profilácie:   </t>
  </si>
  <si>
    <t>PPP181</t>
  </si>
  <si>
    <t>Hlavná rímsa - korunná, štítová</t>
  </si>
  <si>
    <t>m</t>
  </si>
  <si>
    <t>PPP191</t>
  </si>
  <si>
    <t>Štít: rekonštrukcia absentujúcich zdobných plastických prvkov atikových štítov (3ks/1štít)</t>
  </si>
  <si>
    <t>PPP201</t>
  </si>
  <si>
    <t>Hlavná rímsa - korunná</t>
  </si>
  <si>
    <t>PPP211</t>
  </si>
  <si>
    <t>Medzipodlažná rímsa - kordon</t>
  </si>
  <si>
    <t>PPP221</t>
  </si>
  <si>
    <t>Kartuše/terče - terakota</t>
  </si>
  <si>
    <t>PPT231</t>
  </si>
  <si>
    <t>Kartuš, dekoratívne rastlinné motívy - terakota</t>
  </si>
  <si>
    <t xml:space="preserve">Vstupný portál s nástupným schodom:   </t>
  </si>
  <si>
    <t>2892012.VPNS241</t>
  </si>
  <si>
    <t>Lokálne spevnenie a fixáž hmoty</t>
  </si>
  <si>
    <t>782.VPNS251</t>
  </si>
  <si>
    <t>Čistenie povrchu hmoty, odstranovanie nevhodných povrchových úprav, škárovania, doplnkov a tmelov, biokorózie, prachových a uhlíkových depozitov</t>
  </si>
  <si>
    <t>62246528.VPNS261</t>
  </si>
  <si>
    <t>Odsoľovanie hmoty, v primeranej miere</t>
  </si>
  <si>
    <t>622468606.VPNS271a</t>
  </si>
  <si>
    <t>Penetrácia, spevnenie, konzervovanie hmoty - 2-nás.kremič.penetr.náter+tónovaný penet.náter</t>
  </si>
  <si>
    <t>31120845.VPNS271b</t>
  </si>
  <si>
    <t>Penetrácia, spevnenie, konzervovanie hmoty - injektáž</t>
  </si>
  <si>
    <t>916009489</t>
  </si>
  <si>
    <t>782.VPNS281</t>
  </si>
  <si>
    <t>Rekonštrukcia hmoty a zdobných prvkov, demontáž, montáž, kamenárske opracovanie, preosadenie uvolnených blokov</t>
  </si>
  <si>
    <t>m3</t>
  </si>
  <si>
    <t>953942.VPNS291</t>
  </si>
  <si>
    <t>Kotvenie a vkladanie spevňovacích prvkov, škárovanie</t>
  </si>
  <si>
    <t>6224675.VPNS301a</t>
  </si>
  <si>
    <t>Plastické/hmotové/výtvarné scelenie, doplnenie hmoty, retuš</t>
  </si>
  <si>
    <t>959947.VPNS301b</t>
  </si>
  <si>
    <t>Doplnenie hmoty - doplnková výstuž a nerezový výplet</t>
  </si>
  <si>
    <t>-171823111</t>
  </si>
  <si>
    <t>622468606.VPNS311a</t>
  </si>
  <si>
    <t>Záverečné konzervovanie a hydrofobizácia - konzervovanie - tónovaný penet.náter</t>
  </si>
  <si>
    <t>62247325.VPNS311b</t>
  </si>
  <si>
    <t>Záverečné konzervovanie a hydrofobizácia - hydrofobizácia</t>
  </si>
  <si>
    <t>2094430047</t>
  </si>
  <si>
    <t xml:space="preserve">Kovové konštrukcie:   </t>
  </si>
  <si>
    <t>7679951.KK321</t>
  </si>
  <si>
    <t>Vlajkonosiče, repasácia in situ, príp. výroba kópie</t>
  </si>
  <si>
    <t>7679951.KK331</t>
  </si>
  <si>
    <t>Nápis plechový “GYMNÁZIUM”, repasácia/výroba kópie podľa schváleného grafického návrhu, D + M</t>
  </si>
  <si>
    <t>941941041.0</t>
  </si>
  <si>
    <t>Montáž a demontáž lešenia ľahkého pracovného radového s podlahami šírky nad 1,00 do 1,20 m, výšky do 10 m</t>
  </si>
  <si>
    <t>941941291.S</t>
  </si>
  <si>
    <t>Príplatok za prvý a každý ďalší i začatý mesiac použitia lešenia ľahkého pracovného radového s podlahami šírky nad 1,00 do 1,20 m, výšky do 10 m</t>
  </si>
  <si>
    <t>Rezerva, Zvislý a vodorovný presun hmôt</t>
  </si>
  <si>
    <t>66</t>
  </si>
  <si>
    <t>944944103</t>
  </si>
  <si>
    <t xml:space="preserve">Ochranná sieť na boku lešenia zo siete </t>
  </si>
  <si>
    <t>Klampiarske práce - revízia, príp, výmena a doplnenie zberných kotlíkov, žľabov a zvodov, parapetov 2. a 3. NP</t>
  </si>
  <si>
    <t>72</t>
  </si>
  <si>
    <t>001300031.S</t>
  </si>
  <si>
    <t>Poplatok MÚ -Staré mesto za povolenie na zaber verejného priestranstva</t>
  </si>
  <si>
    <t>74</t>
  </si>
  <si>
    <t>hod</t>
  </si>
  <si>
    <t>76</t>
  </si>
  <si>
    <t xml:space="preserve">D5 - Ostatné konštrukcie a práce   </t>
  </si>
  <si>
    <t xml:space="preserve">HZS - Reštaurátorska dokumentácia   </t>
  </si>
  <si>
    <t>978015.PP04</t>
  </si>
  <si>
    <t>28990212.PP05</t>
  </si>
  <si>
    <t>31120845.PP06</t>
  </si>
  <si>
    <t>6224675.PP07</t>
  </si>
  <si>
    <t>62247325.PP010a</t>
  </si>
  <si>
    <t>Farebný náter - paropriepustný s hydrofobnou povrchovou úpravou - farebné scelenie, príp. patina - hydrofobizácia</t>
  </si>
  <si>
    <t>622491310.PP010b</t>
  </si>
  <si>
    <t>-1465093584</t>
  </si>
  <si>
    <t>978015.PPT011</t>
  </si>
  <si>
    <t>28990212.PPT012</t>
  </si>
  <si>
    <t>31120845.PPT013</t>
  </si>
  <si>
    <t>PPT014</t>
  </si>
  <si>
    <t>627422111R</t>
  </si>
  <si>
    <t>6224686061R</t>
  </si>
  <si>
    <t>62247325.PPT017a</t>
  </si>
  <si>
    <t>622491310.PPT017b</t>
  </si>
  <si>
    <t>-1036452938</t>
  </si>
  <si>
    <t>PPP018</t>
  </si>
  <si>
    <t>PPP019</t>
  </si>
  <si>
    <t>PPP020</t>
  </si>
  <si>
    <t>PPP021</t>
  </si>
  <si>
    <t>PPP041</t>
  </si>
  <si>
    <t>Kartuše/terče a erby - terakota</t>
  </si>
  <si>
    <t>PPP023</t>
  </si>
  <si>
    <t>Rezerva, Zvislý a vodorovný presun</t>
  </si>
  <si>
    <t xml:space="preserve">Reštaurátorska dokumentácia   </t>
  </si>
  <si>
    <t>7644541.OKP381</t>
  </si>
  <si>
    <t>7644541.OKP38</t>
  </si>
  <si>
    <t xml:space="preserve">Akcia: „Objekt NKP- Šrobárova č. 1, Košice, ÚZPF SR č. 1217/0, MPR Košice, kat. územie: Stredné mesto, MPR, LV č. 1878, parc. č: 225/2, 226, 227, 228, 229, vlastník: Košický samosprávny kraj, Námestie Maratónu mieru 1, 042 66 Košice, v správe: Gymnázium Šrobárova 1, 042 233 Košice.“  </t>
  </si>
  <si>
    <t>"Reštaurovanie uličných a dvorových fasád gymnázia, vrátane všetkých atikových štítov, nad korunnou rímsou a drevených konštrukcií výplní.“</t>
  </si>
  <si>
    <t>V zmysle podmienok určených Krajským pamiatkovým úradom Košice (KPÚ KE):</t>
  </si>
  <si>
    <t>Rozmery: v projektovej dokumentácii, aktuálne vypracoval: Mgr. arch. Miloš Juráni, autorizovaný architekt SKA, stupeň PD: Realizačná projektová dokumentácia: Reštaurovanie uličných a dvorových fasád, vrátane všetkých atikových štítov, ukončujúcich fasády a reštaurátorský posudok okenných výplní. Celkový elaborát. Dátum 07/2019.</t>
  </si>
  <si>
    <t>Spracovaný na základe: “Rozhodnutie” Krajský Pamiatkový Úrad Košice (ďalej len KPUKE), pod značkou: KE-04/2002-03/7066/VA, KD zo dňa: 04.11.2004, KE-12/663-02/3204/KD zo dňa: 13.06.2012, KE-12/664-04/4014/KR zo dňa: 20.07.2012, KPUKE-2019/49364-5/30454/KR zo dňa: 24.04.2019, na základe reštaurátorskej dokumentácie: Reštaurátorský výskum a návrh na reštaurovanie: Reštaurovanie uličných a dvorových fasád gymnázia, vrátane dekoratívnych atikových štítov nad korunnou rímsou, spracoval: Mgr. art. Ľubomír Kuc, júl-august 2019 a na základe reštaurátorskej dokumentácie: Reštaurátorský posudok. Prípravná dokumentácia obnovy okenných a dverných výplní uličnej a dvorovej, severnej, južnej, východnej a západnej fasády, spracoval: Mgr. art. Martin Kukura, Mgr. art. Ľubomír Kuc, Ing. arch. Fedor Harniš, júl 2019.</t>
  </si>
  <si>
    <t>"Reštaurovanie uličných a dvorových fasád gymnázia, vrátane všetkých atikových štítov, nad korunnou rímsou a drevených výplní.“</t>
  </si>
  <si>
    <t>Rozpočet a špecifikácia prác: Výkaz a výmer uličnej fasády.</t>
  </si>
  <si>
    <t>Realizácia prác: I. ETAPA v rozsahu: Plocha 2. a 3. NP vrátane medzipodlažnej rímsy, vstupných portálov a všetkých atikových štítov, nad korunnou rímsou (bez plochy 1. NP - plocha z lícovej tehly a sokel !!!).</t>
  </si>
  <si>
    <t>Rozpočet a špecifikácia prác: Výkaz a výmer dvorovej fasády.</t>
  </si>
  <si>
    <t>Realizácia prác: I. ETAPA v rozsahu: Plocha 2. a 3. NP vrátane medzipodlažnej rímsy, vstupných portálov a všetkých atikových štítov, nad korunnou rímsou (bez plochy 1. NP - plocha z lícovej tehly a sokel + prístavba telocvične !!!).</t>
  </si>
  <si>
    <t>Reštaurovanie uličných. a dvorových. fasád gymnázia - Fasada Ul - IE</t>
  </si>
  <si>
    <t>Reštaurovanie uličných a dvorových fasád gymnázia - Fasada Dvor - IE</t>
  </si>
  <si>
    <t>1 - Reštaurovanie uličných a dvorových fasád gymnázia. Konštrukcie drevené výplne - IE</t>
  </si>
  <si>
    <t>Reštaurovanie uličných a dvorových fasád gymnázia. Konštrukcie drevené výplne - IE</t>
  </si>
  <si>
    <t xml:space="preserve">    D6 - Reštaurovanie, resp. umeleckoremeselná obnova - repas: (Repasácia oboch strán + zasklievanie + čistenie, revízia, oprava, doplnenie a kotvenie kovania)</t>
  </si>
  <si>
    <t>Reštaurovanie, resp. umeleckoremeselná obnova - repas: (Repasácia oboch strán + zasklievanie + čistenie, revízia, oprava, doplnenie a kotvenie kovania)</t>
  </si>
  <si>
    <t>"Reštaurovanie uličných a dvorových fasád gymnázia, vrátane všetkých atikových štítov, nad korunnou rímsou a drevených konštrukcií výplní - I. ETAPA.“</t>
  </si>
  <si>
    <t>Rozpočet a špecifikácia prác: Výkaz a výmer: obnova okenných a dverných výplní uličnej a dvorovej, severnej, južnej, východnej a západnej fasády.</t>
  </si>
  <si>
    <t>2 - Reštaurovanie uličných. a dvorových. fasád gymnázia., Fasada Ul - IE</t>
  </si>
  <si>
    <t>3 - Reštaurovanie uličných a dvorových fasád gymnázia - Fasada Dvor - IE</t>
  </si>
  <si>
    <t>Farebné scelenie, príp. patina - záverečná fixáž</t>
  </si>
  <si>
    <t>Záverečná fixáž, hydrofobizácia</t>
  </si>
  <si>
    <t>Gymnázium, Šrobárova 1 Košice</t>
  </si>
  <si>
    <t>Gymnázium,Srobárova 1 Košice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</si>
</sst>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 Black"/>
      <family val="2"/>
      <charset val="238"/>
    </font>
    <font>
      <b/>
      <i/>
      <sz val="14"/>
      <name val="Arial"/>
      <family val="2"/>
      <charset val="238"/>
    </font>
    <font>
      <sz val="14"/>
      <name val="Arial Black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 Black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9" fontId="0" fillId="0" borderId="0" xfId="0" applyNumberFormat="1" applyFont="1" applyAlignment="1" applyProtection="1">
      <alignment vertical="center"/>
      <protection locked="0"/>
    </xf>
    <xf numFmtId="0" fontId="0" fillId="0" borderId="0" xfId="0"/>
    <xf numFmtId="0" fontId="0" fillId="0" borderId="0" xfId="0" applyBorder="1"/>
    <xf numFmtId="49" fontId="35" fillId="0" borderId="0" xfId="0" applyNumberFormat="1" applyFont="1" applyFill="1" applyBorder="1" applyAlignment="1">
      <alignment vertical="center" wrapText="1"/>
    </xf>
    <xf numFmtId="49" fontId="32" fillId="0" borderId="0" xfId="0" applyNumberFormat="1" applyFont="1" applyFill="1" applyBorder="1" applyAlignment="1">
      <alignment vertical="center" wrapText="1"/>
    </xf>
    <xf numFmtId="49" fontId="34" fillId="0" borderId="0" xfId="0" applyNumberFormat="1" applyFont="1" applyFill="1" applyBorder="1" applyAlignment="1">
      <alignment vertical="center" wrapText="1"/>
    </xf>
    <xf numFmtId="49" fontId="36" fillId="0" borderId="0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horizontal="left" vertical="center"/>
    </xf>
    <xf numFmtId="0" fontId="0" fillId="0" borderId="24" xfId="0" applyBorder="1"/>
    <xf numFmtId="0" fontId="7" fillId="0" borderId="0" xfId="0" applyFont="1" applyAlignment="1">
      <alignment horizontal="left" wrapText="1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9" fontId="35" fillId="0" borderId="0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49" fontId="3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9" fontId="35" fillId="0" borderId="24" xfId="0" applyNumberFormat="1" applyFont="1" applyFill="1" applyBorder="1" applyAlignment="1">
      <alignment horizontal="center" vertical="center" wrapText="1"/>
    </xf>
    <xf numFmtId="49" fontId="32" fillId="0" borderId="24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4" xfId="0" applyNumberFormat="1" applyFont="1" applyFill="1" applyBorder="1" applyAlignment="1">
      <alignment horizontal="center" vertical="center" wrapText="1"/>
    </xf>
    <xf numFmtId="49" fontId="36" fillId="0" borderId="24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center" wrapText="1"/>
    </xf>
    <xf numFmtId="0" fontId="35" fillId="0" borderId="0" xfId="0" applyFont="1" applyFill="1" applyBorder="1" applyAlignment="1">
      <alignment horizontal="center"/>
    </xf>
    <xf numFmtId="0" fontId="35" fillId="0" borderId="24" xfId="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horizontal="center" wrapText="1"/>
    </xf>
    <xf numFmtId="0" fontId="33" fillId="0" borderId="0" xfId="0" applyFont="1" applyFill="1" applyBorder="1" applyAlignment="1">
      <alignment horizontal="center" wrapText="1"/>
    </xf>
    <xf numFmtId="0" fontId="33" fillId="0" borderId="24" xfId="0" applyFont="1" applyFill="1" applyBorder="1" applyAlignment="1">
      <alignment horizontal="center" wrapText="1"/>
    </xf>
    <xf numFmtId="49" fontId="34" fillId="0" borderId="0" xfId="0" applyNumberFormat="1" applyFont="1" applyFill="1" applyBorder="1" applyAlignment="1">
      <alignment horizontal="center" wrapText="1"/>
    </xf>
    <xf numFmtId="49" fontId="37" fillId="0" borderId="0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31" fillId="0" borderId="0" xfId="0" applyFont="1" applyFill="1" applyBorder="1" applyAlignment="1">
      <alignment horizontal="center"/>
    </xf>
    <xf numFmtId="0" fontId="31" fillId="0" borderId="24" xfId="0" applyFont="1" applyFill="1" applyBorder="1" applyAlignment="1">
      <alignment horizont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tabSelected="1" zoomScaleNormal="100" workbookViewId="0">
      <selection activeCell="AR99" sqref="AR99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15" width="2.7109375" style="1" customWidth="1"/>
    <col min="16" max="16" width="4.28515625" style="1" customWidth="1"/>
    <col min="17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 x14ac:dyDescent="0.2">
      <c r="AR2" s="178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4" t="s">
        <v>6</v>
      </c>
      <c r="BT2" s="14" t="s">
        <v>7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69" customFormat="1" ht="36.75" customHeight="1" x14ac:dyDescent="0.2">
      <c r="B4" s="17"/>
      <c r="C4" s="170"/>
      <c r="D4" s="187" t="s">
        <v>374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70"/>
      <c r="AP4" s="170"/>
      <c r="AQ4" s="170"/>
      <c r="AR4" s="17"/>
      <c r="BS4" s="14"/>
      <c r="BT4" s="14"/>
    </row>
    <row r="5" spans="1:74" s="169" customFormat="1" ht="31.5" customHeight="1" x14ac:dyDescent="0.2">
      <c r="B5" s="17"/>
      <c r="C5" s="170"/>
      <c r="D5" s="188" t="s">
        <v>390</v>
      </c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70"/>
      <c r="AP5" s="170"/>
      <c r="AQ5" s="170"/>
      <c r="AR5" s="17"/>
      <c r="BS5" s="14"/>
      <c r="BT5" s="14"/>
    </row>
    <row r="6" spans="1:74" s="169" customFormat="1" ht="18.75" customHeight="1" x14ac:dyDescent="0.2">
      <c r="B6" s="17"/>
      <c r="C6" s="170"/>
      <c r="D6" s="187" t="s">
        <v>376</v>
      </c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70"/>
      <c r="AP6" s="170"/>
      <c r="AQ6" s="170"/>
      <c r="AR6" s="17"/>
      <c r="BS6" s="14"/>
      <c r="BT6" s="14"/>
    </row>
    <row r="7" spans="1:74" s="169" customFormat="1" ht="33" customHeight="1" x14ac:dyDescent="0.2">
      <c r="B7" s="17"/>
      <c r="C7" s="170"/>
      <c r="D7" s="213" t="s">
        <v>377</v>
      </c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170"/>
      <c r="AP7" s="170"/>
      <c r="AQ7" s="170"/>
      <c r="AR7" s="17"/>
      <c r="BS7" s="14"/>
      <c r="BT7" s="14"/>
    </row>
    <row r="8" spans="1:74" s="169" customFormat="1" ht="66.75" customHeight="1" x14ac:dyDescent="0.2">
      <c r="B8" s="17"/>
      <c r="C8" s="170"/>
      <c r="D8" s="213" t="s">
        <v>378</v>
      </c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170"/>
      <c r="AP8" s="170"/>
      <c r="AQ8" s="170"/>
      <c r="AR8" s="17"/>
      <c r="BS8" s="14"/>
      <c r="BT8" s="14"/>
    </row>
    <row r="9" spans="1:74" s="1" customFormat="1" ht="24.9" customHeight="1" x14ac:dyDescent="0.2">
      <c r="B9" s="17"/>
      <c r="D9" s="18" t="s">
        <v>8</v>
      </c>
      <c r="AR9" s="17"/>
      <c r="AS9" s="19" t="s">
        <v>9</v>
      </c>
      <c r="BS9" s="14" t="s">
        <v>6</v>
      </c>
    </row>
    <row r="10" spans="1:74" s="1" customFormat="1" ht="12" customHeight="1" x14ac:dyDescent="0.2">
      <c r="B10" s="17"/>
      <c r="D10" s="20" t="s">
        <v>10</v>
      </c>
      <c r="K10" s="190" t="s">
        <v>11</v>
      </c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R10" s="17"/>
      <c r="BS10" s="14" t="s">
        <v>6</v>
      </c>
    </row>
    <row r="11" spans="1:74" s="1" customFormat="1" ht="36.9" customHeight="1" x14ac:dyDescent="0.2">
      <c r="B11" s="17"/>
      <c r="D11" s="22" t="s">
        <v>12</v>
      </c>
      <c r="K11" s="191" t="s">
        <v>396</v>
      </c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R11" s="17"/>
      <c r="BS11" s="14" t="s">
        <v>6</v>
      </c>
    </row>
    <row r="12" spans="1:74" s="1" customFormat="1" ht="12" customHeight="1" x14ac:dyDescent="0.2">
      <c r="B12" s="17"/>
      <c r="D12" s="23" t="s">
        <v>13</v>
      </c>
      <c r="K12" s="21" t="s">
        <v>1</v>
      </c>
      <c r="AK12" s="23" t="s">
        <v>14</v>
      </c>
      <c r="AN12" s="21" t="s">
        <v>1</v>
      </c>
      <c r="AR12" s="17"/>
      <c r="BS12" s="14" t="s">
        <v>6</v>
      </c>
    </row>
    <row r="13" spans="1:74" s="1" customFormat="1" ht="12" customHeight="1" x14ac:dyDescent="0.2">
      <c r="B13" s="17"/>
      <c r="D13" s="23" t="s">
        <v>15</v>
      </c>
      <c r="K13" s="21" t="s">
        <v>16</v>
      </c>
      <c r="AK13" s="23" t="s">
        <v>17</v>
      </c>
      <c r="AN13" s="21"/>
      <c r="AR13" s="17"/>
      <c r="BS13" s="14" t="s">
        <v>6</v>
      </c>
    </row>
    <row r="14" spans="1:74" s="1" customFormat="1" ht="14.4" customHeight="1" x14ac:dyDescent="0.2">
      <c r="B14" s="17"/>
      <c r="AR14" s="17"/>
      <c r="BS14" s="14" t="s">
        <v>6</v>
      </c>
    </row>
    <row r="15" spans="1:74" s="1" customFormat="1" ht="12" customHeight="1" x14ac:dyDescent="0.2">
      <c r="B15" s="17"/>
      <c r="D15" s="23" t="s">
        <v>18</v>
      </c>
      <c r="AK15" s="23" t="s">
        <v>19</v>
      </c>
      <c r="AN15" s="21" t="s">
        <v>1</v>
      </c>
      <c r="AR15" s="17"/>
      <c r="BS15" s="14" t="s">
        <v>6</v>
      </c>
    </row>
    <row r="16" spans="1:74" s="1" customFormat="1" ht="18.45" customHeight="1" x14ac:dyDescent="0.2">
      <c r="B16" s="17"/>
      <c r="E16" s="21" t="s">
        <v>16</v>
      </c>
      <c r="AK16" s="23" t="s">
        <v>20</v>
      </c>
      <c r="AN16" s="21" t="s">
        <v>1</v>
      </c>
      <c r="AR16" s="17"/>
      <c r="BS16" s="14" t="s">
        <v>6</v>
      </c>
    </row>
    <row r="17" spans="2:71" s="1" customFormat="1" ht="6.9" customHeight="1" x14ac:dyDescent="0.2">
      <c r="B17" s="17"/>
      <c r="AR17" s="17"/>
      <c r="BS17" s="14" t="s">
        <v>6</v>
      </c>
    </row>
    <row r="18" spans="2:71" s="1" customFormat="1" ht="12" customHeight="1" x14ac:dyDescent="0.2">
      <c r="B18" s="17"/>
      <c r="D18" s="23" t="s">
        <v>21</v>
      </c>
      <c r="AK18" s="23" t="s">
        <v>19</v>
      </c>
      <c r="AN18" s="21" t="s">
        <v>1</v>
      </c>
      <c r="AR18" s="17"/>
      <c r="BS18" s="14" t="s">
        <v>6</v>
      </c>
    </row>
    <row r="19" spans="2:71" ht="13.2" x14ac:dyDescent="0.2">
      <c r="B19" s="17"/>
      <c r="E19" s="21" t="s">
        <v>16</v>
      </c>
      <c r="AK19" s="23" t="s">
        <v>20</v>
      </c>
      <c r="AN19" s="21" t="s">
        <v>1</v>
      </c>
      <c r="AR19" s="17"/>
      <c r="BS19" s="14" t="s">
        <v>6</v>
      </c>
    </row>
    <row r="20" spans="2:71" s="1" customFormat="1" ht="6.9" customHeight="1" x14ac:dyDescent="0.2">
      <c r="B20" s="17"/>
      <c r="AR20" s="17"/>
      <c r="BS20" s="14" t="s">
        <v>3</v>
      </c>
    </row>
    <row r="21" spans="2:71" s="1" customFormat="1" ht="12" customHeight="1" x14ac:dyDescent="0.2">
      <c r="B21" s="17"/>
      <c r="D21" s="23" t="s">
        <v>22</v>
      </c>
      <c r="AK21" s="23" t="s">
        <v>19</v>
      </c>
      <c r="AN21" s="21" t="s">
        <v>1</v>
      </c>
      <c r="AR21" s="17"/>
      <c r="BS21" s="14" t="s">
        <v>3</v>
      </c>
    </row>
    <row r="22" spans="2:71" s="1" customFormat="1" ht="18.45" customHeight="1" x14ac:dyDescent="0.2">
      <c r="B22" s="17"/>
      <c r="E22" s="21" t="s">
        <v>16</v>
      </c>
      <c r="AK22" s="23" t="s">
        <v>20</v>
      </c>
      <c r="AN22" s="21" t="s">
        <v>1</v>
      </c>
      <c r="AR22" s="17"/>
      <c r="BS22" s="14" t="s">
        <v>23</v>
      </c>
    </row>
    <row r="23" spans="2:71" s="1" customFormat="1" ht="6.9" customHeight="1" x14ac:dyDescent="0.2">
      <c r="B23" s="17"/>
      <c r="AR23" s="17"/>
      <c r="BS23" s="14" t="s">
        <v>24</v>
      </c>
    </row>
    <row r="24" spans="2:71" s="1" customFormat="1" ht="12" customHeight="1" x14ac:dyDescent="0.2">
      <c r="B24" s="17"/>
      <c r="D24" s="23" t="s">
        <v>25</v>
      </c>
      <c r="AK24" s="23" t="s">
        <v>19</v>
      </c>
      <c r="AN24" s="21" t="s">
        <v>1</v>
      </c>
      <c r="AR24" s="17"/>
      <c r="BS24" s="14" t="s">
        <v>24</v>
      </c>
    </row>
    <row r="25" spans="2:71" s="1" customFormat="1" ht="18.45" customHeight="1" x14ac:dyDescent="0.2">
      <c r="B25" s="17"/>
      <c r="E25" s="21" t="s">
        <v>16</v>
      </c>
      <c r="AK25" s="23" t="s">
        <v>20</v>
      </c>
      <c r="AN25" s="21" t="s">
        <v>1</v>
      </c>
      <c r="AR25" s="17"/>
      <c r="BS25" s="14" t="s">
        <v>23</v>
      </c>
    </row>
    <row r="26" spans="2:71" s="1" customFormat="1" ht="6.9" customHeight="1" x14ac:dyDescent="0.2">
      <c r="B26" s="17"/>
      <c r="AR26" s="17"/>
    </row>
    <row r="27" spans="2:71" s="1" customFormat="1" ht="12" customHeight="1" x14ac:dyDescent="0.2">
      <c r="B27" s="17"/>
      <c r="D27" s="23" t="s">
        <v>26</v>
      </c>
      <c r="AR27" s="17"/>
    </row>
    <row r="28" spans="2:71" s="1" customFormat="1" ht="16.5" customHeight="1" x14ac:dyDescent="0.2">
      <c r="B28" s="17"/>
      <c r="E28" s="192" t="s">
        <v>1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  <c r="AM28" s="192"/>
      <c r="AN28" s="192"/>
      <c r="AR28" s="17"/>
    </row>
    <row r="29" spans="2:71" s="1" customFormat="1" ht="6.9" customHeight="1" x14ac:dyDescent="0.2">
      <c r="B29" s="17"/>
      <c r="AR29" s="17"/>
    </row>
    <row r="30" spans="2:71" s="1" customFormat="1" ht="6.9" customHeight="1" x14ac:dyDescent="0.2">
      <c r="B30" s="17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R30" s="17"/>
    </row>
    <row r="31" spans="2:71" s="1" customFormat="1" ht="14.4" customHeight="1" x14ac:dyDescent="0.2">
      <c r="B31" s="17"/>
      <c r="D31" s="26" t="s">
        <v>27</v>
      </c>
      <c r="AK31" s="193">
        <f>ROUND(AG99,2)</f>
        <v>0</v>
      </c>
      <c r="AL31" s="179"/>
      <c r="AM31" s="179"/>
      <c r="AN31" s="179"/>
      <c r="AO31" s="179"/>
      <c r="AR31" s="17"/>
    </row>
    <row r="32" spans="2:71" s="1" customFormat="1" ht="14.4" customHeight="1" x14ac:dyDescent="0.2">
      <c r="B32" s="17"/>
      <c r="D32" s="26" t="s">
        <v>28</v>
      </c>
      <c r="AK32" s="193">
        <f>ROUND(AG104, 2)</f>
        <v>0</v>
      </c>
      <c r="AL32" s="193"/>
      <c r="AM32" s="193"/>
      <c r="AN32" s="193"/>
      <c r="AO32" s="193"/>
      <c r="AR32" s="17"/>
    </row>
    <row r="33" spans="1:57" s="2" customFormat="1" ht="6.9" customHeight="1" x14ac:dyDescent="0.2">
      <c r="A33" s="28"/>
      <c r="B33" s="29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9"/>
      <c r="BE33" s="28"/>
    </row>
    <row r="34" spans="1:57" s="2" customFormat="1" ht="25.95" customHeight="1" x14ac:dyDescent="0.2">
      <c r="A34" s="28"/>
      <c r="B34" s="29"/>
      <c r="C34" s="28"/>
      <c r="D34" s="30" t="s">
        <v>29</v>
      </c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194">
        <f>ROUND(AK31 + AK32, 2)</f>
        <v>0</v>
      </c>
      <c r="AL34" s="195"/>
      <c r="AM34" s="195"/>
      <c r="AN34" s="195"/>
      <c r="AO34" s="195"/>
      <c r="AP34" s="28"/>
      <c r="AQ34" s="28"/>
      <c r="AR34" s="29"/>
      <c r="BE34" s="28"/>
    </row>
    <row r="35" spans="1:57" s="2" customFormat="1" ht="6.9" customHeight="1" x14ac:dyDescent="0.2">
      <c r="A35" s="28"/>
      <c r="B35" s="29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9"/>
      <c r="BE35" s="28"/>
    </row>
    <row r="36" spans="1:57" s="2" customFormat="1" ht="13.2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196" t="s">
        <v>30</v>
      </c>
      <c r="M36" s="196"/>
      <c r="N36" s="196"/>
      <c r="O36" s="196"/>
      <c r="P36" s="196"/>
      <c r="Q36" s="28"/>
      <c r="R36" s="28"/>
      <c r="S36" s="28"/>
      <c r="T36" s="28"/>
      <c r="U36" s="28"/>
      <c r="V36" s="28"/>
      <c r="W36" s="196" t="s">
        <v>31</v>
      </c>
      <c r="X36" s="196"/>
      <c r="Y36" s="196"/>
      <c r="Z36" s="196"/>
      <c r="AA36" s="196"/>
      <c r="AB36" s="196"/>
      <c r="AC36" s="196"/>
      <c r="AD36" s="196"/>
      <c r="AE36" s="196"/>
      <c r="AF36" s="28"/>
      <c r="AG36" s="28"/>
      <c r="AH36" s="28"/>
      <c r="AI36" s="28"/>
      <c r="AJ36" s="28"/>
      <c r="AK36" s="196" t="s">
        <v>32</v>
      </c>
      <c r="AL36" s="196"/>
      <c r="AM36" s="196"/>
      <c r="AN36" s="196"/>
      <c r="AO36" s="196"/>
      <c r="AP36" s="28"/>
      <c r="AQ36" s="28"/>
      <c r="AR36" s="29"/>
      <c r="BE36" s="28"/>
    </row>
    <row r="37" spans="1:57" s="3" customFormat="1" ht="14.4" customHeight="1" x14ac:dyDescent="0.2">
      <c r="B37" s="33"/>
      <c r="D37" s="23" t="s">
        <v>33</v>
      </c>
      <c r="F37" s="23" t="s">
        <v>34</v>
      </c>
      <c r="L37" s="182">
        <v>0.2</v>
      </c>
      <c r="M37" s="181"/>
      <c r="N37" s="181"/>
      <c r="O37" s="181"/>
      <c r="P37" s="181"/>
      <c r="W37" s="180">
        <f>ROUND(AZ99 + SUM(CD104), 2)</f>
        <v>0</v>
      </c>
      <c r="X37" s="181"/>
      <c r="Y37" s="181"/>
      <c r="Z37" s="181"/>
      <c r="AA37" s="181"/>
      <c r="AB37" s="181"/>
      <c r="AC37" s="181"/>
      <c r="AD37" s="181"/>
      <c r="AE37" s="181"/>
      <c r="AK37" s="180">
        <f>ROUND(AV99 + SUM(BY104), 2)</f>
        <v>0</v>
      </c>
      <c r="AL37" s="181"/>
      <c r="AM37" s="181"/>
      <c r="AN37" s="181"/>
      <c r="AO37" s="181"/>
      <c r="AR37" s="33"/>
    </row>
    <row r="38" spans="1:57" s="3" customFormat="1" ht="14.4" customHeight="1" x14ac:dyDescent="0.2">
      <c r="B38" s="33"/>
      <c r="F38" s="23" t="s">
        <v>35</v>
      </c>
      <c r="L38" s="182">
        <v>0.2</v>
      </c>
      <c r="M38" s="181"/>
      <c r="N38" s="181"/>
      <c r="O38" s="181"/>
      <c r="P38" s="181"/>
      <c r="W38" s="180">
        <f>ROUND(BA99 + SUM(CE104), 2)</f>
        <v>0</v>
      </c>
      <c r="X38" s="181"/>
      <c r="Y38" s="181"/>
      <c r="Z38" s="181"/>
      <c r="AA38" s="181"/>
      <c r="AB38" s="181"/>
      <c r="AC38" s="181"/>
      <c r="AD38" s="181"/>
      <c r="AE38" s="181"/>
      <c r="AK38" s="180">
        <f>ROUND(AW99 + SUM(BZ104), 2)</f>
        <v>0</v>
      </c>
      <c r="AL38" s="181"/>
      <c r="AM38" s="181"/>
      <c r="AN38" s="181"/>
      <c r="AO38" s="181"/>
      <c r="AR38" s="33"/>
    </row>
    <row r="39" spans="1:57" s="3" customFormat="1" ht="14.4" hidden="1" customHeight="1" x14ac:dyDescent="0.2">
      <c r="B39" s="33"/>
      <c r="F39" s="23" t="s">
        <v>36</v>
      </c>
      <c r="L39" s="182">
        <v>0.2</v>
      </c>
      <c r="M39" s="181"/>
      <c r="N39" s="181"/>
      <c r="O39" s="181"/>
      <c r="P39" s="181"/>
      <c r="W39" s="180">
        <f>ROUND(BB99 + SUM(CF104), 2)</f>
        <v>0</v>
      </c>
      <c r="X39" s="181"/>
      <c r="Y39" s="181"/>
      <c r="Z39" s="181"/>
      <c r="AA39" s="181"/>
      <c r="AB39" s="181"/>
      <c r="AC39" s="181"/>
      <c r="AD39" s="181"/>
      <c r="AE39" s="181"/>
      <c r="AK39" s="180">
        <v>0</v>
      </c>
      <c r="AL39" s="181"/>
      <c r="AM39" s="181"/>
      <c r="AN39" s="181"/>
      <c r="AO39" s="181"/>
      <c r="AR39" s="33"/>
    </row>
    <row r="40" spans="1:57" s="3" customFormat="1" ht="14.4" hidden="1" customHeight="1" x14ac:dyDescent="0.2">
      <c r="B40" s="33"/>
      <c r="F40" s="23" t="s">
        <v>37</v>
      </c>
      <c r="L40" s="182">
        <v>0.2</v>
      </c>
      <c r="M40" s="181"/>
      <c r="N40" s="181"/>
      <c r="O40" s="181"/>
      <c r="P40" s="181"/>
      <c r="W40" s="180">
        <f>ROUND(BC99 + SUM(CG104), 2)</f>
        <v>0</v>
      </c>
      <c r="X40" s="181"/>
      <c r="Y40" s="181"/>
      <c r="Z40" s="181"/>
      <c r="AA40" s="181"/>
      <c r="AB40" s="181"/>
      <c r="AC40" s="181"/>
      <c r="AD40" s="181"/>
      <c r="AE40" s="181"/>
      <c r="AK40" s="180">
        <v>0</v>
      </c>
      <c r="AL40" s="181"/>
      <c r="AM40" s="181"/>
      <c r="AN40" s="181"/>
      <c r="AO40" s="181"/>
      <c r="AR40" s="33"/>
    </row>
    <row r="41" spans="1:57" s="3" customFormat="1" ht="14.4" hidden="1" customHeight="1" x14ac:dyDescent="0.2">
      <c r="B41" s="33"/>
      <c r="F41" s="23" t="s">
        <v>38</v>
      </c>
      <c r="L41" s="182">
        <v>0</v>
      </c>
      <c r="M41" s="181"/>
      <c r="N41" s="181"/>
      <c r="O41" s="181"/>
      <c r="P41" s="181"/>
      <c r="W41" s="180">
        <f>ROUND(BD99 + SUM(CH104), 2)</f>
        <v>0</v>
      </c>
      <c r="X41" s="181"/>
      <c r="Y41" s="181"/>
      <c r="Z41" s="181"/>
      <c r="AA41" s="181"/>
      <c r="AB41" s="181"/>
      <c r="AC41" s="181"/>
      <c r="AD41" s="181"/>
      <c r="AE41" s="181"/>
      <c r="AK41" s="180">
        <v>0</v>
      </c>
      <c r="AL41" s="181"/>
      <c r="AM41" s="181"/>
      <c r="AN41" s="181"/>
      <c r="AO41" s="181"/>
      <c r="AR41" s="33"/>
    </row>
    <row r="42" spans="1:57" s="2" customFormat="1" ht="6.9" customHeight="1" x14ac:dyDescent="0.2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9"/>
      <c r="BE42" s="28"/>
    </row>
    <row r="43" spans="1:57" s="2" customFormat="1" ht="25.95" customHeight="1" x14ac:dyDescent="0.2">
      <c r="A43" s="28"/>
      <c r="B43" s="29"/>
      <c r="C43" s="34"/>
      <c r="D43" s="35" t="s">
        <v>39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7" t="s">
        <v>40</v>
      </c>
      <c r="U43" s="36"/>
      <c r="V43" s="36"/>
      <c r="W43" s="36"/>
      <c r="X43" s="186" t="s">
        <v>41</v>
      </c>
      <c r="Y43" s="184"/>
      <c r="Z43" s="184"/>
      <c r="AA43" s="184"/>
      <c r="AB43" s="184"/>
      <c r="AC43" s="36"/>
      <c r="AD43" s="36"/>
      <c r="AE43" s="36"/>
      <c r="AF43" s="36"/>
      <c r="AG43" s="36"/>
      <c r="AH43" s="36"/>
      <c r="AI43" s="36"/>
      <c r="AJ43" s="36"/>
      <c r="AK43" s="183">
        <f>SUM(AK34:AK41)</f>
        <v>0</v>
      </c>
      <c r="AL43" s="184"/>
      <c r="AM43" s="184"/>
      <c r="AN43" s="184"/>
      <c r="AO43" s="185"/>
      <c r="AP43" s="34"/>
      <c r="AQ43" s="34"/>
      <c r="AR43" s="29"/>
      <c r="BE43" s="28"/>
    </row>
    <row r="44" spans="1:57" s="2" customFormat="1" ht="6.9" customHeight="1" x14ac:dyDescent="0.2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9"/>
      <c r="BE44" s="28"/>
    </row>
    <row r="45" spans="1:57" s="2" customFormat="1" ht="14.4" customHeight="1" x14ac:dyDescent="0.2">
      <c r="A45" s="28"/>
      <c r="B45" s="29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9"/>
      <c r="BE45" s="28"/>
    </row>
    <row r="46" spans="1:57" s="1" customFormat="1" ht="14.4" customHeight="1" x14ac:dyDescent="0.2">
      <c r="B46" s="17"/>
      <c r="AR46" s="17"/>
    </row>
    <row r="47" spans="1:57" s="1" customFormat="1" ht="14.4" customHeight="1" x14ac:dyDescent="0.2">
      <c r="B47" s="17"/>
      <c r="AR47" s="17"/>
    </row>
    <row r="48" spans="1:57" s="1" customFormat="1" ht="14.4" customHeight="1" x14ac:dyDescent="0.2">
      <c r="B48" s="17"/>
      <c r="AR48" s="17"/>
    </row>
    <row r="49" spans="2:44" s="1" customFormat="1" ht="14.4" customHeight="1" x14ac:dyDescent="0.2">
      <c r="B49" s="17"/>
      <c r="AR49" s="17"/>
    </row>
    <row r="50" spans="2:44" s="1" customFormat="1" ht="14.4" customHeight="1" x14ac:dyDescent="0.2">
      <c r="B50" s="17"/>
      <c r="AR50" s="17"/>
    </row>
    <row r="51" spans="2:44" s="1" customFormat="1" ht="14.4" customHeight="1" x14ac:dyDescent="0.2">
      <c r="B51" s="17"/>
      <c r="AR51" s="17"/>
    </row>
    <row r="52" spans="2:44" s="1" customFormat="1" ht="14.4" customHeight="1" x14ac:dyDescent="0.2">
      <c r="B52" s="17"/>
      <c r="AR52" s="17"/>
    </row>
    <row r="53" spans="2:44" s="1" customFormat="1" ht="14.4" customHeight="1" x14ac:dyDescent="0.2">
      <c r="B53" s="17"/>
      <c r="AR53" s="17"/>
    </row>
    <row r="54" spans="2:44" s="2" customFormat="1" ht="14.4" customHeight="1" x14ac:dyDescent="0.2">
      <c r="B54" s="38"/>
      <c r="D54" s="39" t="s">
        <v>42</v>
      </c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39" t="s">
        <v>43</v>
      </c>
      <c r="AI54" s="40"/>
      <c r="AJ54" s="40"/>
      <c r="AK54" s="40"/>
      <c r="AL54" s="40"/>
      <c r="AM54" s="40"/>
      <c r="AN54" s="40"/>
      <c r="AO54" s="40"/>
      <c r="AR54" s="38"/>
    </row>
    <row r="55" spans="2:44" x14ac:dyDescent="0.2">
      <c r="B55" s="17"/>
      <c r="AR55" s="17"/>
    </row>
    <row r="56" spans="2:44" x14ac:dyDescent="0.2">
      <c r="B56" s="17"/>
      <c r="AR56" s="17"/>
    </row>
    <row r="57" spans="2:44" x14ac:dyDescent="0.2">
      <c r="B57" s="17"/>
      <c r="AR57" s="17"/>
    </row>
    <row r="58" spans="2:44" x14ac:dyDescent="0.2">
      <c r="B58" s="17"/>
      <c r="AR58" s="17"/>
    </row>
    <row r="59" spans="2:44" x14ac:dyDescent="0.2">
      <c r="B59" s="17"/>
      <c r="AR59" s="17"/>
    </row>
    <row r="60" spans="2:44" x14ac:dyDescent="0.2">
      <c r="B60" s="17"/>
      <c r="AR60" s="17"/>
    </row>
    <row r="61" spans="2:44" x14ac:dyDescent="0.2">
      <c r="B61" s="17"/>
      <c r="AR61" s="17"/>
    </row>
    <row r="62" spans="2:44" x14ac:dyDescent="0.2">
      <c r="B62" s="17"/>
      <c r="AR62" s="17"/>
    </row>
    <row r="63" spans="2:44" x14ac:dyDescent="0.2">
      <c r="B63" s="17"/>
      <c r="AR63" s="17"/>
    </row>
    <row r="64" spans="2:44" x14ac:dyDescent="0.2">
      <c r="B64" s="17"/>
      <c r="AR64" s="17"/>
    </row>
    <row r="65" spans="1:57" s="2" customFormat="1" ht="13.2" x14ac:dyDescent="0.2">
      <c r="A65" s="28"/>
      <c r="B65" s="29"/>
      <c r="C65" s="28"/>
      <c r="D65" s="41" t="s">
        <v>44</v>
      </c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41" t="s">
        <v>45</v>
      </c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41" t="s">
        <v>44</v>
      </c>
      <c r="AI65" s="31"/>
      <c r="AJ65" s="31"/>
      <c r="AK65" s="31"/>
      <c r="AL65" s="31"/>
      <c r="AM65" s="41" t="s">
        <v>45</v>
      </c>
      <c r="AN65" s="31"/>
      <c r="AO65" s="31"/>
      <c r="AP65" s="28"/>
      <c r="AQ65" s="28"/>
      <c r="AR65" s="29"/>
      <c r="BE65" s="28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s="2" customFormat="1" ht="13.2" x14ac:dyDescent="0.2">
      <c r="A69" s="28"/>
      <c r="B69" s="29"/>
      <c r="C69" s="28"/>
      <c r="D69" s="39" t="s">
        <v>46</v>
      </c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39" t="s">
        <v>47</v>
      </c>
      <c r="AI69" s="42"/>
      <c r="AJ69" s="42"/>
      <c r="AK69" s="42"/>
      <c r="AL69" s="42"/>
      <c r="AM69" s="42"/>
      <c r="AN69" s="42"/>
      <c r="AO69" s="42"/>
      <c r="AP69" s="28"/>
      <c r="AQ69" s="28"/>
      <c r="AR69" s="29"/>
      <c r="BE69" s="28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x14ac:dyDescent="0.2">
      <c r="B75" s="17"/>
      <c r="AR75" s="17"/>
    </row>
    <row r="76" spans="1:57" x14ac:dyDescent="0.2">
      <c r="B76" s="17"/>
      <c r="AR76" s="17"/>
    </row>
    <row r="77" spans="1:57" x14ac:dyDescent="0.2">
      <c r="B77" s="17"/>
      <c r="AR77" s="17"/>
    </row>
    <row r="78" spans="1:57" x14ac:dyDescent="0.2">
      <c r="B78" s="17"/>
      <c r="AR78" s="17"/>
    </row>
    <row r="79" spans="1:57" x14ac:dyDescent="0.2">
      <c r="B79" s="17"/>
      <c r="AR79" s="17"/>
    </row>
    <row r="80" spans="1:57" s="2" customFormat="1" ht="13.2" x14ac:dyDescent="0.2">
      <c r="A80" s="28"/>
      <c r="B80" s="29"/>
      <c r="C80" s="28"/>
      <c r="D80" s="41" t="s">
        <v>44</v>
      </c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41" t="s">
        <v>45</v>
      </c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41" t="s">
        <v>44</v>
      </c>
      <c r="AI80" s="31"/>
      <c r="AJ80" s="31"/>
      <c r="AK80" s="31"/>
      <c r="AL80" s="31"/>
      <c r="AM80" s="41" t="s">
        <v>45</v>
      </c>
      <c r="AN80" s="31"/>
      <c r="AO80" s="31"/>
      <c r="AP80" s="28"/>
      <c r="AQ80" s="28"/>
      <c r="AR80" s="29"/>
      <c r="BE80" s="28"/>
    </row>
    <row r="81" spans="1:57" s="2" customFormat="1" x14ac:dyDescent="0.2">
      <c r="A81" s="28"/>
      <c r="B81" s="29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9"/>
      <c r="BE81" s="28"/>
    </row>
    <row r="82" spans="1:57" s="2" customFormat="1" ht="6.9" customHeight="1" x14ac:dyDescent="0.2">
      <c r="A82" s="28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29"/>
      <c r="BE82" s="28"/>
    </row>
    <row r="86" spans="1:57" s="2" customFormat="1" ht="6.9" customHeight="1" x14ac:dyDescent="0.2">
      <c r="A86" s="28"/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29"/>
      <c r="BE86" s="28"/>
    </row>
    <row r="87" spans="1:57" s="2" customFormat="1" ht="24.9" customHeight="1" x14ac:dyDescent="0.2">
      <c r="A87" s="28"/>
      <c r="B87" s="29"/>
      <c r="C87" s="18" t="s">
        <v>48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9"/>
      <c r="BE87" s="28"/>
    </row>
    <row r="88" spans="1:57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57" s="4" customFormat="1" ht="12" customHeight="1" x14ac:dyDescent="0.2">
      <c r="B89" s="47"/>
      <c r="C89" s="23" t="s">
        <v>10</v>
      </c>
      <c r="L89" s="4" t="str">
        <f>K10</f>
        <v>IMPORT</v>
      </c>
      <c r="AR89" s="47"/>
    </row>
    <row r="90" spans="1:57" s="5" customFormat="1" ht="36.9" customHeight="1" x14ac:dyDescent="0.2">
      <c r="B90" s="48"/>
      <c r="C90" s="49" t="s">
        <v>12</v>
      </c>
      <c r="L90" s="214" t="str">
        <f>K11</f>
        <v>Gymnázium, Šrobárova 1 Košice</v>
      </c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15"/>
      <c r="Y90" s="215"/>
      <c r="Z90" s="215"/>
      <c r="AA90" s="215"/>
      <c r="AB90" s="215"/>
      <c r="AC90" s="215"/>
      <c r="AD90" s="215"/>
      <c r="AE90" s="215"/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R90" s="48"/>
    </row>
    <row r="91" spans="1:57" s="2" customFormat="1" ht="6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BE91" s="28"/>
    </row>
    <row r="92" spans="1:57" s="2" customFormat="1" ht="12" customHeight="1" x14ac:dyDescent="0.2">
      <c r="A92" s="28"/>
      <c r="B92" s="29"/>
      <c r="C92" s="23" t="s">
        <v>15</v>
      </c>
      <c r="D92" s="28"/>
      <c r="E92" s="28"/>
      <c r="F92" s="28"/>
      <c r="G92" s="28"/>
      <c r="H92" s="28"/>
      <c r="I92" s="28"/>
      <c r="J92" s="28"/>
      <c r="K92" s="28"/>
      <c r="L92" s="50" t="str">
        <f>IF(K13="","",K13)</f>
        <v xml:space="preserve"> </v>
      </c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3" t="s">
        <v>17</v>
      </c>
      <c r="AJ92" s="28"/>
      <c r="AK92" s="28"/>
      <c r="AL92" s="28"/>
      <c r="AM92" s="216" t="str">
        <f>IF(AN13= "","",AN13)</f>
        <v/>
      </c>
      <c r="AN92" s="216"/>
      <c r="AO92" s="28"/>
      <c r="AP92" s="28"/>
      <c r="AQ92" s="28"/>
      <c r="AR92" s="29"/>
      <c r="BE92" s="28"/>
    </row>
    <row r="93" spans="1:57" s="2" customFormat="1" ht="6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BE93" s="28"/>
    </row>
    <row r="94" spans="1:57" s="2" customFormat="1" ht="15.15" customHeight="1" x14ac:dyDescent="0.2">
      <c r="A94" s="28"/>
      <c r="B94" s="29"/>
      <c r="C94" s="23" t="s">
        <v>18</v>
      </c>
      <c r="D94" s="28"/>
      <c r="E94" s="28"/>
      <c r="F94" s="28"/>
      <c r="G94" s="28"/>
      <c r="H94" s="28"/>
      <c r="I94" s="28"/>
      <c r="J94" s="28"/>
      <c r="K94" s="28"/>
      <c r="L94" s="4" t="str">
        <f>IF(E16= "","",E16)</f>
        <v xml:space="preserve"> </v>
      </c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3" t="s">
        <v>22</v>
      </c>
      <c r="AJ94" s="28"/>
      <c r="AK94" s="28"/>
      <c r="AL94" s="28"/>
      <c r="AM94" s="206" t="str">
        <f>IF(E22="","",E22)</f>
        <v xml:space="preserve"> </v>
      </c>
      <c r="AN94" s="207"/>
      <c r="AO94" s="207"/>
      <c r="AP94" s="207"/>
      <c r="AQ94" s="28"/>
      <c r="AR94" s="29"/>
      <c r="AS94" s="202" t="s">
        <v>49</v>
      </c>
      <c r="AT94" s="203"/>
      <c r="AU94" s="52"/>
      <c r="AV94" s="52"/>
      <c r="AW94" s="52"/>
      <c r="AX94" s="52"/>
      <c r="AY94" s="52"/>
      <c r="AZ94" s="52"/>
      <c r="BA94" s="52"/>
      <c r="BB94" s="52"/>
      <c r="BC94" s="52"/>
      <c r="BD94" s="53"/>
      <c r="BE94" s="28"/>
    </row>
    <row r="95" spans="1:57" s="2" customFormat="1" ht="15.15" customHeight="1" x14ac:dyDescent="0.2">
      <c r="A95" s="28"/>
      <c r="B95" s="29"/>
      <c r="C95" s="23" t="s">
        <v>21</v>
      </c>
      <c r="D95" s="28"/>
      <c r="E95" s="28"/>
      <c r="F95" s="28"/>
      <c r="G95" s="28"/>
      <c r="H95" s="28"/>
      <c r="I95" s="28"/>
      <c r="J95" s="28"/>
      <c r="K95" s="28"/>
      <c r="L95" s="4" t="str">
        <f>IF(E19="","",E19)</f>
        <v xml:space="preserve"> </v>
      </c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3" t="s">
        <v>25</v>
      </c>
      <c r="AJ95" s="28"/>
      <c r="AK95" s="28"/>
      <c r="AL95" s="28"/>
      <c r="AM95" s="206" t="str">
        <f>IF(E25="","",E25)</f>
        <v xml:space="preserve"> </v>
      </c>
      <c r="AN95" s="207"/>
      <c r="AO95" s="207"/>
      <c r="AP95" s="207"/>
      <c r="AQ95" s="28"/>
      <c r="AR95" s="29"/>
      <c r="AS95" s="204"/>
      <c r="AT95" s="205"/>
      <c r="AU95" s="54"/>
      <c r="AV95" s="54"/>
      <c r="AW95" s="54"/>
      <c r="AX95" s="54"/>
      <c r="AY95" s="54"/>
      <c r="AZ95" s="54"/>
      <c r="BA95" s="54"/>
      <c r="BB95" s="54"/>
      <c r="BC95" s="54"/>
      <c r="BD95" s="55"/>
      <c r="BE95" s="28"/>
    </row>
    <row r="96" spans="1:57" s="2" customFormat="1" ht="10.95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04"/>
      <c r="AT96" s="205"/>
      <c r="AU96" s="54"/>
      <c r="AV96" s="54"/>
      <c r="AW96" s="54"/>
      <c r="AX96" s="54"/>
      <c r="AY96" s="54"/>
      <c r="AZ96" s="54"/>
      <c r="BA96" s="54"/>
      <c r="BB96" s="54"/>
      <c r="BC96" s="54"/>
      <c r="BD96" s="55"/>
      <c r="BE96" s="28"/>
    </row>
    <row r="97" spans="1:91" s="2" customFormat="1" ht="29.25" customHeight="1" x14ac:dyDescent="0.2">
      <c r="A97" s="28"/>
      <c r="B97" s="29"/>
      <c r="C97" s="211" t="s">
        <v>50</v>
      </c>
      <c r="D97" s="209"/>
      <c r="E97" s="209"/>
      <c r="F97" s="209"/>
      <c r="G97" s="209"/>
      <c r="H97" s="56"/>
      <c r="I97" s="208" t="s">
        <v>51</v>
      </c>
      <c r="J97" s="209"/>
      <c r="K97" s="209"/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12" t="s">
        <v>52</v>
      </c>
      <c r="AH97" s="209"/>
      <c r="AI97" s="209"/>
      <c r="AJ97" s="209"/>
      <c r="AK97" s="209"/>
      <c r="AL97" s="209"/>
      <c r="AM97" s="209"/>
      <c r="AN97" s="208" t="s">
        <v>53</v>
      </c>
      <c r="AO97" s="209"/>
      <c r="AP97" s="210"/>
      <c r="AQ97" s="57" t="s">
        <v>54</v>
      </c>
      <c r="AR97" s="29"/>
      <c r="AS97" s="58" t="s">
        <v>55</v>
      </c>
      <c r="AT97" s="59" t="s">
        <v>56</v>
      </c>
      <c r="AU97" s="59" t="s">
        <v>57</v>
      </c>
      <c r="AV97" s="59" t="s">
        <v>58</v>
      </c>
      <c r="AW97" s="59" t="s">
        <v>59</v>
      </c>
      <c r="AX97" s="59" t="s">
        <v>60</v>
      </c>
      <c r="AY97" s="59" t="s">
        <v>61</v>
      </c>
      <c r="AZ97" s="59" t="s">
        <v>62</v>
      </c>
      <c r="BA97" s="59" t="s">
        <v>63</v>
      </c>
      <c r="BB97" s="59" t="s">
        <v>64</v>
      </c>
      <c r="BC97" s="59" t="s">
        <v>65</v>
      </c>
      <c r="BD97" s="60" t="s">
        <v>66</v>
      </c>
      <c r="BE97" s="28"/>
    </row>
    <row r="98" spans="1:91" s="2" customFormat="1" ht="10.95" customHeight="1" x14ac:dyDescent="0.2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9"/>
      <c r="AS98" s="61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3"/>
      <c r="BE98" s="28"/>
    </row>
    <row r="99" spans="1:91" s="6" customFormat="1" ht="32.4" customHeight="1" x14ac:dyDescent="0.2">
      <c r="B99" s="64"/>
      <c r="C99" s="65" t="s">
        <v>67</v>
      </c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201">
        <f>ROUND(SUM(AG100:AG102),2)</f>
        <v>0</v>
      </c>
      <c r="AH99" s="201"/>
      <c r="AI99" s="201"/>
      <c r="AJ99" s="201"/>
      <c r="AK99" s="201"/>
      <c r="AL99" s="201"/>
      <c r="AM99" s="201"/>
      <c r="AN99" s="200">
        <f>SUM(AG99,AT99)</f>
        <v>0</v>
      </c>
      <c r="AO99" s="200"/>
      <c r="AP99" s="200"/>
      <c r="AQ99" s="68" t="s">
        <v>1</v>
      </c>
      <c r="AR99" s="64"/>
      <c r="AS99" s="69">
        <f>ROUND(SUM(AS100:AS102),2)</f>
        <v>0</v>
      </c>
      <c r="AT99" s="70">
        <f>ROUND(SUM(AV99:AW99),2)</f>
        <v>0</v>
      </c>
      <c r="AU99" s="71">
        <f>ROUND(SUM(AU100:AU102),5)</f>
        <v>682.69839999999999</v>
      </c>
      <c r="AV99" s="70">
        <f>ROUND(AZ99*L37,2)</f>
        <v>0</v>
      </c>
      <c r="AW99" s="70">
        <f>ROUND(BA99*L38,2)</f>
        <v>0</v>
      </c>
      <c r="AX99" s="70">
        <f>ROUND(BB99*L37,2)</f>
        <v>0</v>
      </c>
      <c r="AY99" s="70">
        <f>ROUND(BC99*L38,2)</f>
        <v>0</v>
      </c>
      <c r="AZ99" s="70">
        <f>ROUND(SUM(AZ100:AZ102),2)</f>
        <v>0</v>
      </c>
      <c r="BA99" s="70">
        <f>ROUND(SUM(BA100:BA102),2)</f>
        <v>0</v>
      </c>
      <c r="BB99" s="70">
        <f>ROUND(SUM(BB100:BB102),2)</f>
        <v>0</v>
      </c>
      <c r="BC99" s="70">
        <f>ROUND(SUM(BC100:BC102),2)</f>
        <v>0</v>
      </c>
      <c r="BD99" s="72">
        <f>ROUND(SUM(BD100:BD102),2)</f>
        <v>0</v>
      </c>
      <c r="BS99" s="73" t="s">
        <v>68</v>
      </c>
      <c r="BT99" s="73" t="s">
        <v>69</v>
      </c>
      <c r="BU99" s="74" t="s">
        <v>70</v>
      </c>
      <c r="BV99" s="73" t="s">
        <v>11</v>
      </c>
      <c r="BW99" s="73" t="s">
        <v>4</v>
      </c>
      <c r="BX99" s="73" t="s">
        <v>71</v>
      </c>
      <c r="CL99" s="73" t="s">
        <v>1</v>
      </c>
    </row>
    <row r="100" spans="1:91" s="7" customFormat="1" ht="37.799999999999997" customHeight="1" x14ac:dyDescent="0.2">
      <c r="A100" s="75" t="s">
        <v>72</v>
      </c>
      <c r="B100" s="76"/>
      <c r="C100" s="77"/>
      <c r="D100" s="199">
        <v>1</v>
      </c>
      <c r="E100" s="199"/>
      <c r="F100" s="199"/>
      <c r="G100" s="199"/>
      <c r="H100" s="199"/>
      <c r="I100" s="78"/>
      <c r="J100" s="199" t="s">
        <v>387</v>
      </c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197">
        <f>'1 - Reštaurovanie uličnýc...'!J38</f>
        <v>0</v>
      </c>
      <c r="AH100" s="198"/>
      <c r="AI100" s="198"/>
      <c r="AJ100" s="198"/>
      <c r="AK100" s="198"/>
      <c r="AL100" s="198"/>
      <c r="AM100" s="198"/>
      <c r="AN100" s="197">
        <f>SUM(AG100,AT100)</f>
        <v>0</v>
      </c>
      <c r="AO100" s="198"/>
      <c r="AP100" s="198"/>
      <c r="AQ100" s="79" t="s">
        <v>74</v>
      </c>
      <c r="AR100" s="76"/>
      <c r="AS100" s="80">
        <v>0</v>
      </c>
      <c r="AT100" s="81">
        <f>ROUND(SUM(AV100:AW100),2)</f>
        <v>0</v>
      </c>
      <c r="AU100" s="82">
        <f>'1 - Reštaurovanie uličnýc...'!P137</f>
        <v>138.292</v>
      </c>
      <c r="AV100" s="81">
        <f>'1 - Reštaurovanie uličnýc...'!J41</f>
        <v>0</v>
      </c>
      <c r="AW100" s="81">
        <f>'1 - Reštaurovanie uličnýc...'!J42</f>
        <v>0</v>
      </c>
      <c r="AX100" s="81">
        <f>'1 - Reštaurovanie uličnýc...'!J43</f>
        <v>0</v>
      </c>
      <c r="AY100" s="81">
        <f>'1 - Reštaurovanie uličnýc...'!J44</f>
        <v>0</v>
      </c>
      <c r="AZ100" s="81">
        <f>'1 - Reštaurovanie uličnýc...'!F41</f>
        <v>0</v>
      </c>
      <c r="BA100" s="81">
        <f>'1 - Reštaurovanie uličnýc...'!F42</f>
        <v>0</v>
      </c>
      <c r="BB100" s="81">
        <f>'1 - Reštaurovanie uličnýc...'!F43</f>
        <v>0</v>
      </c>
      <c r="BC100" s="81">
        <f>'1 - Reštaurovanie uličnýc...'!F44</f>
        <v>0</v>
      </c>
      <c r="BD100" s="83">
        <f>'1 - Reštaurovanie uličnýc...'!F45</f>
        <v>0</v>
      </c>
      <c r="BT100" s="84" t="s">
        <v>73</v>
      </c>
      <c r="BV100" s="84" t="s">
        <v>11</v>
      </c>
      <c r="BW100" s="84" t="s">
        <v>75</v>
      </c>
      <c r="BX100" s="84" t="s">
        <v>4</v>
      </c>
      <c r="CL100" s="84" t="s">
        <v>1</v>
      </c>
      <c r="CM100" s="84" t="s">
        <v>69</v>
      </c>
    </row>
    <row r="101" spans="1:91" s="7" customFormat="1" ht="37.799999999999997" customHeight="1" x14ac:dyDescent="0.2">
      <c r="A101" s="75" t="s">
        <v>72</v>
      </c>
      <c r="B101" s="76"/>
      <c r="C101" s="77"/>
      <c r="D101" s="199">
        <v>2</v>
      </c>
      <c r="E101" s="199"/>
      <c r="F101" s="199"/>
      <c r="G101" s="199"/>
      <c r="H101" s="199"/>
      <c r="I101" s="78"/>
      <c r="J101" s="199" t="s">
        <v>384</v>
      </c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197">
        <f>'2 - Reštaurovanie uličnýc...'!J41</f>
        <v>0</v>
      </c>
      <c r="AH101" s="198"/>
      <c r="AI101" s="198"/>
      <c r="AJ101" s="198"/>
      <c r="AK101" s="198"/>
      <c r="AL101" s="198"/>
      <c r="AM101" s="198"/>
      <c r="AN101" s="197">
        <f>SUM(AG101,AT101)</f>
        <v>0</v>
      </c>
      <c r="AO101" s="198"/>
      <c r="AP101" s="198"/>
      <c r="AQ101" s="79" t="s">
        <v>74</v>
      </c>
      <c r="AR101" s="76"/>
      <c r="AS101" s="80">
        <v>0</v>
      </c>
      <c r="AT101" s="81">
        <f>ROUND(SUM(AV101:AW101),2)</f>
        <v>0</v>
      </c>
      <c r="AU101" s="82">
        <f>'2 - Reštaurovanie uličnýc...'!P139</f>
        <v>544.40639999999996</v>
      </c>
      <c r="AV101" s="81">
        <f>'2 - Reštaurovanie uličnýc...'!J44</f>
        <v>0</v>
      </c>
      <c r="AW101" s="81">
        <f>'2 - Reštaurovanie uličnýc...'!J45</f>
        <v>0</v>
      </c>
      <c r="AX101" s="81">
        <f>'2 - Reštaurovanie uličnýc...'!J46</f>
        <v>0</v>
      </c>
      <c r="AY101" s="81">
        <f>'2 - Reštaurovanie uličnýc...'!J47</f>
        <v>0</v>
      </c>
      <c r="AZ101" s="81">
        <f>'2 - Reštaurovanie uličnýc...'!F44</f>
        <v>0</v>
      </c>
      <c r="BA101" s="81">
        <f>'2 - Reštaurovanie uličnýc...'!F45</f>
        <v>0</v>
      </c>
      <c r="BB101" s="81">
        <f>'2 - Reštaurovanie uličnýc...'!F46</f>
        <v>0</v>
      </c>
      <c r="BC101" s="81">
        <f>'2 - Reštaurovanie uličnýc...'!F47</f>
        <v>0</v>
      </c>
      <c r="BD101" s="83">
        <f>'2 - Reštaurovanie uličnýc...'!F48</f>
        <v>0</v>
      </c>
      <c r="BT101" s="84" t="s">
        <v>73</v>
      </c>
      <c r="BV101" s="84" t="s">
        <v>11</v>
      </c>
      <c r="BW101" s="84" t="s">
        <v>77</v>
      </c>
      <c r="BX101" s="84" t="s">
        <v>4</v>
      </c>
      <c r="CL101" s="84" t="s">
        <v>1</v>
      </c>
      <c r="CM101" s="84" t="s">
        <v>69</v>
      </c>
    </row>
    <row r="102" spans="1:91" s="7" customFormat="1" ht="37.799999999999997" customHeight="1" x14ac:dyDescent="0.2">
      <c r="A102" s="75" t="s">
        <v>72</v>
      </c>
      <c r="B102" s="76"/>
      <c r="C102" s="77"/>
      <c r="D102" s="199">
        <v>3</v>
      </c>
      <c r="E102" s="199"/>
      <c r="F102" s="199"/>
      <c r="G102" s="199"/>
      <c r="H102" s="199"/>
      <c r="I102" s="78"/>
      <c r="J102" s="199" t="s">
        <v>385</v>
      </c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197">
        <f>'3 - Reštaurovanie uličnýc...'!J41</f>
        <v>0</v>
      </c>
      <c r="AH102" s="198"/>
      <c r="AI102" s="198"/>
      <c r="AJ102" s="198"/>
      <c r="AK102" s="198"/>
      <c r="AL102" s="198"/>
      <c r="AM102" s="198"/>
      <c r="AN102" s="197">
        <f>SUM(AG102,AT102)</f>
        <v>0</v>
      </c>
      <c r="AO102" s="198"/>
      <c r="AP102" s="198"/>
      <c r="AQ102" s="79" t="s">
        <v>74</v>
      </c>
      <c r="AR102" s="76"/>
      <c r="AS102" s="85">
        <v>0</v>
      </c>
      <c r="AT102" s="86">
        <f>ROUND(SUM(AV102:AW102),2)</f>
        <v>0</v>
      </c>
      <c r="AU102" s="87">
        <f>'3 - Reštaurovanie uličnýc...'!P137</f>
        <v>0</v>
      </c>
      <c r="AV102" s="86">
        <f>'3 - Reštaurovanie uličnýc...'!J44</f>
        <v>0</v>
      </c>
      <c r="AW102" s="86">
        <f>'3 - Reštaurovanie uličnýc...'!J45</f>
        <v>0</v>
      </c>
      <c r="AX102" s="86">
        <f>'3 - Reštaurovanie uličnýc...'!J46</f>
        <v>0</v>
      </c>
      <c r="AY102" s="86">
        <f>'3 - Reštaurovanie uličnýc...'!J47</f>
        <v>0</v>
      </c>
      <c r="AZ102" s="86">
        <f>'3 - Reštaurovanie uličnýc...'!F44</f>
        <v>0</v>
      </c>
      <c r="BA102" s="86">
        <f>'3 - Reštaurovanie uličnýc...'!F45</f>
        <v>0</v>
      </c>
      <c r="BB102" s="86">
        <f>'3 - Reštaurovanie uličnýc...'!F46</f>
        <v>0</v>
      </c>
      <c r="BC102" s="86">
        <f>'3 - Reštaurovanie uličnýc...'!F47</f>
        <v>0</v>
      </c>
      <c r="BD102" s="88">
        <f>'3 - Reštaurovanie uličnýc...'!F48</f>
        <v>0</v>
      </c>
      <c r="BT102" s="84" t="s">
        <v>73</v>
      </c>
      <c r="BV102" s="84" t="s">
        <v>11</v>
      </c>
      <c r="BW102" s="84" t="s">
        <v>79</v>
      </c>
      <c r="BX102" s="84" t="s">
        <v>4</v>
      </c>
      <c r="CL102" s="84" t="s">
        <v>1</v>
      </c>
      <c r="CM102" s="84" t="s">
        <v>69</v>
      </c>
    </row>
    <row r="103" spans="1:91" x14ac:dyDescent="0.2">
      <c r="B103" s="17"/>
      <c r="AR103" s="17"/>
    </row>
    <row r="104" spans="1:91" s="2" customFormat="1" ht="30" customHeight="1" x14ac:dyDescent="0.2">
      <c r="A104" s="28"/>
      <c r="B104" s="29"/>
      <c r="C104" s="65" t="s">
        <v>80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00">
        <v>0</v>
      </c>
      <c r="AH104" s="200"/>
      <c r="AI104" s="200"/>
      <c r="AJ104" s="200"/>
      <c r="AK104" s="200"/>
      <c r="AL104" s="200"/>
      <c r="AM104" s="200"/>
      <c r="AN104" s="200">
        <v>0</v>
      </c>
      <c r="AO104" s="200"/>
      <c r="AP104" s="200"/>
      <c r="AQ104" s="89"/>
      <c r="AR104" s="29"/>
      <c r="AS104" s="58" t="s">
        <v>81</v>
      </c>
      <c r="AT104" s="59" t="s">
        <v>82</v>
      </c>
      <c r="AU104" s="59" t="s">
        <v>33</v>
      </c>
      <c r="AV104" s="60" t="s">
        <v>56</v>
      </c>
      <c r="AW104" s="28"/>
      <c r="AX104" s="28"/>
      <c r="AY104" s="28"/>
      <c r="AZ104" s="28"/>
      <c r="BA104" s="28"/>
      <c r="BB104" s="28"/>
      <c r="BC104" s="28"/>
      <c r="BD104" s="28"/>
      <c r="BE104" s="28"/>
    </row>
    <row r="105" spans="1:91" s="2" customFormat="1" ht="10.95" customHeight="1" x14ac:dyDescent="0.2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9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</row>
    <row r="106" spans="1:91" s="2" customFormat="1" ht="30" customHeight="1" x14ac:dyDescent="0.2">
      <c r="A106" s="28"/>
      <c r="B106" s="29"/>
      <c r="C106" s="90" t="s">
        <v>83</v>
      </c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189">
        <f>ROUND(AG99 + AG104, 2)</f>
        <v>0</v>
      </c>
      <c r="AH106" s="189"/>
      <c r="AI106" s="189"/>
      <c r="AJ106" s="189"/>
      <c r="AK106" s="189"/>
      <c r="AL106" s="189"/>
      <c r="AM106" s="189"/>
      <c r="AN106" s="189">
        <f>ROUND(AN99 + AN104, 2)</f>
        <v>0</v>
      </c>
      <c r="AO106" s="189"/>
      <c r="AP106" s="189"/>
      <c r="AQ106" s="91"/>
      <c r="AR106" s="29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</row>
    <row r="107" spans="1:91" s="2" customFormat="1" ht="6.9" customHeight="1" x14ac:dyDescent="0.2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29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</row>
  </sheetData>
  <mergeCells count="59">
    <mergeCell ref="D7:AN7"/>
    <mergeCell ref="D8:AN8"/>
    <mergeCell ref="L90:AO90"/>
    <mergeCell ref="AM92:AN92"/>
    <mergeCell ref="AM94:AP94"/>
    <mergeCell ref="AS94:AT96"/>
    <mergeCell ref="AM95:AP95"/>
    <mergeCell ref="AN97:AP97"/>
    <mergeCell ref="C97:G97"/>
    <mergeCell ref="I97:AF97"/>
    <mergeCell ref="AG97:AM97"/>
    <mergeCell ref="AN99:AP99"/>
    <mergeCell ref="AG99:AM99"/>
    <mergeCell ref="J100:AF100"/>
    <mergeCell ref="AG100:AM100"/>
    <mergeCell ref="AN100:AP100"/>
    <mergeCell ref="D100:H100"/>
    <mergeCell ref="J101:AF101"/>
    <mergeCell ref="D101:H101"/>
    <mergeCell ref="AN101:AP101"/>
    <mergeCell ref="AG101:AM101"/>
    <mergeCell ref="AN102:AP102"/>
    <mergeCell ref="J102:AF102"/>
    <mergeCell ref="AG102:AM102"/>
    <mergeCell ref="D102:H102"/>
    <mergeCell ref="AN104:AP104"/>
    <mergeCell ref="AG104:AM104"/>
    <mergeCell ref="AG106:AM106"/>
    <mergeCell ref="AN106:AP106"/>
    <mergeCell ref="K10:AO10"/>
    <mergeCell ref="K11:AO11"/>
    <mergeCell ref="E28:AN28"/>
    <mergeCell ref="AK31:AO31"/>
    <mergeCell ref="AK32:AO32"/>
    <mergeCell ref="AK34:AO34"/>
    <mergeCell ref="L36:P36"/>
    <mergeCell ref="AK36:AO36"/>
    <mergeCell ref="W36:AE36"/>
    <mergeCell ref="W37:AE37"/>
    <mergeCell ref="AK37:AO37"/>
    <mergeCell ref="L37:P37"/>
    <mergeCell ref="L38:P38"/>
    <mergeCell ref="AK38:AO38"/>
    <mergeCell ref="AR2:BE2"/>
    <mergeCell ref="W41:AE41"/>
    <mergeCell ref="AK41:AO41"/>
    <mergeCell ref="L41:P41"/>
    <mergeCell ref="AK43:AO43"/>
    <mergeCell ref="X43:AB43"/>
    <mergeCell ref="W38:AE38"/>
    <mergeCell ref="AK39:AO39"/>
    <mergeCell ref="L39:P39"/>
    <mergeCell ref="W39:AE39"/>
    <mergeCell ref="AK40:AO40"/>
    <mergeCell ref="W40:AE40"/>
    <mergeCell ref="L40:P40"/>
    <mergeCell ref="D4:AN4"/>
    <mergeCell ref="D5:AN5"/>
    <mergeCell ref="D6:AN6"/>
  </mergeCells>
  <hyperlinks>
    <hyperlink ref="A100" location="'1 - Reštaurovanie uličnýc...'!C2" display="/"/>
    <hyperlink ref="A101" location="'3 - Reštaurovanie uličnýc...'!C2" display="/"/>
    <hyperlink ref="A102" location="'5 - Reštaurovanie uličnýc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85"/>
  <sheetViews>
    <sheetView showGridLines="0" zoomScaleNormal="100" workbookViewId="0">
      <selection activeCell="V6" sqref="V6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93"/>
    </row>
    <row r="2" spans="1:46" s="1" customFormat="1" ht="36.9" customHeight="1" x14ac:dyDescent="0.2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4" t="s">
        <v>75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69" customFormat="1" ht="36.75" customHeight="1" x14ac:dyDescent="0.2">
      <c r="B4" s="17"/>
      <c r="C4" s="170"/>
      <c r="D4" s="187" t="s">
        <v>374</v>
      </c>
      <c r="E4" s="187"/>
      <c r="F4" s="187"/>
      <c r="G4" s="187"/>
      <c r="H4" s="187"/>
      <c r="I4" s="187"/>
      <c r="J4" s="22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T4" s="14"/>
    </row>
    <row r="5" spans="1:46" s="169" customFormat="1" ht="30.6" customHeight="1" x14ac:dyDescent="0.2">
      <c r="B5" s="17"/>
      <c r="C5" s="170"/>
      <c r="D5" s="188" t="s">
        <v>375</v>
      </c>
      <c r="E5" s="188"/>
      <c r="F5" s="188"/>
      <c r="G5" s="188"/>
      <c r="H5" s="188"/>
      <c r="I5" s="188"/>
      <c r="J5" s="22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T5" s="14"/>
    </row>
    <row r="6" spans="1:46" s="169" customFormat="1" ht="61.8" customHeight="1" x14ac:dyDescent="0.2">
      <c r="B6" s="17"/>
      <c r="C6" s="170"/>
      <c r="D6" s="223" t="s">
        <v>391</v>
      </c>
      <c r="E6" s="223"/>
      <c r="F6" s="223"/>
      <c r="G6" s="223"/>
      <c r="H6" s="223"/>
      <c r="I6" s="223"/>
      <c r="J6" s="224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T6" s="14"/>
    </row>
    <row r="7" spans="1:46" s="169" customFormat="1" ht="12.75" customHeight="1" x14ac:dyDescent="0.2">
      <c r="B7" s="17"/>
      <c r="C7" s="170"/>
      <c r="D7" s="187" t="s">
        <v>376</v>
      </c>
      <c r="E7" s="187"/>
      <c r="F7" s="187"/>
      <c r="G7" s="187"/>
      <c r="H7" s="187"/>
      <c r="I7" s="187"/>
      <c r="J7" s="22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171"/>
      <c r="AF7" s="171"/>
      <c r="AG7" s="171"/>
      <c r="AH7" s="171"/>
      <c r="AI7" s="171"/>
      <c r="AJ7" s="171"/>
      <c r="AK7" s="171"/>
      <c r="AL7" s="171"/>
      <c r="AM7" s="171"/>
      <c r="AN7" s="171"/>
      <c r="AT7" s="14"/>
    </row>
    <row r="8" spans="1:46" s="169" customFormat="1" ht="46.5" customHeight="1" x14ac:dyDescent="0.2">
      <c r="B8" s="17"/>
      <c r="C8" s="170"/>
      <c r="D8" s="213" t="s">
        <v>377</v>
      </c>
      <c r="E8" s="213"/>
      <c r="F8" s="213"/>
      <c r="G8" s="213"/>
      <c r="H8" s="213"/>
      <c r="I8" s="213"/>
      <c r="J8" s="225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T8" s="14"/>
    </row>
    <row r="9" spans="1:46" s="169" customFormat="1" ht="57.75" customHeight="1" x14ac:dyDescent="0.2">
      <c r="B9" s="17"/>
      <c r="C9" s="170"/>
      <c r="D9" s="213" t="s">
        <v>378</v>
      </c>
      <c r="E9" s="213"/>
      <c r="F9" s="213"/>
      <c r="G9" s="213"/>
      <c r="H9" s="213"/>
      <c r="I9" s="213"/>
      <c r="J9" s="225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T9" s="14"/>
    </row>
    <row r="10" spans="1:46" s="1" customFormat="1" ht="24.9" customHeight="1" x14ac:dyDescent="0.2">
      <c r="B10" s="17"/>
      <c r="D10" s="175" t="s">
        <v>84</v>
      </c>
      <c r="E10" s="170"/>
      <c r="F10" s="170"/>
      <c r="G10" s="170"/>
      <c r="H10" s="170"/>
      <c r="I10" s="170"/>
      <c r="J10" s="176"/>
      <c r="L10" s="17"/>
      <c r="M10" s="94" t="s">
        <v>9</v>
      </c>
      <c r="AT10" s="14" t="s">
        <v>3</v>
      </c>
    </row>
    <row r="11" spans="1:46" s="1" customFormat="1" ht="6.9" customHeight="1" x14ac:dyDescent="0.2">
      <c r="B11" s="17"/>
      <c r="L11" s="17"/>
    </row>
    <row r="12" spans="1:46" s="1" customFormat="1" ht="12" customHeight="1" x14ac:dyDescent="0.2">
      <c r="B12" s="17"/>
      <c r="D12" s="23" t="s">
        <v>12</v>
      </c>
      <c r="L12" s="17"/>
    </row>
    <row r="13" spans="1:46" s="1" customFormat="1" ht="16.5" customHeight="1" x14ac:dyDescent="0.2">
      <c r="B13" s="17"/>
      <c r="E13" s="219" t="s">
        <v>397</v>
      </c>
      <c r="F13" s="220"/>
      <c r="G13" s="220"/>
      <c r="H13" s="220"/>
      <c r="L13" s="17"/>
    </row>
    <row r="14" spans="1:46" s="2" customFormat="1" ht="12" customHeight="1" x14ac:dyDescent="0.2">
      <c r="A14" s="28"/>
      <c r="B14" s="29"/>
      <c r="C14" s="28"/>
      <c r="D14" s="23" t="s">
        <v>85</v>
      </c>
      <c r="E14" s="28"/>
      <c r="F14" s="28"/>
      <c r="G14" s="28"/>
      <c r="H14" s="28"/>
      <c r="I14" s="28"/>
      <c r="J14" s="28"/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24.75" customHeight="1" x14ac:dyDescent="0.2">
      <c r="A15" s="28"/>
      <c r="B15" s="29"/>
      <c r="C15" s="28"/>
      <c r="D15" s="214" t="s">
        <v>386</v>
      </c>
      <c r="E15" s="217"/>
      <c r="F15" s="217"/>
      <c r="G15" s="217"/>
      <c r="H15" s="217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 x14ac:dyDescent="0.2">
      <c r="A17" s="28"/>
      <c r="B17" s="29"/>
      <c r="C17" s="28"/>
      <c r="D17" s="23" t="s">
        <v>13</v>
      </c>
      <c r="E17" s="28"/>
      <c r="F17" s="21" t="s">
        <v>1</v>
      </c>
      <c r="G17" s="28"/>
      <c r="H17" s="28"/>
      <c r="I17" s="23" t="s">
        <v>14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 x14ac:dyDescent="0.2">
      <c r="A18" s="28"/>
      <c r="B18" s="29"/>
      <c r="C18" s="28"/>
      <c r="D18" s="23" t="s">
        <v>15</v>
      </c>
      <c r="E18" s="28"/>
      <c r="F18" s="21" t="s">
        <v>16</v>
      </c>
      <c r="G18" s="28"/>
      <c r="H18" s="28"/>
      <c r="I18" s="23" t="s">
        <v>17</v>
      </c>
      <c r="J18" s="51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0.95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29"/>
      <c r="C20" s="28"/>
      <c r="D20" s="23" t="s">
        <v>18</v>
      </c>
      <c r="E20" s="28"/>
      <c r="F20" s="28"/>
      <c r="G20" s="28"/>
      <c r="H20" s="28"/>
      <c r="I20" s="23" t="s">
        <v>19</v>
      </c>
      <c r="J20" s="21" t="str">
        <f>IF('Rekapitulácia stavby'!AN15="","",'Rekapitulácia stavby'!AN15)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 x14ac:dyDescent="0.2">
      <c r="A21" s="28"/>
      <c r="B21" s="29"/>
      <c r="C21" s="28"/>
      <c r="D21" s="28"/>
      <c r="E21" s="21" t="str">
        <f>IF('Rekapitulácia stavby'!E16="","",'Rekapitulácia stavby'!E16)</f>
        <v xml:space="preserve"> </v>
      </c>
      <c r="F21" s="28"/>
      <c r="G21" s="28"/>
      <c r="H21" s="28"/>
      <c r="I21" s="23" t="s">
        <v>20</v>
      </c>
      <c r="J21" s="21" t="str">
        <f>IF('Rekapitulácia stavby'!AN16="","",'Rekapitulácia stavby'!AN16)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29"/>
      <c r="C23" s="28"/>
      <c r="D23" s="23" t="s">
        <v>21</v>
      </c>
      <c r="E23" s="28"/>
      <c r="F23" s="28"/>
      <c r="G23" s="28"/>
      <c r="H23" s="28"/>
      <c r="I23" s="23" t="s">
        <v>19</v>
      </c>
      <c r="J23" s="21" t="str">
        <f>'Rekapitulácia stavby'!AN18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29"/>
      <c r="C24" s="28"/>
      <c r="D24" s="28"/>
      <c r="E24" s="190" t="str">
        <f>'Rekapitulácia stavby'!E19</f>
        <v xml:space="preserve"> </v>
      </c>
      <c r="F24" s="190"/>
      <c r="G24" s="190"/>
      <c r="H24" s="190"/>
      <c r="I24" s="23" t="s">
        <v>20</v>
      </c>
      <c r="J24" s="21" t="str">
        <f>'Rekapitulácia stavby'!AN19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29"/>
      <c r="C26" s="28"/>
      <c r="D26" s="23" t="s">
        <v>22</v>
      </c>
      <c r="E26" s="28"/>
      <c r="F26" s="28"/>
      <c r="G26" s="28"/>
      <c r="H26" s="28"/>
      <c r="I26" s="23" t="s">
        <v>19</v>
      </c>
      <c r="J26" s="21" t="str">
        <f>IF('Rekapitulácia stavby'!AN21="","",'Rekapitulácia stavby'!AN21)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18" customHeight="1" x14ac:dyDescent="0.2">
      <c r="A27" s="28"/>
      <c r="B27" s="29"/>
      <c r="C27" s="28"/>
      <c r="D27" s="28"/>
      <c r="E27" s="21" t="str">
        <f>IF('Rekapitulácia stavby'!E22="","",'Rekapitulácia stavby'!E22)</f>
        <v xml:space="preserve"> </v>
      </c>
      <c r="F27" s="28"/>
      <c r="G27" s="28"/>
      <c r="H27" s="28"/>
      <c r="I27" s="23" t="s">
        <v>20</v>
      </c>
      <c r="J27" s="21" t="str">
        <f>IF('Rekapitulácia stavby'!AN22="","",'Rekapitulácia stavby'!AN22)</f>
        <v/>
      </c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" customHeight="1" x14ac:dyDescent="0.2">
      <c r="A29" s="28"/>
      <c r="B29" s="29"/>
      <c r="C29" s="28"/>
      <c r="D29" s="23" t="s">
        <v>25</v>
      </c>
      <c r="E29" s="28"/>
      <c r="F29" s="28"/>
      <c r="G29" s="28"/>
      <c r="H29" s="28"/>
      <c r="I29" s="23" t="s">
        <v>19</v>
      </c>
      <c r="J29" s="21" t="str">
        <f>IF('Rekapitulácia stavby'!AN24="","",'Rekapitulácia stavby'!AN24)</f>
        <v/>
      </c>
      <c r="K29" s="28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8" customHeight="1" x14ac:dyDescent="0.2">
      <c r="A30" s="28"/>
      <c r="B30" s="29"/>
      <c r="C30" s="28"/>
      <c r="D30" s="28"/>
      <c r="E30" s="21" t="str">
        <f>IF('Rekapitulácia stavby'!E25="","",'Rekapitulácia stavby'!E25)</f>
        <v xml:space="preserve"> </v>
      </c>
      <c r="F30" s="28"/>
      <c r="G30" s="28"/>
      <c r="H30" s="28"/>
      <c r="I30" s="23" t="s">
        <v>20</v>
      </c>
      <c r="J30" s="21" t="str">
        <f>IF('Rekapitulácia stavby'!AN25="","",'Rekapitulácia stavby'!AN25)</f>
        <v/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 x14ac:dyDescent="0.2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2" customHeight="1" x14ac:dyDescent="0.2">
      <c r="A32" s="28"/>
      <c r="B32" s="29"/>
      <c r="C32" s="28"/>
      <c r="D32" s="23" t="s">
        <v>26</v>
      </c>
      <c r="E32" s="28"/>
      <c r="F32" s="28"/>
      <c r="G32" s="28"/>
      <c r="H32" s="28"/>
      <c r="I32" s="28"/>
      <c r="J32" s="28"/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8" customFormat="1" ht="16.5" customHeight="1" x14ac:dyDescent="0.2">
      <c r="A33" s="95"/>
      <c r="B33" s="96"/>
      <c r="C33" s="95"/>
      <c r="D33" s="95"/>
      <c r="E33" s="192" t="s">
        <v>1</v>
      </c>
      <c r="F33" s="192"/>
      <c r="G33" s="192"/>
      <c r="H33" s="192"/>
      <c r="I33" s="95"/>
      <c r="J33" s="95"/>
      <c r="K33" s="95"/>
      <c r="L33" s="97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2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" customHeight="1" x14ac:dyDescent="0.2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customHeight="1" x14ac:dyDescent="0.2">
      <c r="A36" s="28"/>
      <c r="B36" s="29"/>
      <c r="C36" s="28"/>
      <c r="D36" s="21" t="s">
        <v>86</v>
      </c>
      <c r="E36" s="28"/>
      <c r="F36" s="28"/>
      <c r="G36" s="28"/>
      <c r="H36" s="28"/>
      <c r="I36" s="28"/>
      <c r="J36" s="27">
        <f>J102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customHeight="1" x14ac:dyDescent="0.2">
      <c r="A37" s="28"/>
      <c r="B37" s="29"/>
      <c r="C37" s="28"/>
      <c r="D37" s="26" t="s">
        <v>87</v>
      </c>
      <c r="E37" s="28"/>
      <c r="F37" s="28"/>
      <c r="G37" s="28"/>
      <c r="H37" s="28"/>
      <c r="I37" s="28"/>
      <c r="J37" s="27">
        <f>J114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25.35" customHeight="1" x14ac:dyDescent="0.2">
      <c r="A38" s="28"/>
      <c r="B38" s="29"/>
      <c r="C38" s="28"/>
      <c r="D38" s="98" t="s">
        <v>29</v>
      </c>
      <c r="E38" s="28"/>
      <c r="F38" s="28"/>
      <c r="G38" s="28"/>
      <c r="H38" s="28"/>
      <c r="I38" s="28"/>
      <c r="J38" s="67">
        <f>ROUND(J36 + J37, 2)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6.9" customHeight="1" x14ac:dyDescent="0.2">
      <c r="A39" s="28"/>
      <c r="B39" s="29"/>
      <c r="C39" s="28"/>
      <c r="D39" s="62"/>
      <c r="E39" s="62"/>
      <c r="F39" s="62"/>
      <c r="G39" s="62"/>
      <c r="H39" s="62"/>
      <c r="I39" s="62"/>
      <c r="J39" s="62"/>
      <c r="K39" s="6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 x14ac:dyDescent="0.2">
      <c r="A40" s="28"/>
      <c r="B40" s="29"/>
      <c r="C40" s="28"/>
      <c r="D40" s="28"/>
      <c r="E40" s="28"/>
      <c r="F40" s="32" t="s">
        <v>31</v>
      </c>
      <c r="G40" s="28"/>
      <c r="H40" s="28"/>
      <c r="I40" s="32" t="s">
        <v>30</v>
      </c>
      <c r="J40" s="32" t="s">
        <v>32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" customHeight="1" x14ac:dyDescent="0.2">
      <c r="A41" s="28"/>
      <c r="B41" s="29"/>
      <c r="C41" s="28"/>
      <c r="D41" s="99" t="s">
        <v>33</v>
      </c>
      <c r="E41" s="23" t="s">
        <v>34</v>
      </c>
      <c r="F41" s="100">
        <f>ROUND((SUM(BE114:BE117) + SUM(BE137:BE184)),  2)</f>
        <v>0</v>
      </c>
      <c r="G41" s="28"/>
      <c r="H41" s="28"/>
      <c r="I41" s="101">
        <v>0.2</v>
      </c>
      <c r="J41" s="100">
        <f>ROUND(((SUM(BE114:BE117) + SUM(BE137:BE184))*I41),  2)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" customHeight="1" x14ac:dyDescent="0.2">
      <c r="A42" s="28"/>
      <c r="B42" s="29"/>
      <c r="C42" s="28"/>
      <c r="D42" s="28"/>
      <c r="E42" s="23" t="s">
        <v>35</v>
      </c>
      <c r="F42" s="100">
        <f>ROUND((SUM(BF114:BF117) + SUM(BF137:BF184)),  2)</f>
        <v>0</v>
      </c>
      <c r="G42" s="28"/>
      <c r="H42" s="28"/>
      <c r="I42" s="101">
        <v>0.2</v>
      </c>
      <c r="J42" s="100">
        <f>ROUND(((SUM(BF114:BF117) + SUM(BF137:BF184))*I42),  2)</f>
        <v>0</v>
      </c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14.4" hidden="1" customHeight="1" x14ac:dyDescent="0.2">
      <c r="A43" s="28"/>
      <c r="B43" s="29"/>
      <c r="C43" s="28"/>
      <c r="D43" s="28"/>
      <c r="E43" s="23" t="s">
        <v>36</v>
      </c>
      <c r="F43" s="100">
        <f>ROUND((SUM(BG114:BG117) + SUM(BG137:BG184)),  2)</f>
        <v>0</v>
      </c>
      <c r="G43" s="28"/>
      <c r="H43" s="28"/>
      <c r="I43" s="101">
        <v>0.2</v>
      </c>
      <c r="J43" s="100">
        <f>0</f>
        <v>0</v>
      </c>
      <c r="K43" s="28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" hidden="1" customHeight="1" x14ac:dyDescent="0.2">
      <c r="A44" s="28"/>
      <c r="B44" s="29"/>
      <c r="C44" s="28"/>
      <c r="D44" s="28"/>
      <c r="E44" s="23" t="s">
        <v>37</v>
      </c>
      <c r="F44" s="100">
        <f>ROUND((SUM(BH114:BH117) + SUM(BH137:BH184)),  2)</f>
        <v>0</v>
      </c>
      <c r="G44" s="28"/>
      <c r="H44" s="28"/>
      <c r="I44" s="101">
        <v>0.2</v>
      </c>
      <c r="J44" s="100">
        <f>0</f>
        <v>0</v>
      </c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14.4" hidden="1" customHeight="1" x14ac:dyDescent="0.2">
      <c r="A45" s="28"/>
      <c r="B45" s="29"/>
      <c r="C45" s="28"/>
      <c r="D45" s="28"/>
      <c r="E45" s="23" t="s">
        <v>38</v>
      </c>
      <c r="F45" s="100">
        <f>ROUND((SUM(BI114:BI117) + SUM(BI137:BI184)),  2)</f>
        <v>0</v>
      </c>
      <c r="G45" s="28"/>
      <c r="H45" s="28"/>
      <c r="I45" s="101">
        <v>0</v>
      </c>
      <c r="J45" s="100">
        <f>0</f>
        <v>0</v>
      </c>
      <c r="K45" s="28"/>
      <c r="L45" s="3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6.9" customHeight="1" x14ac:dyDescent="0.2">
      <c r="A46" s="28"/>
      <c r="B46" s="29"/>
      <c r="C46" s="28"/>
      <c r="D46" s="28"/>
      <c r="E46" s="28"/>
      <c r="F46" s="28"/>
      <c r="G46" s="28"/>
      <c r="H46" s="28"/>
      <c r="I46" s="28"/>
      <c r="J46" s="28"/>
      <c r="K46" s="28"/>
      <c r="L46" s="3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25.35" customHeight="1" x14ac:dyDescent="0.2">
      <c r="A47" s="28"/>
      <c r="B47" s="29"/>
      <c r="C47" s="91"/>
      <c r="D47" s="102" t="s">
        <v>39</v>
      </c>
      <c r="E47" s="56"/>
      <c r="F47" s="56"/>
      <c r="G47" s="103" t="s">
        <v>40</v>
      </c>
      <c r="H47" s="104" t="s">
        <v>41</v>
      </c>
      <c r="I47" s="56"/>
      <c r="J47" s="105">
        <f>SUM(J38:J45)</f>
        <v>0</v>
      </c>
      <c r="K47" s="106"/>
      <c r="L47" s="3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14.4" customHeight="1" x14ac:dyDescent="0.2">
      <c r="A48" s="28"/>
      <c r="B48" s="29"/>
      <c r="C48" s="28"/>
      <c r="D48" s="28"/>
      <c r="E48" s="28"/>
      <c r="F48" s="28"/>
      <c r="G48" s="28"/>
      <c r="H48" s="28"/>
      <c r="I48" s="28"/>
      <c r="J48" s="28"/>
      <c r="K48" s="28"/>
      <c r="L48" s="3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2:12" s="1" customFormat="1" ht="14.4" customHeight="1" x14ac:dyDescent="0.2">
      <c r="B49" s="17"/>
      <c r="L49" s="17"/>
    </row>
    <row r="50" spans="2:12" s="1" customFormat="1" ht="14.4" customHeight="1" x14ac:dyDescent="0.2">
      <c r="B50" s="17"/>
      <c r="L50" s="17"/>
    </row>
    <row r="51" spans="2:12" s="1" customFormat="1" ht="14.4" customHeight="1" x14ac:dyDescent="0.2">
      <c r="B51" s="17"/>
      <c r="L51" s="17"/>
    </row>
    <row r="52" spans="2:12" s="1" customFormat="1" ht="14.4" customHeight="1" x14ac:dyDescent="0.2">
      <c r="B52" s="17"/>
      <c r="L52" s="17"/>
    </row>
    <row r="53" spans="2:12" s="1" customFormat="1" ht="14.4" customHeight="1" x14ac:dyDescent="0.2">
      <c r="B53" s="17"/>
      <c r="L53" s="17"/>
    </row>
    <row r="54" spans="2:12" s="1" customFormat="1" ht="14.4" customHeight="1" x14ac:dyDescent="0.2">
      <c r="B54" s="17"/>
      <c r="L54" s="17"/>
    </row>
    <row r="55" spans="2:12" s="1" customFormat="1" ht="14.4" customHeight="1" x14ac:dyDescent="0.2">
      <c r="B55" s="17"/>
      <c r="L55" s="17"/>
    </row>
    <row r="56" spans="2:12" s="2" customFormat="1" ht="14.4" customHeight="1" x14ac:dyDescent="0.2">
      <c r="B56" s="38"/>
      <c r="D56" s="39" t="s">
        <v>42</v>
      </c>
      <c r="E56" s="40"/>
      <c r="F56" s="40"/>
      <c r="G56" s="39" t="s">
        <v>43</v>
      </c>
      <c r="H56" s="40"/>
      <c r="I56" s="40"/>
      <c r="J56" s="40"/>
      <c r="K56" s="40"/>
      <c r="L56" s="38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x14ac:dyDescent="0.2">
      <c r="B61" s="17"/>
      <c r="L61" s="17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1:31" x14ac:dyDescent="0.2">
      <c r="B65" s="17"/>
      <c r="L65" s="17"/>
    </row>
    <row r="66" spans="1:31" x14ac:dyDescent="0.2">
      <c r="B66" s="17"/>
      <c r="L66" s="17"/>
    </row>
    <row r="67" spans="1:31" s="2" customFormat="1" ht="13.2" x14ac:dyDescent="0.2">
      <c r="A67" s="28"/>
      <c r="B67" s="29"/>
      <c r="C67" s="28"/>
      <c r="D67" s="41" t="s">
        <v>44</v>
      </c>
      <c r="E67" s="31"/>
      <c r="F67" s="107" t="s">
        <v>45</v>
      </c>
      <c r="G67" s="41" t="s">
        <v>44</v>
      </c>
      <c r="H67" s="31"/>
      <c r="I67" s="31"/>
      <c r="J67" s="108" t="s">
        <v>45</v>
      </c>
      <c r="K67" s="31"/>
      <c r="L67" s="3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s="2" customFormat="1" ht="13.2" x14ac:dyDescent="0.2">
      <c r="A71" s="28"/>
      <c r="B71" s="29"/>
      <c r="C71" s="28"/>
      <c r="D71" s="39" t="s">
        <v>46</v>
      </c>
      <c r="E71" s="42"/>
      <c r="F71" s="42"/>
      <c r="G71" s="39" t="s">
        <v>47</v>
      </c>
      <c r="H71" s="42"/>
      <c r="I71" s="42"/>
      <c r="J71" s="42"/>
      <c r="K71" s="42"/>
      <c r="L71" s="3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x14ac:dyDescent="0.2">
      <c r="B76" s="17"/>
      <c r="L76" s="17"/>
    </row>
    <row r="77" spans="1:31" x14ac:dyDescent="0.2">
      <c r="B77" s="17"/>
      <c r="L77" s="17"/>
    </row>
    <row r="78" spans="1:31" x14ac:dyDescent="0.2">
      <c r="B78" s="17"/>
      <c r="L78" s="17"/>
    </row>
    <row r="79" spans="1:31" x14ac:dyDescent="0.2">
      <c r="B79" s="17"/>
      <c r="L79" s="17"/>
    </row>
    <row r="80" spans="1:31" x14ac:dyDescent="0.2">
      <c r="B80" s="17"/>
      <c r="L80" s="17"/>
    </row>
    <row r="81" spans="1:31" x14ac:dyDescent="0.2">
      <c r="B81" s="17"/>
      <c r="L81" s="17"/>
    </row>
    <row r="82" spans="1:31" s="2" customFormat="1" ht="13.2" x14ac:dyDescent="0.2">
      <c r="A82" s="28"/>
      <c r="B82" s="29"/>
      <c r="C82" s="28"/>
      <c r="D82" s="41" t="s">
        <v>44</v>
      </c>
      <c r="E82" s="31"/>
      <c r="F82" s="107" t="s">
        <v>45</v>
      </c>
      <c r="G82" s="41" t="s">
        <v>44</v>
      </c>
      <c r="H82" s="31"/>
      <c r="I82" s="31"/>
      <c r="J82" s="108" t="s">
        <v>45</v>
      </c>
      <c r="K82" s="31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14.4" customHeight="1" x14ac:dyDescent="0.2">
      <c r="A83" s="28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7" spans="1:31" s="2" customFormat="1" ht="6.9" customHeight="1" x14ac:dyDescent="0.2">
      <c r="A87" s="28"/>
      <c r="B87" s="45"/>
      <c r="C87" s="46"/>
      <c r="D87" s="46"/>
      <c r="E87" s="46"/>
      <c r="F87" s="46"/>
      <c r="G87" s="46"/>
      <c r="H87" s="46"/>
      <c r="I87" s="46"/>
      <c r="J87" s="46"/>
      <c r="K87" s="46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24.9" customHeight="1" x14ac:dyDescent="0.2">
      <c r="A88" s="28"/>
      <c r="B88" s="29"/>
      <c r="C88" s="18" t="s">
        <v>88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6.9" customHeight="1" x14ac:dyDescent="0.2">
      <c r="A89" s="28"/>
      <c r="B89" s="29"/>
      <c r="C89" s="28"/>
      <c r="D89" s="28"/>
      <c r="E89" s="28"/>
      <c r="F89" s="28"/>
      <c r="G89" s="28"/>
      <c r="H89" s="28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12" customHeight="1" x14ac:dyDescent="0.2">
      <c r="A90" s="28"/>
      <c r="B90" s="29"/>
      <c r="C90" s="23" t="s">
        <v>12</v>
      </c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6.5" customHeight="1" x14ac:dyDescent="0.2">
      <c r="A91" s="28"/>
      <c r="B91" s="29"/>
      <c r="C91" s="28"/>
      <c r="D91" s="28"/>
      <c r="E91" s="219" t="s">
        <v>396</v>
      </c>
      <c r="F91" s="220"/>
      <c r="G91" s="220"/>
      <c r="H91" s="220"/>
      <c r="I91" s="28"/>
      <c r="J91" s="28"/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12" customHeight="1" x14ac:dyDescent="0.2">
      <c r="A92" s="28"/>
      <c r="B92" s="29"/>
      <c r="C92" s="23" t="s">
        <v>85</v>
      </c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4.75" customHeight="1" x14ac:dyDescent="0.2">
      <c r="A93" s="28"/>
      <c r="B93" s="29"/>
      <c r="C93" s="214" t="str">
        <f>D15</f>
        <v>1 - Reštaurovanie uličných a dvorových fasád gymnázia. Konštrukcie drevené výplne - IE</v>
      </c>
      <c r="D93" s="217"/>
      <c r="E93" s="217"/>
      <c r="F93" s="217"/>
      <c r="G93" s="217"/>
      <c r="H93" s="217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6.9" customHeight="1" x14ac:dyDescent="0.2">
      <c r="A94" s="28"/>
      <c r="B94" s="29"/>
      <c r="C94" s="28"/>
      <c r="D94" s="28"/>
      <c r="E94" s="28"/>
      <c r="F94" s="28"/>
      <c r="G94" s="28"/>
      <c r="H94" s="28"/>
      <c r="I94" s="28"/>
      <c r="J94" s="28"/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2" customHeight="1" x14ac:dyDescent="0.2">
      <c r="A95" s="28"/>
      <c r="B95" s="29"/>
      <c r="C95" s="23" t="s">
        <v>15</v>
      </c>
      <c r="D95" s="28"/>
      <c r="E95" s="28"/>
      <c r="F95" s="21" t="str">
        <f>F18</f>
        <v xml:space="preserve"> </v>
      </c>
      <c r="G95" s="28"/>
      <c r="H95" s="28"/>
      <c r="I95" s="23" t="s">
        <v>17</v>
      </c>
      <c r="J95" s="51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6.9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5.15" customHeight="1" x14ac:dyDescent="0.2">
      <c r="A97" s="28"/>
      <c r="B97" s="29"/>
      <c r="C97" s="23" t="s">
        <v>18</v>
      </c>
      <c r="D97" s="28"/>
      <c r="E97" s="28"/>
      <c r="F97" s="21" t="str">
        <f>E21</f>
        <v xml:space="preserve"> </v>
      </c>
      <c r="G97" s="28"/>
      <c r="H97" s="28"/>
      <c r="I97" s="23" t="s">
        <v>22</v>
      </c>
      <c r="J97" s="24" t="str">
        <f>E27</f>
        <v xml:space="preserve"> </v>
      </c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15.15" customHeight="1" x14ac:dyDescent="0.2">
      <c r="A98" s="28"/>
      <c r="B98" s="29"/>
      <c r="C98" s="23" t="s">
        <v>21</v>
      </c>
      <c r="D98" s="28"/>
      <c r="E98" s="28"/>
      <c r="F98" s="21" t="str">
        <f>IF(E24="","",E24)</f>
        <v xml:space="preserve"> </v>
      </c>
      <c r="G98" s="28"/>
      <c r="H98" s="28"/>
      <c r="I98" s="23" t="s">
        <v>25</v>
      </c>
      <c r="J98" s="24" t="str">
        <f>E30</f>
        <v xml:space="preserve"> 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47" s="2" customFormat="1" ht="10.35" customHeight="1" x14ac:dyDescent="0.2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47" s="2" customFormat="1" ht="29.25" customHeight="1" x14ac:dyDescent="0.2">
      <c r="A100" s="28"/>
      <c r="B100" s="29"/>
      <c r="C100" s="109" t="s">
        <v>89</v>
      </c>
      <c r="D100" s="91"/>
      <c r="E100" s="91"/>
      <c r="F100" s="91"/>
      <c r="G100" s="91"/>
      <c r="H100" s="91"/>
      <c r="I100" s="91"/>
      <c r="J100" s="110" t="s">
        <v>90</v>
      </c>
      <c r="K100" s="91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47" s="2" customFormat="1" ht="10.35" customHeight="1" x14ac:dyDescent="0.2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47" s="2" customFormat="1" ht="22.95" customHeight="1" x14ac:dyDescent="0.2">
      <c r="A102" s="28"/>
      <c r="B102" s="29"/>
      <c r="C102" s="111" t="s">
        <v>91</v>
      </c>
      <c r="D102" s="28"/>
      <c r="E102" s="28"/>
      <c r="F102" s="28"/>
      <c r="G102" s="28"/>
      <c r="H102" s="28"/>
      <c r="I102" s="28"/>
      <c r="J102" s="67">
        <f>J137</f>
        <v>0</v>
      </c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U102" s="14" t="s">
        <v>92</v>
      </c>
    </row>
    <row r="103" spans="1:47" s="9" customFormat="1" ht="24.9" customHeight="1" x14ac:dyDescent="0.2">
      <c r="B103" s="112"/>
      <c r="D103" s="113" t="s">
        <v>93</v>
      </c>
      <c r="E103" s="114"/>
      <c r="F103" s="114"/>
      <c r="G103" s="114"/>
      <c r="H103" s="114"/>
      <c r="I103" s="114"/>
      <c r="J103" s="115">
        <f>J138</f>
        <v>0</v>
      </c>
      <c r="L103" s="112"/>
    </row>
    <row r="104" spans="1:47" s="10" customFormat="1" ht="19.95" customHeight="1" x14ac:dyDescent="0.2">
      <c r="B104" s="116"/>
      <c r="D104" s="226" t="s">
        <v>94</v>
      </c>
      <c r="E104" s="227"/>
      <c r="F104" s="227"/>
      <c r="G104" s="227"/>
      <c r="H104" s="227"/>
      <c r="I104" s="227"/>
      <c r="J104" s="117"/>
      <c r="L104" s="116"/>
    </row>
    <row r="105" spans="1:47" s="10" customFormat="1" ht="14.85" customHeight="1" x14ac:dyDescent="0.2">
      <c r="B105" s="116"/>
      <c r="D105" s="226" t="s">
        <v>95</v>
      </c>
      <c r="E105" s="227"/>
      <c r="F105" s="227"/>
      <c r="G105" s="227"/>
      <c r="H105" s="227"/>
      <c r="I105" s="227"/>
      <c r="J105" s="117">
        <f>J140</f>
        <v>0</v>
      </c>
      <c r="L105" s="116"/>
    </row>
    <row r="106" spans="1:47" s="10" customFormat="1" ht="19.95" customHeight="1" x14ac:dyDescent="0.2">
      <c r="B106" s="116"/>
      <c r="D106" s="226" t="s">
        <v>96</v>
      </c>
      <c r="E106" s="227"/>
      <c r="F106" s="227"/>
      <c r="G106" s="227"/>
      <c r="H106" s="227"/>
      <c r="I106" s="227"/>
      <c r="J106" s="117">
        <f>J146</f>
        <v>0</v>
      </c>
      <c r="L106" s="116"/>
    </row>
    <row r="107" spans="1:47" s="10" customFormat="1" ht="14.85" customHeight="1" x14ac:dyDescent="0.2">
      <c r="B107" s="116"/>
      <c r="D107" s="226" t="s">
        <v>97</v>
      </c>
      <c r="E107" s="227"/>
      <c r="F107" s="227"/>
      <c r="G107" s="227"/>
      <c r="H107" s="227"/>
      <c r="I107" s="227"/>
      <c r="J107" s="117">
        <f>J147</f>
        <v>0</v>
      </c>
      <c r="L107" s="116"/>
    </row>
    <row r="108" spans="1:47" s="10" customFormat="1" ht="27" customHeight="1" x14ac:dyDescent="0.2">
      <c r="B108" s="116"/>
      <c r="D108" s="226" t="s">
        <v>388</v>
      </c>
      <c r="E108" s="227"/>
      <c r="F108" s="227"/>
      <c r="G108" s="227"/>
      <c r="H108" s="227"/>
      <c r="I108" s="227"/>
      <c r="J108" s="117">
        <f>J167</f>
        <v>0</v>
      </c>
      <c r="L108" s="116"/>
    </row>
    <row r="109" spans="1:47" s="10" customFormat="1" ht="14.85" customHeight="1" x14ac:dyDescent="0.2">
      <c r="B109" s="116"/>
      <c r="D109" s="226" t="s">
        <v>98</v>
      </c>
      <c r="E109" s="227"/>
      <c r="F109" s="227"/>
      <c r="G109" s="227"/>
      <c r="H109" s="227"/>
      <c r="I109" s="227"/>
      <c r="J109" s="117">
        <f>J168</f>
        <v>0</v>
      </c>
      <c r="L109" s="116"/>
    </row>
    <row r="110" spans="1:47" s="9" customFormat="1" ht="24.9" customHeight="1" x14ac:dyDescent="0.2">
      <c r="B110" s="112"/>
      <c r="D110" s="113" t="s">
        <v>99</v>
      </c>
      <c r="E110" s="114"/>
      <c r="F110" s="114"/>
      <c r="G110" s="114"/>
      <c r="H110" s="114"/>
      <c r="I110" s="114"/>
      <c r="J110" s="115">
        <f>J179</f>
        <v>0</v>
      </c>
      <c r="L110" s="112"/>
    </row>
    <row r="111" spans="1:47" s="9" customFormat="1" ht="24.9" customHeight="1" x14ac:dyDescent="0.2">
      <c r="B111" s="112"/>
      <c r="D111" s="113" t="s">
        <v>100</v>
      </c>
      <c r="E111" s="114"/>
      <c r="F111" s="114"/>
      <c r="G111" s="114"/>
      <c r="H111" s="114"/>
      <c r="I111" s="114"/>
      <c r="J111" s="115">
        <f>J183</f>
        <v>0</v>
      </c>
      <c r="L111" s="112"/>
    </row>
    <row r="112" spans="1:47" s="2" customFormat="1" ht="21.75" customHeight="1" x14ac:dyDescent="0.2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" customHeight="1" x14ac:dyDescent="0.2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29.25" customHeight="1" x14ac:dyDescent="0.2">
      <c r="A114" s="28"/>
      <c r="B114" s="29"/>
      <c r="C114" s="111" t="s">
        <v>101</v>
      </c>
      <c r="D114" s="28"/>
      <c r="E114" s="28"/>
      <c r="F114" s="28"/>
      <c r="G114" s="28"/>
      <c r="H114" s="28"/>
      <c r="I114" s="28"/>
      <c r="J114" s="118">
        <f>ROUND(J115 + J116,2)</f>
        <v>0</v>
      </c>
      <c r="K114" s="28"/>
      <c r="L114" s="38"/>
      <c r="N114" s="119" t="s">
        <v>33</v>
      </c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8" customHeight="1" x14ac:dyDescent="0.2">
      <c r="A115" s="28"/>
      <c r="B115" s="120"/>
      <c r="C115" s="121"/>
      <c r="D115" s="218" t="s">
        <v>102</v>
      </c>
      <c r="E115" s="218"/>
      <c r="F115" s="218"/>
      <c r="G115" s="121"/>
      <c r="H115" s="121"/>
      <c r="I115" s="121"/>
      <c r="J115" s="122"/>
      <c r="K115" s="121"/>
      <c r="L115" s="123"/>
      <c r="M115" s="124"/>
      <c r="N115" s="125" t="s">
        <v>35</v>
      </c>
      <c r="O115" s="124"/>
      <c r="P115" s="124"/>
      <c r="Q115" s="124"/>
      <c r="R115" s="124"/>
      <c r="S115" s="121"/>
      <c r="T115" s="121"/>
      <c r="U115" s="121"/>
      <c r="V115" s="168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4"/>
      <c r="AG115" s="124"/>
      <c r="AH115" s="124"/>
      <c r="AI115" s="124"/>
      <c r="AJ115" s="124"/>
      <c r="AK115" s="124"/>
      <c r="AL115" s="124"/>
      <c r="AM115" s="124"/>
      <c r="AN115" s="124"/>
      <c r="AO115" s="124"/>
      <c r="AP115" s="124"/>
      <c r="AQ115" s="124"/>
      <c r="AR115" s="124"/>
      <c r="AS115" s="124"/>
      <c r="AT115" s="124"/>
      <c r="AU115" s="124"/>
      <c r="AV115" s="124"/>
      <c r="AW115" s="124"/>
      <c r="AX115" s="124"/>
      <c r="AY115" s="126" t="s">
        <v>103</v>
      </c>
      <c r="AZ115" s="124"/>
      <c r="BA115" s="124"/>
      <c r="BB115" s="124"/>
      <c r="BC115" s="124"/>
      <c r="BD115" s="124"/>
      <c r="BE115" s="127">
        <f>IF(N115="základná",J115,0)</f>
        <v>0</v>
      </c>
      <c r="BF115" s="127">
        <f>IF(N115="znížená",J115,0)</f>
        <v>0</v>
      </c>
      <c r="BG115" s="127">
        <f>IF(N115="zákl. prenesená",J115,0)</f>
        <v>0</v>
      </c>
      <c r="BH115" s="127">
        <f>IF(N115="zníž. prenesená",J115,0)</f>
        <v>0</v>
      </c>
      <c r="BI115" s="127">
        <f>IF(N115="nulová",J115,0)</f>
        <v>0</v>
      </c>
      <c r="BJ115" s="126" t="s">
        <v>104</v>
      </c>
      <c r="BK115" s="124"/>
      <c r="BL115" s="124"/>
      <c r="BM115" s="124"/>
    </row>
    <row r="116" spans="1:65" s="2" customFormat="1" ht="18" customHeight="1" x14ac:dyDescent="0.2">
      <c r="A116" s="28"/>
      <c r="B116" s="120"/>
      <c r="C116" s="121"/>
      <c r="D116" s="218" t="s">
        <v>105</v>
      </c>
      <c r="E116" s="218"/>
      <c r="F116" s="218"/>
      <c r="G116" s="121"/>
      <c r="H116" s="121"/>
      <c r="I116" s="121"/>
      <c r="J116" s="122"/>
      <c r="K116" s="121"/>
      <c r="L116" s="123"/>
      <c r="M116" s="124"/>
      <c r="N116" s="125" t="s">
        <v>35</v>
      </c>
      <c r="O116" s="124"/>
      <c r="P116" s="124"/>
      <c r="Q116" s="124"/>
      <c r="R116" s="124"/>
      <c r="S116" s="121"/>
      <c r="T116" s="121"/>
      <c r="U116" s="121"/>
      <c r="V116" s="168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4"/>
      <c r="AG116" s="124"/>
      <c r="AH116" s="124"/>
      <c r="AI116" s="124"/>
      <c r="AJ116" s="124"/>
      <c r="AK116" s="124"/>
      <c r="AL116" s="124"/>
      <c r="AM116" s="124"/>
      <c r="AN116" s="124"/>
      <c r="AO116" s="124"/>
      <c r="AP116" s="124"/>
      <c r="AQ116" s="124"/>
      <c r="AR116" s="124"/>
      <c r="AS116" s="124"/>
      <c r="AT116" s="124"/>
      <c r="AU116" s="124"/>
      <c r="AV116" s="124"/>
      <c r="AW116" s="124"/>
      <c r="AX116" s="124"/>
      <c r="AY116" s="126" t="s">
        <v>103</v>
      </c>
      <c r="AZ116" s="124"/>
      <c r="BA116" s="124"/>
      <c r="BB116" s="124"/>
      <c r="BC116" s="124"/>
      <c r="BD116" s="124"/>
      <c r="BE116" s="127">
        <f>IF(N116="základná",J116,0)</f>
        <v>0</v>
      </c>
      <c r="BF116" s="127">
        <f>IF(N116="znížená",J116,0)</f>
        <v>0</v>
      </c>
      <c r="BG116" s="127">
        <f>IF(N116="zákl. prenesená",J116,0)</f>
        <v>0</v>
      </c>
      <c r="BH116" s="127">
        <f>IF(N116="zníž. prenesená",J116,0)</f>
        <v>0</v>
      </c>
      <c r="BI116" s="127">
        <f>IF(N116="nulová",J116,0)</f>
        <v>0</v>
      </c>
      <c r="BJ116" s="126" t="s">
        <v>104</v>
      </c>
      <c r="BK116" s="124"/>
      <c r="BL116" s="124"/>
      <c r="BM116" s="124"/>
    </row>
    <row r="117" spans="1:65" s="2" customFormat="1" ht="18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9.25" customHeight="1" x14ac:dyDescent="0.2">
      <c r="A118" s="28"/>
      <c r="B118" s="29"/>
      <c r="C118" s="90" t="s">
        <v>83</v>
      </c>
      <c r="D118" s="91"/>
      <c r="E118" s="91"/>
      <c r="F118" s="91"/>
      <c r="G118" s="91"/>
      <c r="H118" s="91"/>
      <c r="I118" s="91"/>
      <c r="J118" s="92">
        <f>ROUND(J102+J114,2)</f>
        <v>0</v>
      </c>
      <c r="K118" s="91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" customHeight="1" x14ac:dyDescent="0.2">
      <c r="A119" s="28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3" spans="1:65" s="2" customFormat="1" ht="6.9" customHeight="1" x14ac:dyDescent="0.2">
      <c r="A123" s="28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2" customFormat="1" ht="24.9" customHeight="1" x14ac:dyDescent="0.2">
      <c r="A124" s="28"/>
      <c r="B124" s="29"/>
      <c r="C124" s="18" t="s">
        <v>106</v>
      </c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5" s="2" customFormat="1" ht="6.9" customHeight="1" x14ac:dyDescent="0.2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5" s="2" customFormat="1" ht="12" customHeight="1" x14ac:dyDescent="0.2">
      <c r="A126" s="28"/>
      <c r="B126" s="29"/>
      <c r="C126" s="23" t="s">
        <v>12</v>
      </c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5" s="2" customFormat="1" ht="16.5" customHeight="1" x14ac:dyDescent="0.2">
      <c r="A127" s="28"/>
      <c r="B127" s="29"/>
      <c r="C127" s="28"/>
      <c r="D127" s="28"/>
      <c r="E127" s="219" t="str">
        <f>E13</f>
        <v>Gymnázium,Srobárova 1 Košice</v>
      </c>
      <c r="F127" s="220"/>
      <c r="G127" s="220"/>
      <c r="H127" s="220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65" s="2" customFormat="1" ht="12" customHeight="1" x14ac:dyDescent="0.2">
      <c r="A128" s="28"/>
      <c r="B128" s="29"/>
      <c r="C128" s="23" t="s">
        <v>85</v>
      </c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24.75" customHeight="1" x14ac:dyDescent="0.2">
      <c r="A129" s="28"/>
      <c r="B129" s="29"/>
      <c r="C129" s="214" t="str">
        <f>D15</f>
        <v>1 - Reštaurovanie uličných a dvorových fasád gymnázia. Konštrukcie drevené výplne - IE</v>
      </c>
      <c r="D129" s="217"/>
      <c r="E129" s="217"/>
      <c r="F129" s="217"/>
      <c r="G129" s="217"/>
      <c r="H129" s="217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6.9" customHeight="1" x14ac:dyDescent="0.2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2" customHeight="1" x14ac:dyDescent="0.2">
      <c r="A131" s="28"/>
      <c r="B131" s="29"/>
      <c r="C131" s="23" t="s">
        <v>15</v>
      </c>
      <c r="D131" s="28"/>
      <c r="E131" s="28"/>
      <c r="F131" s="21" t="str">
        <f>F18</f>
        <v xml:space="preserve"> </v>
      </c>
      <c r="G131" s="28"/>
      <c r="H131" s="28"/>
      <c r="I131" s="23" t="s">
        <v>17</v>
      </c>
      <c r="J131" s="51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" customHeight="1" x14ac:dyDescent="0.2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5.15" customHeight="1" x14ac:dyDescent="0.2">
      <c r="A133" s="28"/>
      <c r="B133" s="29"/>
      <c r="C133" s="23" t="s">
        <v>18</v>
      </c>
      <c r="D133" s="28"/>
      <c r="E133" s="28"/>
      <c r="F133" s="21" t="str">
        <f>E21</f>
        <v xml:space="preserve"> </v>
      </c>
      <c r="G133" s="28"/>
      <c r="H133" s="28"/>
      <c r="I133" s="23" t="s">
        <v>22</v>
      </c>
      <c r="J133" s="24" t="str">
        <f>E27</f>
        <v xml:space="preserve"> </v>
      </c>
      <c r="K133" s="28"/>
      <c r="L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15.15" customHeight="1" x14ac:dyDescent="0.2">
      <c r="A134" s="28"/>
      <c r="B134" s="29"/>
      <c r="C134" s="23" t="s">
        <v>21</v>
      </c>
      <c r="D134" s="28"/>
      <c r="E134" s="28"/>
      <c r="F134" s="21" t="str">
        <f>IF(E24="","",E24)</f>
        <v xml:space="preserve"> </v>
      </c>
      <c r="G134" s="28"/>
      <c r="H134" s="28"/>
      <c r="I134" s="23" t="s">
        <v>25</v>
      </c>
      <c r="J134" s="24" t="str">
        <f>E30</f>
        <v xml:space="preserve"> </v>
      </c>
      <c r="K134" s="28"/>
      <c r="L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0.35" customHeight="1" x14ac:dyDescent="0.2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11" customFormat="1" ht="29.25" customHeight="1" x14ac:dyDescent="0.2">
      <c r="A136" s="128"/>
      <c r="B136" s="129"/>
      <c r="C136" s="130" t="s">
        <v>107</v>
      </c>
      <c r="D136" s="131" t="s">
        <v>54</v>
      </c>
      <c r="E136" s="131" t="s">
        <v>50</v>
      </c>
      <c r="F136" s="131" t="s">
        <v>51</v>
      </c>
      <c r="G136" s="131" t="s">
        <v>108</v>
      </c>
      <c r="H136" s="131" t="s">
        <v>109</v>
      </c>
      <c r="I136" s="131" t="s">
        <v>110</v>
      </c>
      <c r="J136" s="132" t="s">
        <v>90</v>
      </c>
      <c r="K136" s="133" t="s">
        <v>111</v>
      </c>
      <c r="L136" s="134"/>
      <c r="M136" s="58" t="s">
        <v>1</v>
      </c>
      <c r="N136" s="59" t="s">
        <v>33</v>
      </c>
      <c r="O136" s="59" t="s">
        <v>112</v>
      </c>
      <c r="P136" s="59" t="s">
        <v>113</v>
      </c>
      <c r="Q136" s="59" t="s">
        <v>114</v>
      </c>
      <c r="R136" s="59" t="s">
        <v>115</v>
      </c>
      <c r="S136" s="59" t="s">
        <v>116</v>
      </c>
      <c r="T136" s="60" t="s">
        <v>117</v>
      </c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</row>
    <row r="137" spans="1:65" s="2" customFormat="1" ht="22.95" customHeight="1" x14ac:dyDescent="0.3">
      <c r="A137" s="28"/>
      <c r="B137" s="29"/>
      <c r="C137" s="65" t="s">
        <v>86</v>
      </c>
      <c r="D137" s="28"/>
      <c r="E137" s="28"/>
      <c r="F137" s="28"/>
      <c r="G137" s="28"/>
      <c r="H137" s="28"/>
      <c r="I137" s="28"/>
      <c r="J137" s="135">
        <f>BK137</f>
        <v>0</v>
      </c>
      <c r="K137" s="28"/>
      <c r="L137" s="29"/>
      <c r="M137" s="61"/>
      <c r="N137" s="52"/>
      <c r="O137" s="62"/>
      <c r="P137" s="136">
        <f>P138+P179+P183</f>
        <v>138.292</v>
      </c>
      <c r="Q137" s="62"/>
      <c r="R137" s="136">
        <f>R138+R179+R183</f>
        <v>5.1089500000000001</v>
      </c>
      <c r="S137" s="62"/>
      <c r="T137" s="137">
        <f>T138+T179+T183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68</v>
      </c>
      <c r="AU137" s="14" t="s">
        <v>92</v>
      </c>
      <c r="BK137" s="138">
        <f>BK138+BK179+BK183</f>
        <v>0</v>
      </c>
    </row>
    <row r="138" spans="1:65" s="12" customFormat="1" ht="25.95" customHeight="1" x14ac:dyDescent="0.25">
      <c r="B138" s="139"/>
      <c r="D138" s="140" t="s">
        <v>68</v>
      </c>
      <c r="E138" s="141" t="s">
        <v>118</v>
      </c>
      <c r="F138" s="141" t="s">
        <v>119</v>
      </c>
      <c r="J138" s="142">
        <f>BK138</f>
        <v>0</v>
      </c>
      <c r="L138" s="139"/>
      <c r="M138" s="143"/>
      <c r="N138" s="144"/>
      <c r="O138" s="144"/>
      <c r="P138" s="145">
        <f>P139+P146+P167</f>
        <v>5.22</v>
      </c>
      <c r="Q138" s="144"/>
      <c r="R138" s="145">
        <f>R139+R146+R167</f>
        <v>6.4000000000000005E-4</v>
      </c>
      <c r="S138" s="144"/>
      <c r="T138" s="146">
        <f>T139+T146+T167</f>
        <v>0</v>
      </c>
      <c r="AR138" s="140" t="s">
        <v>73</v>
      </c>
      <c r="AT138" s="147" t="s">
        <v>68</v>
      </c>
      <c r="AU138" s="147" t="s">
        <v>69</v>
      </c>
      <c r="AY138" s="140" t="s">
        <v>120</v>
      </c>
      <c r="BK138" s="148">
        <f>BK139+BK146+BK167</f>
        <v>0</v>
      </c>
    </row>
    <row r="139" spans="1:65" s="12" customFormat="1" ht="39.6" x14ac:dyDescent="0.25">
      <c r="B139" s="139"/>
      <c r="D139" s="140" t="s">
        <v>68</v>
      </c>
      <c r="E139" s="149" t="s">
        <v>121</v>
      </c>
      <c r="F139" s="177" t="s">
        <v>122</v>
      </c>
      <c r="J139" s="150">
        <f>BK139</f>
        <v>0</v>
      </c>
      <c r="L139" s="139"/>
      <c r="M139" s="143"/>
      <c r="N139" s="144"/>
      <c r="O139" s="144"/>
      <c r="P139" s="145">
        <f>P140</f>
        <v>0.55000000000000004</v>
      </c>
      <c r="Q139" s="144"/>
      <c r="R139" s="145">
        <f>R140</f>
        <v>0</v>
      </c>
      <c r="S139" s="144"/>
      <c r="T139" s="146">
        <f>T140</f>
        <v>0</v>
      </c>
      <c r="AR139" s="140" t="s">
        <v>73</v>
      </c>
      <c r="AT139" s="147" t="s">
        <v>68</v>
      </c>
      <c r="AU139" s="147" t="s">
        <v>73</v>
      </c>
      <c r="AY139" s="140" t="s">
        <v>120</v>
      </c>
      <c r="BK139" s="148">
        <f>BK140</f>
        <v>0</v>
      </c>
    </row>
    <row r="140" spans="1:65" s="12" customFormat="1" ht="20.85" customHeight="1" x14ac:dyDescent="0.25">
      <c r="B140" s="139"/>
      <c r="D140" s="140" t="s">
        <v>68</v>
      </c>
      <c r="E140" s="149" t="s">
        <v>123</v>
      </c>
      <c r="F140" s="149" t="s">
        <v>124</v>
      </c>
      <c r="J140" s="150">
        <f>BK140</f>
        <v>0</v>
      </c>
      <c r="L140" s="139"/>
      <c r="M140" s="143"/>
      <c r="N140" s="144"/>
      <c r="O140" s="144"/>
      <c r="P140" s="145">
        <f>SUM(P141:P145)</f>
        <v>0.55000000000000004</v>
      </c>
      <c r="Q140" s="144"/>
      <c r="R140" s="145">
        <f>SUM(R141:R145)</f>
        <v>0</v>
      </c>
      <c r="S140" s="144"/>
      <c r="T140" s="146">
        <f>SUM(T141:T145)</f>
        <v>0</v>
      </c>
      <c r="AR140" s="140" t="s">
        <v>73</v>
      </c>
      <c r="AT140" s="147" t="s">
        <v>68</v>
      </c>
      <c r="AU140" s="147" t="s">
        <v>104</v>
      </c>
      <c r="AY140" s="140" t="s">
        <v>120</v>
      </c>
      <c r="BK140" s="148">
        <f>SUM(BK141:BK145)</f>
        <v>0</v>
      </c>
    </row>
    <row r="141" spans="1:65" s="2" customFormat="1" ht="24.15" customHeight="1" x14ac:dyDescent="0.2">
      <c r="A141" s="28"/>
      <c r="B141" s="120"/>
      <c r="C141" s="151" t="s">
        <v>73</v>
      </c>
      <c r="D141" s="151" t="s">
        <v>125</v>
      </c>
      <c r="E141" s="152" t="s">
        <v>126</v>
      </c>
      <c r="F141" s="153" t="s">
        <v>127</v>
      </c>
      <c r="G141" s="154" t="s">
        <v>128</v>
      </c>
      <c r="H141" s="155">
        <v>56</v>
      </c>
      <c r="I141" s="155"/>
      <c r="J141" s="155">
        <f>ROUND(I141*H141,3)</f>
        <v>0</v>
      </c>
      <c r="K141" s="156"/>
      <c r="L141" s="29"/>
      <c r="M141" s="157" t="s">
        <v>1</v>
      </c>
      <c r="N141" s="158" t="s">
        <v>35</v>
      </c>
      <c r="O141" s="159">
        <v>0</v>
      </c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129</v>
      </c>
      <c r="AT141" s="161" t="s">
        <v>125</v>
      </c>
      <c r="AU141" s="161" t="s">
        <v>76</v>
      </c>
      <c r="AY141" s="14" t="s">
        <v>120</v>
      </c>
      <c r="BE141" s="162">
        <f>IF(N141="základná",J141,0)</f>
        <v>0</v>
      </c>
      <c r="BF141" s="162">
        <f>IF(N141="znížená",J141,0)</f>
        <v>0</v>
      </c>
      <c r="BG141" s="162">
        <f>IF(N141="zákl. prenesená",J141,0)</f>
        <v>0</v>
      </c>
      <c r="BH141" s="162">
        <f>IF(N141="zníž. prenesená",J141,0)</f>
        <v>0</v>
      </c>
      <c r="BI141" s="162">
        <f>IF(N141="nulová",J141,0)</f>
        <v>0</v>
      </c>
      <c r="BJ141" s="14" t="s">
        <v>104</v>
      </c>
      <c r="BK141" s="163">
        <f>ROUND(I141*H141,3)</f>
        <v>0</v>
      </c>
      <c r="BL141" s="14" t="s">
        <v>129</v>
      </c>
      <c r="BM141" s="161" t="s">
        <v>104</v>
      </c>
    </row>
    <row r="142" spans="1:65" s="2" customFormat="1" ht="24.15" customHeight="1" x14ac:dyDescent="0.2">
      <c r="A142" s="28"/>
      <c r="B142" s="120"/>
      <c r="C142" s="151" t="s">
        <v>104</v>
      </c>
      <c r="D142" s="151" t="s">
        <v>125</v>
      </c>
      <c r="E142" s="152" t="s">
        <v>130</v>
      </c>
      <c r="F142" s="153" t="s">
        <v>131</v>
      </c>
      <c r="G142" s="154" t="s">
        <v>128</v>
      </c>
      <c r="H142" s="155">
        <v>16</v>
      </c>
      <c r="I142" s="155"/>
      <c r="J142" s="155">
        <f>ROUND(I142*H142,3)</f>
        <v>0</v>
      </c>
      <c r="K142" s="156"/>
      <c r="L142" s="29"/>
      <c r="M142" s="157" t="s">
        <v>1</v>
      </c>
      <c r="N142" s="158" t="s">
        <v>35</v>
      </c>
      <c r="O142" s="159">
        <v>0</v>
      </c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129</v>
      </c>
      <c r="AT142" s="161" t="s">
        <v>125</v>
      </c>
      <c r="AU142" s="161" t="s">
        <v>76</v>
      </c>
      <c r="AY142" s="14" t="s">
        <v>120</v>
      </c>
      <c r="BE142" s="162">
        <f>IF(N142="základná",J142,0)</f>
        <v>0</v>
      </c>
      <c r="BF142" s="162">
        <f>IF(N142="znížená",J142,0)</f>
        <v>0</v>
      </c>
      <c r="BG142" s="162">
        <f>IF(N142="zákl. prenesená",J142,0)</f>
        <v>0</v>
      </c>
      <c r="BH142" s="162">
        <f>IF(N142="zníž. prenesená",J142,0)</f>
        <v>0</v>
      </c>
      <c r="BI142" s="162">
        <f>IF(N142="nulová",J142,0)</f>
        <v>0</v>
      </c>
      <c r="BJ142" s="14" t="s">
        <v>104</v>
      </c>
      <c r="BK142" s="163">
        <f>ROUND(I142*H142,3)</f>
        <v>0</v>
      </c>
      <c r="BL142" s="14" t="s">
        <v>129</v>
      </c>
      <c r="BM142" s="161" t="s">
        <v>129</v>
      </c>
    </row>
    <row r="143" spans="1:65" s="2" customFormat="1" ht="24.15" customHeight="1" x14ac:dyDescent="0.2">
      <c r="A143" s="28"/>
      <c r="B143" s="120"/>
      <c r="C143" s="151" t="s">
        <v>76</v>
      </c>
      <c r="D143" s="151" t="s">
        <v>125</v>
      </c>
      <c r="E143" s="152" t="s">
        <v>132</v>
      </c>
      <c r="F143" s="153" t="s">
        <v>133</v>
      </c>
      <c r="G143" s="154" t="s">
        <v>128</v>
      </c>
      <c r="H143" s="155">
        <v>9</v>
      </c>
      <c r="I143" s="155"/>
      <c r="J143" s="155">
        <f>ROUND(I143*H143,3)</f>
        <v>0</v>
      </c>
      <c r="K143" s="156"/>
      <c r="L143" s="29"/>
      <c r="M143" s="157" t="s">
        <v>1</v>
      </c>
      <c r="N143" s="158" t="s">
        <v>35</v>
      </c>
      <c r="O143" s="159">
        <v>0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129</v>
      </c>
      <c r="AT143" s="161" t="s">
        <v>125</v>
      </c>
      <c r="AU143" s="161" t="s">
        <v>76</v>
      </c>
      <c r="AY143" s="14" t="s">
        <v>120</v>
      </c>
      <c r="BE143" s="162">
        <f>IF(N143="základná",J143,0)</f>
        <v>0</v>
      </c>
      <c r="BF143" s="162">
        <f>IF(N143="znížená",J143,0)</f>
        <v>0</v>
      </c>
      <c r="BG143" s="162">
        <f>IF(N143="zákl. prenesená",J143,0)</f>
        <v>0</v>
      </c>
      <c r="BH143" s="162">
        <f>IF(N143="zníž. prenesená",J143,0)</f>
        <v>0</v>
      </c>
      <c r="BI143" s="162">
        <f>IF(N143="nulová",J143,0)</f>
        <v>0</v>
      </c>
      <c r="BJ143" s="14" t="s">
        <v>104</v>
      </c>
      <c r="BK143" s="163">
        <f>ROUND(I143*H143,3)</f>
        <v>0</v>
      </c>
      <c r="BL143" s="14" t="s">
        <v>129</v>
      </c>
      <c r="BM143" s="161" t="s">
        <v>134</v>
      </c>
    </row>
    <row r="144" spans="1:65" s="2" customFormat="1" ht="14.4" customHeight="1" x14ac:dyDescent="0.2">
      <c r="A144" s="28"/>
      <c r="B144" s="120"/>
      <c r="C144" s="151" t="s">
        <v>129</v>
      </c>
      <c r="D144" s="151" t="s">
        <v>125</v>
      </c>
      <c r="E144" s="152" t="s">
        <v>135</v>
      </c>
      <c r="F144" s="153" t="s">
        <v>136</v>
      </c>
      <c r="G144" s="154" t="s">
        <v>128</v>
      </c>
      <c r="H144" s="155">
        <v>1</v>
      </c>
      <c r="I144" s="155"/>
      <c r="J144" s="155">
        <f>ROUND(I144*H144,3)</f>
        <v>0</v>
      </c>
      <c r="K144" s="156"/>
      <c r="L144" s="29"/>
      <c r="M144" s="157" t="s">
        <v>1</v>
      </c>
      <c r="N144" s="158" t="s">
        <v>35</v>
      </c>
      <c r="O144" s="159">
        <v>0.55000000000000004</v>
      </c>
      <c r="P144" s="159">
        <f>O144*H144</f>
        <v>0.55000000000000004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129</v>
      </c>
      <c r="AT144" s="161" t="s">
        <v>125</v>
      </c>
      <c r="AU144" s="161" t="s">
        <v>76</v>
      </c>
      <c r="AY144" s="14" t="s">
        <v>120</v>
      </c>
      <c r="BE144" s="162">
        <f>IF(N144="základná",J144,0)</f>
        <v>0</v>
      </c>
      <c r="BF144" s="162">
        <f>IF(N144="znížená",J144,0)</f>
        <v>0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104</v>
      </c>
      <c r="BK144" s="163">
        <f>ROUND(I144*H144,3)</f>
        <v>0</v>
      </c>
      <c r="BL144" s="14" t="s">
        <v>129</v>
      </c>
      <c r="BM144" s="161" t="s">
        <v>137</v>
      </c>
    </row>
    <row r="145" spans="1:65" s="2" customFormat="1" ht="24.15" customHeight="1" x14ac:dyDescent="0.2">
      <c r="A145" s="28"/>
      <c r="B145" s="120"/>
      <c r="C145" s="151" t="s">
        <v>78</v>
      </c>
      <c r="D145" s="151" t="s">
        <v>125</v>
      </c>
      <c r="E145" s="152" t="s">
        <v>138</v>
      </c>
      <c r="F145" s="153" t="s">
        <v>139</v>
      </c>
      <c r="G145" s="154" t="s">
        <v>140</v>
      </c>
      <c r="H145" s="155">
        <v>1467.9559999999999</v>
      </c>
      <c r="I145" s="155"/>
      <c r="J145" s="155">
        <f>ROUND(I145*H145,3)</f>
        <v>0</v>
      </c>
      <c r="K145" s="156"/>
      <c r="L145" s="29"/>
      <c r="M145" s="157" t="s">
        <v>1</v>
      </c>
      <c r="N145" s="158" t="s">
        <v>35</v>
      </c>
      <c r="O145" s="159">
        <v>0</v>
      </c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141</v>
      </c>
      <c r="AT145" s="161" t="s">
        <v>125</v>
      </c>
      <c r="AU145" s="161" t="s">
        <v>76</v>
      </c>
      <c r="AY145" s="14" t="s">
        <v>120</v>
      </c>
      <c r="BE145" s="162">
        <f>IF(N145="základná",J145,0)</f>
        <v>0</v>
      </c>
      <c r="BF145" s="162">
        <f>IF(N145="znížená",J145,0)</f>
        <v>0</v>
      </c>
      <c r="BG145" s="162">
        <f>IF(N145="zákl. prenesená",J145,0)</f>
        <v>0</v>
      </c>
      <c r="BH145" s="162">
        <f>IF(N145="zníž. prenesená",J145,0)</f>
        <v>0</v>
      </c>
      <c r="BI145" s="162">
        <f>IF(N145="nulová",J145,0)</f>
        <v>0</v>
      </c>
      <c r="BJ145" s="14" t="s">
        <v>104</v>
      </c>
      <c r="BK145" s="163">
        <f>ROUND(I145*H145,3)</f>
        <v>0</v>
      </c>
      <c r="BL145" s="14" t="s">
        <v>141</v>
      </c>
      <c r="BM145" s="161" t="s">
        <v>142</v>
      </c>
    </row>
    <row r="146" spans="1:65" s="12" customFormat="1" ht="26.4" x14ac:dyDescent="0.25">
      <c r="B146" s="139"/>
      <c r="D146" s="140" t="s">
        <v>68</v>
      </c>
      <c r="E146" s="149" t="s">
        <v>143</v>
      </c>
      <c r="F146" s="177" t="s">
        <v>144</v>
      </c>
      <c r="J146" s="150">
        <f>BK146</f>
        <v>0</v>
      </c>
      <c r="L146" s="139"/>
      <c r="M146" s="143"/>
      <c r="N146" s="144"/>
      <c r="O146" s="144"/>
      <c r="P146" s="145">
        <f>P147</f>
        <v>0</v>
      </c>
      <c r="Q146" s="144"/>
      <c r="R146" s="145">
        <f>R147</f>
        <v>0</v>
      </c>
      <c r="S146" s="144"/>
      <c r="T146" s="146">
        <f>T147</f>
        <v>0</v>
      </c>
      <c r="AR146" s="140" t="s">
        <v>73</v>
      </c>
      <c r="AT146" s="147" t="s">
        <v>68</v>
      </c>
      <c r="AU146" s="147" t="s">
        <v>73</v>
      </c>
      <c r="AY146" s="140" t="s">
        <v>120</v>
      </c>
      <c r="BK146" s="148">
        <f>BK147</f>
        <v>0</v>
      </c>
    </row>
    <row r="147" spans="1:65" s="12" customFormat="1" ht="20.85" customHeight="1" x14ac:dyDescent="0.25">
      <c r="B147" s="139"/>
      <c r="D147" s="140" t="s">
        <v>68</v>
      </c>
      <c r="E147" s="149" t="s">
        <v>145</v>
      </c>
      <c r="F147" s="149" t="s">
        <v>146</v>
      </c>
      <c r="J147" s="150">
        <f>BK147</f>
        <v>0</v>
      </c>
      <c r="L147" s="139"/>
      <c r="M147" s="143"/>
      <c r="N147" s="144"/>
      <c r="O147" s="144"/>
      <c r="P147" s="145">
        <f>SUM(P148:P166)</f>
        <v>0</v>
      </c>
      <c r="Q147" s="144"/>
      <c r="R147" s="145">
        <f>SUM(R148:R166)</f>
        <v>0</v>
      </c>
      <c r="S147" s="144"/>
      <c r="T147" s="146">
        <f>SUM(T148:T166)</f>
        <v>0</v>
      </c>
      <c r="AR147" s="140" t="s">
        <v>73</v>
      </c>
      <c r="AT147" s="147" t="s">
        <v>68</v>
      </c>
      <c r="AU147" s="147" t="s">
        <v>104</v>
      </c>
      <c r="AY147" s="140" t="s">
        <v>120</v>
      </c>
      <c r="BK147" s="148">
        <f>SUM(BK148:BK166)</f>
        <v>0</v>
      </c>
    </row>
    <row r="148" spans="1:65" s="2" customFormat="1" ht="24.15" customHeight="1" x14ac:dyDescent="0.2">
      <c r="A148" s="28"/>
      <c r="B148" s="120"/>
      <c r="C148" s="151">
        <v>6</v>
      </c>
      <c r="D148" s="151" t="s">
        <v>125</v>
      </c>
      <c r="E148" s="152" t="s">
        <v>147</v>
      </c>
      <c r="F148" s="153" t="s">
        <v>148</v>
      </c>
      <c r="G148" s="154" t="s">
        <v>128</v>
      </c>
      <c r="H148" s="155">
        <v>30</v>
      </c>
      <c r="I148" s="155"/>
      <c r="J148" s="155">
        <f t="shared" ref="J148:J166" si="0">ROUND(I148*H148,3)</f>
        <v>0</v>
      </c>
      <c r="K148" s="156"/>
      <c r="L148" s="29"/>
      <c r="M148" s="157" t="s">
        <v>1</v>
      </c>
      <c r="N148" s="158" t="s">
        <v>35</v>
      </c>
      <c r="O148" s="159">
        <v>0</v>
      </c>
      <c r="P148" s="159">
        <f t="shared" ref="P148:P166" si="1">O148*H148</f>
        <v>0</v>
      </c>
      <c r="Q148" s="159">
        <v>0</v>
      </c>
      <c r="R148" s="159">
        <f t="shared" ref="R148:R166" si="2">Q148*H148</f>
        <v>0</v>
      </c>
      <c r="S148" s="159">
        <v>0</v>
      </c>
      <c r="T148" s="160">
        <f t="shared" ref="T148:T166" si="3"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129</v>
      </c>
      <c r="AT148" s="161" t="s">
        <v>125</v>
      </c>
      <c r="AU148" s="161" t="s">
        <v>76</v>
      </c>
      <c r="AY148" s="14" t="s">
        <v>120</v>
      </c>
      <c r="BE148" s="162">
        <f t="shared" ref="BE148:BE166" si="4">IF(N148="základná",J148,0)</f>
        <v>0</v>
      </c>
      <c r="BF148" s="162">
        <f t="shared" ref="BF148:BF166" si="5">IF(N148="znížená",J148,0)</f>
        <v>0</v>
      </c>
      <c r="BG148" s="162">
        <f t="shared" ref="BG148:BG166" si="6">IF(N148="zákl. prenesená",J148,0)</f>
        <v>0</v>
      </c>
      <c r="BH148" s="162">
        <f t="shared" ref="BH148:BH166" si="7">IF(N148="zníž. prenesená",J148,0)</f>
        <v>0</v>
      </c>
      <c r="BI148" s="162">
        <f t="shared" ref="BI148:BI166" si="8">IF(N148="nulová",J148,0)</f>
        <v>0</v>
      </c>
      <c r="BJ148" s="14" t="s">
        <v>104</v>
      </c>
      <c r="BK148" s="163">
        <f t="shared" ref="BK148:BK166" si="9">ROUND(I148*H148,3)</f>
        <v>0</v>
      </c>
      <c r="BL148" s="14" t="s">
        <v>129</v>
      </c>
      <c r="BM148" s="161" t="s">
        <v>149</v>
      </c>
    </row>
    <row r="149" spans="1:65" s="2" customFormat="1" ht="24.15" customHeight="1" x14ac:dyDescent="0.2">
      <c r="A149" s="28"/>
      <c r="B149" s="120"/>
      <c r="C149" s="151">
        <v>7</v>
      </c>
      <c r="D149" s="151" t="s">
        <v>125</v>
      </c>
      <c r="E149" s="152" t="s">
        <v>150</v>
      </c>
      <c r="F149" s="153" t="s">
        <v>148</v>
      </c>
      <c r="G149" s="154" t="s">
        <v>128</v>
      </c>
      <c r="H149" s="155">
        <v>84</v>
      </c>
      <c r="I149" s="155"/>
      <c r="J149" s="155">
        <f t="shared" si="0"/>
        <v>0</v>
      </c>
      <c r="K149" s="156"/>
      <c r="L149" s="29"/>
      <c r="M149" s="157" t="s">
        <v>1</v>
      </c>
      <c r="N149" s="158" t="s">
        <v>35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129</v>
      </c>
      <c r="AT149" s="161" t="s">
        <v>125</v>
      </c>
      <c r="AU149" s="161" t="s">
        <v>76</v>
      </c>
      <c r="AY149" s="14" t="s">
        <v>120</v>
      </c>
      <c r="BE149" s="162">
        <f t="shared" si="4"/>
        <v>0</v>
      </c>
      <c r="BF149" s="162">
        <f t="shared" si="5"/>
        <v>0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104</v>
      </c>
      <c r="BK149" s="163">
        <f t="shared" si="9"/>
        <v>0</v>
      </c>
      <c r="BL149" s="14" t="s">
        <v>129</v>
      </c>
      <c r="BM149" s="161" t="s">
        <v>151</v>
      </c>
    </row>
    <row r="150" spans="1:65" s="2" customFormat="1" ht="24.15" customHeight="1" x14ac:dyDescent="0.2">
      <c r="A150" s="28"/>
      <c r="B150" s="120"/>
      <c r="C150" s="151">
        <v>8</v>
      </c>
      <c r="D150" s="151" t="s">
        <v>125</v>
      </c>
      <c r="E150" s="152" t="s">
        <v>153</v>
      </c>
      <c r="F150" s="153" t="s">
        <v>154</v>
      </c>
      <c r="G150" s="154" t="s">
        <v>128</v>
      </c>
      <c r="H150" s="155">
        <v>17</v>
      </c>
      <c r="I150" s="155"/>
      <c r="J150" s="155">
        <f t="shared" si="0"/>
        <v>0</v>
      </c>
      <c r="K150" s="156"/>
      <c r="L150" s="29"/>
      <c r="M150" s="157" t="s">
        <v>1</v>
      </c>
      <c r="N150" s="158" t="s">
        <v>35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129</v>
      </c>
      <c r="AT150" s="161" t="s">
        <v>125</v>
      </c>
      <c r="AU150" s="161" t="s">
        <v>76</v>
      </c>
      <c r="AY150" s="14" t="s">
        <v>120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104</v>
      </c>
      <c r="BK150" s="163">
        <f t="shared" si="9"/>
        <v>0</v>
      </c>
      <c r="BL150" s="14" t="s">
        <v>129</v>
      </c>
      <c r="BM150" s="161" t="s">
        <v>155</v>
      </c>
    </row>
    <row r="151" spans="1:65" s="2" customFormat="1" ht="24.15" customHeight="1" x14ac:dyDescent="0.2">
      <c r="A151" s="28"/>
      <c r="B151" s="120"/>
      <c r="C151" s="151">
        <v>9</v>
      </c>
      <c r="D151" s="151" t="s">
        <v>125</v>
      </c>
      <c r="E151" s="152" t="s">
        <v>156</v>
      </c>
      <c r="F151" s="153" t="s">
        <v>157</v>
      </c>
      <c r="G151" s="154" t="s">
        <v>128</v>
      </c>
      <c r="H151" s="155">
        <v>5</v>
      </c>
      <c r="I151" s="155"/>
      <c r="J151" s="155">
        <f t="shared" si="0"/>
        <v>0</v>
      </c>
      <c r="K151" s="156"/>
      <c r="L151" s="29"/>
      <c r="M151" s="157" t="s">
        <v>1</v>
      </c>
      <c r="N151" s="158" t="s">
        <v>35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129</v>
      </c>
      <c r="AT151" s="161" t="s">
        <v>125</v>
      </c>
      <c r="AU151" s="161" t="s">
        <v>76</v>
      </c>
      <c r="AY151" s="14" t="s">
        <v>120</v>
      </c>
      <c r="BE151" s="162">
        <f t="shared" si="4"/>
        <v>0</v>
      </c>
      <c r="BF151" s="162">
        <f t="shared" si="5"/>
        <v>0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104</v>
      </c>
      <c r="BK151" s="163">
        <f t="shared" si="9"/>
        <v>0</v>
      </c>
      <c r="BL151" s="14" t="s">
        <v>129</v>
      </c>
      <c r="BM151" s="161" t="s">
        <v>141</v>
      </c>
    </row>
    <row r="152" spans="1:65" s="2" customFormat="1" ht="24.15" customHeight="1" x14ac:dyDescent="0.2">
      <c r="A152" s="28"/>
      <c r="B152" s="120"/>
      <c r="C152" s="151">
        <v>10</v>
      </c>
      <c r="D152" s="151" t="s">
        <v>125</v>
      </c>
      <c r="E152" s="152" t="s">
        <v>158</v>
      </c>
      <c r="F152" s="153" t="s">
        <v>159</v>
      </c>
      <c r="G152" s="154" t="s">
        <v>128</v>
      </c>
      <c r="H152" s="155">
        <v>1</v>
      </c>
      <c r="I152" s="155"/>
      <c r="J152" s="155">
        <f t="shared" si="0"/>
        <v>0</v>
      </c>
      <c r="K152" s="156"/>
      <c r="L152" s="29"/>
      <c r="M152" s="157" t="s">
        <v>1</v>
      </c>
      <c r="N152" s="158" t="s">
        <v>35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129</v>
      </c>
      <c r="AT152" s="161" t="s">
        <v>125</v>
      </c>
      <c r="AU152" s="161" t="s">
        <v>76</v>
      </c>
      <c r="AY152" s="14" t="s">
        <v>120</v>
      </c>
      <c r="BE152" s="162">
        <f t="shared" si="4"/>
        <v>0</v>
      </c>
      <c r="BF152" s="162">
        <f t="shared" si="5"/>
        <v>0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104</v>
      </c>
      <c r="BK152" s="163">
        <f t="shared" si="9"/>
        <v>0</v>
      </c>
      <c r="BL152" s="14" t="s">
        <v>129</v>
      </c>
      <c r="BM152" s="161" t="s">
        <v>160</v>
      </c>
    </row>
    <row r="153" spans="1:65" s="2" customFormat="1" ht="24.15" customHeight="1" x14ac:dyDescent="0.2">
      <c r="A153" s="28"/>
      <c r="B153" s="120"/>
      <c r="C153" s="151">
        <v>11</v>
      </c>
      <c r="D153" s="151" t="s">
        <v>125</v>
      </c>
      <c r="E153" s="152" t="s">
        <v>161</v>
      </c>
      <c r="F153" s="153" t="s">
        <v>162</v>
      </c>
      <c r="G153" s="154" t="s">
        <v>128</v>
      </c>
      <c r="H153" s="155">
        <v>11</v>
      </c>
      <c r="I153" s="155"/>
      <c r="J153" s="155">
        <f t="shared" si="0"/>
        <v>0</v>
      </c>
      <c r="K153" s="156"/>
      <c r="L153" s="29"/>
      <c r="M153" s="157" t="s">
        <v>1</v>
      </c>
      <c r="N153" s="158" t="s">
        <v>35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129</v>
      </c>
      <c r="AT153" s="161" t="s">
        <v>125</v>
      </c>
      <c r="AU153" s="161" t="s">
        <v>76</v>
      </c>
      <c r="AY153" s="14" t="s">
        <v>120</v>
      </c>
      <c r="BE153" s="162">
        <f t="shared" si="4"/>
        <v>0</v>
      </c>
      <c r="BF153" s="162">
        <f t="shared" si="5"/>
        <v>0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104</v>
      </c>
      <c r="BK153" s="163">
        <f t="shared" si="9"/>
        <v>0</v>
      </c>
      <c r="BL153" s="14" t="s">
        <v>129</v>
      </c>
      <c r="BM153" s="161" t="s">
        <v>7</v>
      </c>
    </row>
    <row r="154" spans="1:65" s="2" customFormat="1" ht="24.15" customHeight="1" x14ac:dyDescent="0.2">
      <c r="A154" s="28"/>
      <c r="B154" s="120"/>
      <c r="C154" s="151">
        <v>12</v>
      </c>
      <c r="D154" s="151" t="s">
        <v>125</v>
      </c>
      <c r="E154" s="152" t="s">
        <v>163</v>
      </c>
      <c r="F154" s="153" t="s">
        <v>164</v>
      </c>
      <c r="G154" s="154" t="s">
        <v>128</v>
      </c>
      <c r="H154" s="155">
        <v>4</v>
      </c>
      <c r="I154" s="155"/>
      <c r="J154" s="155">
        <f t="shared" si="0"/>
        <v>0</v>
      </c>
      <c r="K154" s="156"/>
      <c r="L154" s="29"/>
      <c r="M154" s="157" t="s">
        <v>1</v>
      </c>
      <c r="N154" s="158" t="s">
        <v>35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129</v>
      </c>
      <c r="AT154" s="161" t="s">
        <v>125</v>
      </c>
      <c r="AU154" s="161" t="s">
        <v>76</v>
      </c>
      <c r="AY154" s="14" t="s">
        <v>120</v>
      </c>
      <c r="BE154" s="162">
        <f t="shared" si="4"/>
        <v>0</v>
      </c>
      <c r="BF154" s="162">
        <f t="shared" si="5"/>
        <v>0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104</v>
      </c>
      <c r="BK154" s="163">
        <f t="shared" si="9"/>
        <v>0</v>
      </c>
      <c r="BL154" s="14" t="s">
        <v>129</v>
      </c>
      <c r="BM154" s="161" t="s">
        <v>165</v>
      </c>
    </row>
    <row r="155" spans="1:65" s="2" customFormat="1" ht="24.15" customHeight="1" x14ac:dyDescent="0.2">
      <c r="A155" s="28"/>
      <c r="B155" s="120"/>
      <c r="C155" s="151">
        <v>13</v>
      </c>
      <c r="D155" s="151" t="s">
        <v>125</v>
      </c>
      <c r="E155" s="152" t="s">
        <v>166</v>
      </c>
      <c r="F155" s="153" t="s">
        <v>167</v>
      </c>
      <c r="G155" s="154" t="s">
        <v>128</v>
      </c>
      <c r="H155" s="155">
        <v>11</v>
      </c>
      <c r="I155" s="155"/>
      <c r="J155" s="155">
        <f t="shared" si="0"/>
        <v>0</v>
      </c>
      <c r="K155" s="156"/>
      <c r="L155" s="29"/>
      <c r="M155" s="157" t="s">
        <v>1</v>
      </c>
      <c r="N155" s="158" t="s">
        <v>35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129</v>
      </c>
      <c r="AT155" s="161" t="s">
        <v>125</v>
      </c>
      <c r="AU155" s="161" t="s">
        <v>76</v>
      </c>
      <c r="AY155" s="14" t="s">
        <v>120</v>
      </c>
      <c r="BE155" s="162">
        <f t="shared" si="4"/>
        <v>0</v>
      </c>
      <c r="BF155" s="162">
        <f t="shared" si="5"/>
        <v>0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104</v>
      </c>
      <c r="BK155" s="163">
        <f t="shared" si="9"/>
        <v>0</v>
      </c>
      <c r="BL155" s="14" t="s">
        <v>129</v>
      </c>
      <c r="BM155" s="161" t="s">
        <v>168</v>
      </c>
    </row>
    <row r="156" spans="1:65" s="2" customFormat="1" ht="24.15" customHeight="1" x14ac:dyDescent="0.2">
      <c r="A156" s="28"/>
      <c r="B156" s="120"/>
      <c r="C156" s="151">
        <v>14</v>
      </c>
      <c r="D156" s="151" t="s">
        <v>125</v>
      </c>
      <c r="E156" s="152" t="s">
        <v>169</v>
      </c>
      <c r="F156" s="153" t="s">
        <v>167</v>
      </c>
      <c r="G156" s="154" t="s">
        <v>128</v>
      </c>
      <c r="H156" s="155">
        <v>8</v>
      </c>
      <c r="I156" s="155"/>
      <c r="J156" s="155">
        <f t="shared" si="0"/>
        <v>0</v>
      </c>
      <c r="K156" s="156"/>
      <c r="L156" s="29"/>
      <c r="M156" s="157" t="s">
        <v>1</v>
      </c>
      <c r="N156" s="158" t="s">
        <v>35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129</v>
      </c>
      <c r="AT156" s="161" t="s">
        <v>125</v>
      </c>
      <c r="AU156" s="161" t="s">
        <v>76</v>
      </c>
      <c r="AY156" s="14" t="s">
        <v>120</v>
      </c>
      <c r="BE156" s="162">
        <f t="shared" si="4"/>
        <v>0</v>
      </c>
      <c r="BF156" s="162">
        <f t="shared" si="5"/>
        <v>0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104</v>
      </c>
      <c r="BK156" s="163">
        <f t="shared" si="9"/>
        <v>0</v>
      </c>
      <c r="BL156" s="14" t="s">
        <v>129</v>
      </c>
      <c r="BM156" s="161" t="s">
        <v>170</v>
      </c>
    </row>
    <row r="157" spans="1:65" s="2" customFormat="1" ht="24.15" customHeight="1" x14ac:dyDescent="0.2">
      <c r="A157" s="28"/>
      <c r="B157" s="120"/>
      <c r="C157" s="151">
        <v>15</v>
      </c>
      <c r="D157" s="151" t="s">
        <v>125</v>
      </c>
      <c r="E157" s="152" t="s">
        <v>171</v>
      </c>
      <c r="F157" s="153" t="s">
        <v>172</v>
      </c>
      <c r="G157" s="154" t="s">
        <v>128</v>
      </c>
      <c r="H157" s="155">
        <v>1</v>
      </c>
      <c r="I157" s="155"/>
      <c r="J157" s="155">
        <f t="shared" si="0"/>
        <v>0</v>
      </c>
      <c r="K157" s="156"/>
      <c r="L157" s="29"/>
      <c r="M157" s="157" t="s">
        <v>1</v>
      </c>
      <c r="N157" s="158" t="s">
        <v>35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129</v>
      </c>
      <c r="AT157" s="161" t="s">
        <v>125</v>
      </c>
      <c r="AU157" s="161" t="s">
        <v>76</v>
      </c>
      <c r="AY157" s="14" t="s">
        <v>120</v>
      </c>
      <c r="BE157" s="162">
        <f t="shared" si="4"/>
        <v>0</v>
      </c>
      <c r="BF157" s="162">
        <f t="shared" si="5"/>
        <v>0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104</v>
      </c>
      <c r="BK157" s="163">
        <f t="shared" si="9"/>
        <v>0</v>
      </c>
      <c r="BL157" s="14" t="s">
        <v>129</v>
      </c>
      <c r="BM157" s="161" t="s">
        <v>173</v>
      </c>
    </row>
    <row r="158" spans="1:65" s="2" customFormat="1" ht="24.15" customHeight="1" x14ac:dyDescent="0.2">
      <c r="A158" s="28"/>
      <c r="B158" s="120"/>
      <c r="C158" s="151">
        <v>16</v>
      </c>
      <c r="D158" s="151" t="s">
        <v>125</v>
      </c>
      <c r="E158" s="152" t="s">
        <v>174</v>
      </c>
      <c r="F158" s="153" t="s">
        <v>175</v>
      </c>
      <c r="G158" s="154" t="s">
        <v>128</v>
      </c>
      <c r="H158" s="155">
        <v>1</v>
      </c>
      <c r="I158" s="155"/>
      <c r="J158" s="155">
        <f t="shared" si="0"/>
        <v>0</v>
      </c>
      <c r="K158" s="156"/>
      <c r="L158" s="29"/>
      <c r="M158" s="157" t="s">
        <v>1</v>
      </c>
      <c r="N158" s="158" t="s">
        <v>35</v>
      </c>
      <c r="O158" s="159">
        <v>0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129</v>
      </c>
      <c r="AT158" s="161" t="s">
        <v>125</v>
      </c>
      <c r="AU158" s="161" t="s">
        <v>76</v>
      </c>
      <c r="AY158" s="14" t="s">
        <v>120</v>
      </c>
      <c r="BE158" s="162">
        <f t="shared" si="4"/>
        <v>0</v>
      </c>
      <c r="BF158" s="162">
        <f t="shared" si="5"/>
        <v>0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104</v>
      </c>
      <c r="BK158" s="163">
        <f t="shared" si="9"/>
        <v>0</v>
      </c>
      <c r="BL158" s="14" t="s">
        <v>129</v>
      </c>
      <c r="BM158" s="161" t="s">
        <v>176</v>
      </c>
    </row>
    <row r="159" spans="1:65" s="2" customFormat="1" ht="24.15" customHeight="1" x14ac:dyDescent="0.2">
      <c r="A159" s="28"/>
      <c r="B159" s="120"/>
      <c r="C159" s="151">
        <v>17</v>
      </c>
      <c r="D159" s="151" t="s">
        <v>125</v>
      </c>
      <c r="E159" s="152" t="s">
        <v>177</v>
      </c>
      <c r="F159" s="153" t="s">
        <v>148</v>
      </c>
      <c r="G159" s="154" t="s">
        <v>128</v>
      </c>
      <c r="H159" s="155">
        <v>7</v>
      </c>
      <c r="I159" s="155"/>
      <c r="J159" s="155">
        <f t="shared" si="0"/>
        <v>0</v>
      </c>
      <c r="K159" s="156"/>
      <c r="L159" s="29"/>
      <c r="M159" s="157" t="s">
        <v>1</v>
      </c>
      <c r="N159" s="158" t="s">
        <v>35</v>
      </c>
      <c r="O159" s="159">
        <v>0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129</v>
      </c>
      <c r="AT159" s="161" t="s">
        <v>125</v>
      </c>
      <c r="AU159" s="161" t="s">
        <v>76</v>
      </c>
      <c r="AY159" s="14" t="s">
        <v>120</v>
      </c>
      <c r="BE159" s="162">
        <f t="shared" si="4"/>
        <v>0</v>
      </c>
      <c r="BF159" s="162">
        <f t="shared" si="5"/>
        <v>0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104</v>
      </c>
      <c r="BK159" s="163">
        <f t="shared" si="9"/>
        <v>0</v>
      </c>
      <c r="BL159" s="14" t="s">
        <v>129</v>
      </c>
      <c r="BM159" s="161" t="s">
        <v>178</v>
      </c>
    </row>
    <row r="160" spans="1:65" s="2" customFormat="1" ht="24.15" customHeight="1" x14ac:dyDescent="0.2">
      <c r="A160" s="28"/>
      <c r="B160" s="120"/>
      <c r="C160" s="151">
        <v>18</v>
      </c>
      <c r="D160" s="151" t="s">
        <v>125</v>
      </c>
      <c r="E160" s="152" t="s">
        <v>179</v>
      </c>
      <c r="F160" s="153" t="s">
        <v>148</v>
      </c>
      <c r="G160" s="154" t="s">
        <v>128</v>
      </c>
      <c r="H160" s="155">
        <v>1</v>
      </c>
      <c r="I160" s="155"/>
      <c r="J160" s="155">
        <f t="shared" si="0"/>
        <v>0</v>
      </c>
      <c r="K160" s="156"/>
      <c r="L160" s="29"/>
      <c r="M160" s="157" t="s">
        <v>1</v>
      </c>
      <c r="N160" s="158" t="s">
        <v>35</v>
      </c>
      <c r="O160" s="159">
        <v>0</v>
      </c>
      <c r="P160" s="159">
        <f t="shared" si="1"/>
        <v>0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129</v>
      </c>
      <c r="AT160" s="161" t="s">
        <v>125</v>
      </c>
      <c r="AU160" s="161" t="s">
        <v>76</v>
      </c>
      <c r="AY160" s="14" t="s">
        <v>120</v>
      </c>
      <c r="BE160" s="162">
        <f t="shared" si="4"/>
        <v>0</v>
      </c>
      <c r="BF160" s="162">
        <f t="shared" si="5"/>
        <v>0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104</v>
      </c>
      <c r="BK160" s="163">
        <f t="shared" si="9"/>
        <v>0</v>
      </c>
      <c r="BL160" s="14" t="s">
        <v>129</v>
      </c>
      <c r="BM160" s="161" t="s">
        <v>180</v>
      </c>
    </row>
    <row r="161" spans="1:65" s="2" customFormat="1" ht="24.15" customHeight="1" x14ac:dyDescent="0.2">
      <c r="A161" s="28"/>
      <c r="B161" s="120"/>
      <c r="C161" s="151">
        <v>19</v>
      </c>
      <c r="D161" s="151" t="s">
        <v>125</v>
      </c>
      <c r="E161" s="152" t="s">
        <v>181</v>
      </c>
      <c r="F161" s="153" t="s">
        <v>182</v>
      </c>
      <c r="G161" s="154" t="s">
        <v>128</v>
      </c>
      <c r="H161" s="155">
        <v>1</v>
      </c>
      <c r="I161" s="155"/>
      <c r="J161" s="155">
        <f t="shared" si="0"/>
        <v>0</v>
      </c>
      <c r="K161" s="156"/>
      <c r="L161" s="29"/>
      <c r="M161" s="157" t="s">
        <v>1</v>
      </c>
      <c r="N161" s="158" t="s">
        <v>35</v>
      </c>
      <c r="O161" s="159">
        <v>0</v>
      </c>
      <c r="P161" s="159">
        <f t="shared" si="1"/>
        <v>0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129</v>
      </c>
      <c r="AT161" s="161" t="s">
        <v>125</v>
      </c>
      <c r="AU161" s="161" t="s">
        <v>76</v>
      </c>
      <c r="AY161" s="14" t="s">
        <v>120</v>
      </c>
      <c r="BE161" s="162">
        <f t="shared" si="4"/>
        <v>0</v>
      </c>
      <c r="BF161" s="162">
        <f t="shared" si="5"/>
        <v>0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104</v>
      </c>
      <c r="BK161" s="163">
        <f t="shared" si="9"/>
        <v>0</v>
      </c>
      <c r="BL161" s="14" t="s">
        <v>129</v>
      </c>
      <c r="BM161" s="161" t="s">
        <v>183</v>
      </c>
    </row>
    <row r="162" spans="1:65" s="2" customFormat="1" ht="14.4" customHeight="1" x14ac:dyDescent="0.2">
      <c r="A162" s="28"/>
      <c r="B162" s="120"/>
      <c r="C162" s="151">
        <v>20</v>
      </c>
      <c r="D162" s="151" t="s">
        <v>125</v>
      </c>
      <c r="E162" s="152" t="s">
        <v>184</v>
      </c>
      <c r="F162" s="153" t="s">
        <v>185</v>
      </c>
      <c r="G162" s="154" t="s">
        <v>128</v>
      </c>
      <c r="H162" s="155">
        <v>1</v>
      </c>
      <c r="I162" s="155"/>
      <c r="J162" s="155">
        <f t="shared" si="0"/>
        <v>0</v>
      </c>
      <c r="K162" s="156"/>
      <c r="L162" s="29"/>
      <c r="M162" s="157" t="s">
        <v>1</v>
      </c>
      <c r="N162" s="158" t="s">
        <v>35</v>
      </c>
      <c r="O162" s="159">
        <v>0</v>
      </c>
      <c r="P162" s="159">
        <f t="shared" si="1"/>
        <v>0</v>
      </c>
      <c r="Q162" s="159">
        <v>0</v>
      </c>
      <c r="R162" s="159">
        <f t="shared" si="2"/>
        <v>0</v>
      </c>
      <c r="S162" s="159">
        <v>0</v>
      </c>
      <c r="T162" s="160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129</v>
      </c>
      <c r="AT162" s="161" t="s">
        <v>125</v>
      </c>
      <c r="AU162" s="161" t="s">
        <v>76</v>
      </c>
      <c r="AY162" s="14" t="s">
        <v>120</v>
      </c>
      <c r="BE162" s="162">
        <f t="shared" si="4"/>
        <v>0</v>
      </c>
      <c r="BF162" s="162">
        <f t="shared" si="5"/>
        <v>0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4" t="s">
        <v>104</v>
      </c>
      <c r="BK162" s="163">
        <f t="shared" si="9"/>
        <v>0</v>
      </c>
      <c r="BL162" s="14" t="s">
        <v>129</v>
      </c>
      <c r="BM162" s="161" t="s">
        <v>186</v>
      </c>
    </row>
    <row r="163" spans="1:65" s="2" customFormat="1" ht="14.4" customHeight="1" x14ac:dyDescent="0.2">
      <c r="A163" s="28"/>
      <c r="B163" s="120"/>
      <c r="C163" s="151">
        <v>21</v>
      </c>
      <c r="D163" s="151" t="s">
        <v>125</v>
      </c>
      <c r="E163" s="152" t="s">
        <v>187</v>
      </c>
      <c r="F163" s="153" t="s">
        <v>188</v>
      </c>
      <c r="G163" s="154" t="s">
        <v>128</v>
      </c>
      <c r="H163" s="155">
        <v>1</v>
      </c>
      <c r="I163" s="155"/>
      <c r="J163" s="155">
        <f t="shared" si="0"/>
        <v>0</v>
      </c>
      <c r="K163" s="156"/>
      <c r="L163" s="29"/>
      <c r="M163" s="157" t="s">
        <v>1</v>
      </c>
      <c r="N163" s="158" t="s">
        <v>35</v>
      </c>
      <c r="O163" s="159">
        <v>0</v>
      </c>
      <c r="P163" s="159">
        <f t="shared" si="1"/>
        <v>0</v>
      </c>
      <c r="Q163" s="159">
        <v>0</v>
      </c>
      <c r="R163" s="159">
        <f t="shared" si="2"/>
        <v>0</v>
      </c>
      <c r="S163" s="159">
        <v>0</v>
      </c>
      <c r="T163" s="160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129</v>
      </c>
      <c r="AT163" s="161" t="s">
        <v>125</v>
      </c>
      <c r="AU163" s="161" t="s">
        <v>76</v>
      </c>
      <c r="AY163" s="14" t="s">
        <v>120</v>
      </c>
      <c r="BE163" s="162">
        <f t="shared" si="4"/>
        <v>0</v>
      </c>
      <c r="BF163" s="162">
        <f t="shared" si="5"/>
        <v>0</v>
      </c>
      <c r="BG163" s="162">
        <f t="shared" si="6"/>
        <v>0</v>
      </c>
      <c r="BH163" s="162">
        <f t="shared" si="7"/>
        <v>0</v>
      </c>
      <c r="BI163" s="162">
        <f t="shared" si="8"/>
        <v>0</v>
      </c>
      <c r="BJ163" s="14" t="s">
        <v>104</v>
      </c>
      <c r="BK163" s="163">
        <f t="shared" si="9"/>
        <v>0</v>
      </c>
      <c r="BL163" s="14" t="s">
        <v>129</v>
      </c>
      <c r="BM163" s="161" t="s">
        <v>189</v>
      </c>
    </row>
    <row r="164" spans="1:65" s="2" customFormat="1" ht="14.4" customHeight="1" x14ac:dyDescent="0.2">
      <c r="A164" s="28"/>
      <c r="B164" s="120"/>
      <c r="C164" s="151">
        <v>22</v>
      </c>
      <c r="D164" s="151" t="s">
        <v>125</v>
      </c>
      <c r="E164" s="152" t="s">
        <v>190</v>
      </c>
      <c r="F164" s="153" t="s">
        <v>191</v>
      </c>
      <c r="G164" s="154" t="s">
        <v>128</v>
      </c>
      <c r="H164" s="155">
        <v>1</v>
      </c>
      <c r="I164" s="155"/>
      <c r="J164" s="155">
        <f t="shared" si="0"/>
        <v>0</v>
      </c>
      <c r="K164" s="156"/>
      <c r="L164" s="29"/>
      <c r="M164" s="157" t="s">
        <v>1</v>
      </c>
      <c r="N164" s="158" t="s">
        <v>35</v>
      </c>
      <c r="O164" s="159">
        <v>0</v>
      </c>
      <c r="P164" s="159">
        <f t="shared" si="1"/>
        <v>0</v>
      </c>
      <c r="Q164" s="159">
        <v>0</v>
      </c>
      <c r="R164" s="159">
        <f t="shared" si="2"/>
        <v>0</v>
      </c>
      <c r="S164" s="159">
        <v>0</v>
      </c>
      <c r="T164" s="160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129</v>
      </c>
      <c r="AT164" s="161" t="s">
        <v>125</v>
      </c>
      <c r="AU164" s="161" t="s">
        <v>76</v>
      </c>
      <c r="AY164" s="14" t="s">
        <v>120</v>
      </c>
      <c r="BE164" s="162">
        <f t="shared" si="4"/>
        <v>0</v>
      </c>
      <c r="BF164" s="162">
        <f t="shared" si="5"/>
        <v>0</v>
      </c>
      <c r="BG164" s="162">
        <f t="shared" si="6"/>
        <v>0</v>
      </c>
      <c r="BH164" s="162">
        <f t="shared" si="7"/>
        <v>0</v>
      </c>
      <c r="BI164" s="162">
        <f t="shared" si="8"/>
        <v>0</v>
      </c>
      <c r="BJ164" s="14" t="s">
        <v>104</v>
      </c>
      <c r="BK164" s="163">
        <f t="shared" si="9"/>
        <v>0</v>
      </c>
      <c r="BL164" s="14" t="s">
        <v>129</v>
      </c>
      <c r="BM164" s="161" t="s">
        <v>192</v>
      </c>
    </row>
    <row r="165" spans="1:65" s="2" customFormat="1" ht="14.4" customHeight="1" x14ac:dyDescent="0.2">
      <c r="A165" s="28"/>
      <c r="B165" s="120"/>
      <c r="C165" s="151">
        <v>23</v>
      </c>
      <c r="D165" s="151" t="s">
        <v>125</v>
      </c>
      <c r="E165" s="152" t="s">
        <v>193</v>
      </c>
      <c r="F165" s="153" t="s">
        <v>194</v>
      </c>
      <c r="G165" s="154" t="s">
        <v>128</v>
      </c>
      <c r="H165" s="155">
        <v>2</v>
      </c>
      <c r="I165" s="155"/>
      <c r="J165" s="155">
        <f t="shared" si="0"/>
        <v>0</v>
      </c>
      <c r="K165" s="156"/>
      <c r="L165" s="29"/>
      <c r="M165" s="157" t="s">
        <v>1</v>
      </c>
      <c r="N165" s="158" t="s">
        <v>35</v>
      </c>
      <c r="O165" s="159">
        <v>0</v>
      </c>
      <c r="P165" s="159">
        <f t="shared" si="1"/>
        <v>0</v>
      </c>
      <c r="Q165" s="159">
        <v>0</v>
      </c>
      <c r="R165" s="159">
        <f t="shared" si="2"/>
        <v>0</v>
      </c>
      <c r="S165" s="159">
        <v>0</v>
      </c>
      <c r="T165" s="160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129</v>
      </c>
      <c r="AT165" s="161" t="s">
        <v>125</v>
      </c>
      <c r="AU165" s="161" t="s">
        <v>76</v>
      </c>
      <c r="AY165" s="14" t="s">
        <v>120</v>
      </c>
      <c r="BE165" s="162">
        <f t="shared" si="4"/>
        <v>0</v>
      </c>
      <c r="BF165" s="162">
        <f t="shared" si="5"/>
        <v>0</v>
      </c>
      <c r="BG165" s="162">
        <f t="shared" si="6"/>
        <v>0</v>
      </c>
      <c r="BH165" s="162">
        <f t="shared" si="7"/>
        <v>0</v>
      </c>
      <c r="BI165" s="162">
        <f t="shared" si="8"/>
        <v>0</v>
      </c>
      <c r="BJ165" s="14" t="s">
        <v>104</v>
      </c>
      <c r="BK165" s="163">
        <f t="shared" si="9"/>
        <v>0</v>
      </c>
      <c r="BL165" s="14" t="s">
        <v>129</v>
      </c>
      <c r="BM165" s="161" t="s">
        <v>195</v>
      </c>
    </row>
    <row r="166" spans="1:65" s="2" customFormat="1" ht="24.15" customHeight="1" x14ac:dyDescent="0.2">
      <c r="A166" s="28"/>
      <c r="B166" s="120"/>
      <c r="C166" s="151">
        <v>24</v>
      </c>
      <c r="D166" s="151" t="s">
        <v>125</v>
      </c>
      <c r="E166" s="152" t="s">
        <v>138</v>
      </c>
      <c r="F166" s="153" t="s">
        <v>139</v>
      </c>
      <c r="G166" s="154" t="s">
        <v>140</v>
      </c>
      <c r="H166" s="155">
        <v>2228.2759999999998</v>
      </c>
      <c r="I166" s="155"/>
      <c r="J166" s="155">
        <f t="shared" si="0"/>
        <v>0</v>
      </c>
      <c r="K166" s="156"/>
      <c r="L166" s="29"/>
      <c r="M166" s="157" t="s">
        <v>1</v>
      </c>
      <c r="N166" s="158" t="s">
        <v>35</v>
      </c>
      <c r="O166" s="159">
        <v>0</v>
      </c>
      <c r="P166" s="159">
        <f t="shared" si="1"/>
        <v>0</v>
      </c>
      <c r="Q166" s="159">
        <v>0</v>
      </c>
      <c r="R166" s="159">
        <f t="shared" si="2"/>
        <v>0</v>
      </c>
      <c r="S166" s="159">
        <v>0</v>
      </c>
      <c r="T166" s="160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141</v>
      </c>
      <c r="AT166" s="161" t="s">
        <v>125</v>
      </c>
      <c r="AU166" s="161" t="s">
        <v>76</v>
      </c>
      <c r="AY166" s="14" t="s">
        <v>120</v>
      </c>
      <c r="BE166" s="162">
        <f t="shared" si="4"/>
        <v>0</v>
      </c>
      <c r="BF166" s="162">
        <f t="shared" si="5"/>
        <v>0</v>
      </c>
      <c r="BG166" s="162">
        <f t="shared" si="6"/>
        <v>0</v>
      </c>
      <c r="BH166" s="162">
        <f t="shared" si="7"/>
        <v>0</v>
      </c>
      <c r="BI166" s="162">
        <f t="shared" si="8"/>
        <v>0</v>
      </c>
      <c r="BJ166" s="14" t="s">
        <v>104</v>
      </c>
      <c r="BK166" s="163">
        <f t="shared" si="9"/>
        <v>0</v>
      </c>
      <c r="BL166" s="14" t="s">
        <v>141</v>
      </c>
      <c r="BM166" s="161" t="s">
        <v>196</v>
      </c>
    </row>
    <row r="167" spans="1:65" s="12" customFormat="1" ht="52.8" x14ac:dyDescent="0.25">
      <c r="B167" s="139"/>
      <c r="D167" s="140" t="s">
        <v>68</v>
      </c>
      <c r="E167" s="149" t="s">
        <v>197</v>
      </c>
      <c r="F167" s="177" t="s">
        <v>389</v>
      </c>
      <c r="J167" s="150">
        <f>BK167</f>
        <v>0</v>
      </c>
      <c r="L167" s="139"/>
      <c r="M167" s="143"/>
      <c r="N167" s="144"/>
      <c r="O167" s="144"/>
      <c r="P167" s="145">
        <f>P168</f>
        <v>4.67</v>
      </c>
      <c r="Q167" s="144"/>
      <c r="R167" s="145">
        <f>R168</f>
        <v>6.4000000000000005E-4</v>
      </c>
      <c r="S167" s="144"/>
      <c r="T167" s="146">
        <f>T168</f>
        <v>0</v>
      </c>
      <c r="AR167" s="140" t="s">
        <v>73</v>
      </c>
      <c r="AT167" s="147" t="s">
        <v>68</v>
      </c>
      <c r="AU167" s="147" t="s">
        <v>73</v>
      </c>
      <c r="AY167" s="140" t="s">
        <v>120</v>
      </c>
      <c r="BK167" s="148">
        <f>BK168</f>
        <v>0</v>
      </c>
    </row>
    <row r="168" spans="1:65" s="12" customFormat="1" ht="13.2" x14ac:dyDescent="0.25">
      <c r="B168" s="139"/>
      <c r="D168" s="140" t="s">
        <v>68</v>
      </c>
      <c r="E168" s="149" t="s">
        <v>198</v>
      </c>
      <c r="F168" s="149" t="s">
        <v>199</v>
      </c>
      <c r="J168" s="150">
        <f>BK168</f>
        <v>0</v>
      </c>
      <c r="L168" s="139"/>
      <c r="M168" s="143"/>
      <c r="N168" s="144"/>
      <c r="O168" s="144"/>
      <c r="P168" s="145">
        <f>SUM(P169:P178)</f>
        <v>4.67</v>
      </c>
      <c r="Q168" s="144"/>
      <c r="R168" s="145">
        <f>SUM(R169:R178)</f>
        <v>6.4000000000000005E-4</v>
      </c>
      <c r="S168" s="144"/>
      <c r="T168" s="146">
        <f>SUM(T169:T178)</f>
        <v>0</v>
      </c>
      <c r="AR168" s="140" t="s">
        <v>73</v>
      </c>
      <c r="AT168" s="147" t="s">
        <v>68</v>
      </c>
      <c r="AU168" s="147" t="s">
        <v>104</v>
      </c>
      <c r="AY168" s="140" t="s">
        <v>120</v>
      </c>
      <c r="BK168" s="148">
        <f>SUM(BK169:BK178)</f>
        <v>0</v>
      </c>
    </row>
    <row r="169" spans="1:65" s="2" customFormat="1" ht="14.4" customHeight="1" x14ac:dyDescent="0.2">
      <c r="A169" s="28"/>
      <c r="B169" s="120"/>
      <c r="C169" s="151">
        <v>25</v>
      </c>
      <c r="D169" s="151" t="s">
        <v>125</v>
      </c>
      <c r="E169" s="152" t="s">
        <v>200</v>
      </c>
      <c r="F169" s="153" t="s">
        <v>201</v>
      </c>
      <c r="G169" s="154" t="s">
        <v>128</v>
      </c>
      <c r="H169" s="155">
        <v>1</v>
      </c>
      <c r="I169" s="155"/>
      <c r="J169" s="155">
        <f t="shared" ref="J169:J178" si="10">ROUND(I169*H169,3)</f>
        <v>0</v>
      </c>
      <c r="K169" s="156"/>
      <c r="L169" s="29"/>
      <c r="M169" s="157" t="s">
        <v>1</v>
      </c>
      <c r="N169" s="158" t="s">
        <v>35</v>
      </c>
      <c r="O169" s="159">
        <v>0</v>
      </c>
      <c r="P169" s="159">
        <f t="shared" ref="P169:P178" si="11">O169*H169</f>
        <v>0</v>
      </c>
      <c r="Q169" s="159">
        <v>0</v>
      </c>
      <c r="R169" s="159">
        <f t="shared" ref="R169:R178" si="12">Q169*H169</f>
        <v>0</v>
      </c>
      <c r="S169" s="159">
        <v>0</v>
      </c>
      <c r="T169" s="160">
        <f t="shared" ref="T169:T178" si="13"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129</v>
      </c>
      <c r="AT169" s="161" t="s">
        <v>125</v>
      </c>
      <c r="AU169" s="161" t="s">
        <v>76</v>
      </c>
      <c r="AY169" s="14" t="s">
        <v>120</v>
      </c>
      <c r="BE169" s="162">
        <f t="shared" ref="BE169:BE178" si="14">IF(N169="základná",J169,0)</f>
        <v>0</v>
      </c>
      <c r="BF169" s="162">
        <f t="shared" ref="BF169:BF178" si="15">IF(N169="znížená",J169,0)</f>
        <v>0</v>
      </c>
      <c r="BG169" s="162">
        <f t="shared" ref="BG169:BG178" si="16">IF(N169="zákl. prenesená",J169,0)</f>
        <v>0</v>
      </c>
      <c r="BH169" s="162">
        <f t="shared" ref="BH169:BH178" si="17">IF(N169="zníž. prenesená",J169,0)</f>
        <v>0</v>
      </c>
      <c r="BI169" s="162">
        <f t="shared" ref="BI169:BI178" si="18">IF(N169="nulová",J169,0)</f>
        <v>0</v>
      </c>
      <c r="BJ169" s="14" t="s">
        <v>104</v>
      </c>
      <c r="BK169" s="163">
        <f t="shared" ref="BK169:BK178" si="19">ROUND(I169*H169,3)</f>
        <v>0</v>
      </c>
      <c r="BL169" s="14" t="s">
        <v>129</v>
      </c>
      <c r="BM169" s="161" t="s">
        <v>202</v>
      </c>
    </row>
    <row r="170" spans="1:65" s="2" customFormat="1" ht="14.4" customHeight="1" x14ac:dyDescent="0.2">
      <c r="A170" s="28"/>
      <c r="B170" s="120"/>
      <c r="C170" s="151">
        <v>26</v>
      </c>
      <c r="D170" s="151" t="s">
        <v>125</v>
      </c>
      <c r="E170" s="152" t="s">
        <v>203</v>
      </c>
      <c r="F170" s="153" t="s">
        <v>201</v>
      </c>
      <c r="G170" s="154" t="s">
        <v>128</v>
      </c>
      <c r="H170" s="155">
        <v>1</v>
      </c>
      <c r="I170" s="155"/>
      <c r="J170" s="155">
        <f t="shared" si="10"/>
        <v>0</v>
      </c>
      <c r="K170" s="156"/>
      <c r="L170" s="29"/>
      <c r="M170" s="157" t="s">
        <v>1</v>
      </c>
      <c r="N170" s="158" t="s">
        <v>35</v>
      </c>
      <c r="O170" s="159">
        <v>0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129</v>
      </c>
      <c r="AT170" s="161" t="s">
        <v>125</v>
      </c>
      <c r="AU170" s="161" t="s">
        <v>76</v>
      </c>
      <c r="AY170" s="14" t="s">
        <v>120</v>
      </c>
      <c r="BE170" s="162">
        <f t="shared" si="14"/>
        <v>0</v>
      </c>
      <c r="BF170" s="162">
        <f t="shared" si="15"/>
        <v>0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104</v>
      </c>
      <c r="BK170" s="163">
        <f t="shared" si="19"/>
        <v>0</v>
      </c>
      <c r="BL170" s="14" t="s">
        <v>129</v>
      </c>
      <c r="BM170" s="161" t="s">
        <v>204</v>
      </c>
    </row>
    <row r="171" spans="1:65" s="2" customFormat="1" ht="14.4" customHeight="1" x14ac:dyDescent="0.2">
      <c r="A171" s="28"/>
      <c r="B171" s="120"/>
      <c r="C171" s="151">
        <v>27</v>
      </c>
      <c r="D171" s="151" t="s">
        <v>125</v>
      </c>
      <c r="E171" s="152" t="s">
        <v>205</v>
      </c>
      <c r="F171" s="153" t="s">
        <v>206</v>
      </c>
      <c r="G171" s="154" t="s">
        <v>128</v>
      </c>
      <c r="H171" s="155">
        <v>1</v>
      </c>
      <c r="I171" s="155"/>
      <c r="J171" s="155">
        <f t="shared" si="10"/>
        <v>0</v>
      </c>
      <c r="K171" s="156"/>
      <c r="L171" s="29"/>
      <c r="M171" s="157" t="s">
        <v>1</v>
      </c>
      <c r="N171" s="158" t="s">
        <v>35</v>
      </c>
      <c r="O171" s="159">
        <v>0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129</v>
      </c>
      <c r="AT171" s="161" t="s">
        <v>125</v>
      </c>
      <c r="AU171" s="161" t="s">
        <v>76</v>
      </c>
      <c r="AY171" s="14" t="s">
        <v>120</v>
      </c>
      <c r="BE171" s="162">
        <f t="shared" si="14"/>
        <v>0</v>
      </c>
      <c r="BF171" s="162">
        <f t="shared" si="15"/>
        <v>0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104</v>
      </c>
      <c r="BK171" s="163">
        <f t="shared" si="19"/>
        <v>0</v>
      </c>
      <c r="BL171" s="14" t="s">
        <v>129</v>
      </c>
      <c r="BM171" s="161" t="s">
        <v>207</v>
      </c>
    </row>
    <row r="172" spans="1:65" s="2" customFormat="1" ht="14.4" customHeight="1" x14ac:dyDescent="0.2">
      <c r="A172" s="28"/>
      <c r="B172" s="120"/>
      <c r="C172" s="151">
        <v>28</v>
      </c>
      <c r="D172" s="151" t="s">
        <v>125</v>
      </c>
      <c r="E172" s="152" t="s">
        <v>208</v>
      </c>
      <c r="F172" s="153" t="s">
        <v>209</v>
      </c>
      <c r="G172" s="154" t="s">
        <v>128</v>
      </c>
      <c r="H172" s="155">
        <v>1</v>
      </c>
      <c r="I172" s="155"/>
      <c r="J172" s="155">
        <f t="shared" si="10"/>
        <v>0</v>
      </c>
      <c r="K172" s="156"/>
      <c r="L172" s="29"/>
      <c r="M172" s="157" t="s">
        <v>1</v>
      </c>
      <c r="N172" s="158" t="s">
        <v>35</v>
      </c>
      <c r="O172" s="159">
        <v>0</v>
      </c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129</v>
      </c>
      <c r="AT172" s="161" t="s">
        <v>125</v>
      </c>
      <c r="AU172" s="161" t="s">
        <v>76</v>
      </c>
      <c r="AY172" s="14" t="s">
        <v>120</v>
      </c>
      <c r="BE172" s="162">
        <f t="shared" si="14"/>
        <v>0</v>
      </c>
      <c r="BF172" s="162">
        <f t="shared" si="15"/>
        <v>0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104</v>
      </c>
      <c r="BK172" s="163">
        <f t="shared" si="19"/>
        <v>0</v>
      </c>
      <c r="BL172" s="14" t="s">
        <v>129</v>
      </c>
      <c r="BM172" s="161" t="s">
        <v>210</v>
      </c>
    </row>
    <row r="173" spans="1:65" s="2" customFormat="1" ht="14.4" customHeight="1" x14ac:dyDescent="0.2">
      <c r="A173" s="28"/>
      <c r="B173" s="120"/>
      <c r="C173" s="151">
        <v>29</v>
      </c>
      <c r="D173" s="151" t="s">
        <v>125</v>
      </c>
      <c r="E173" s="152" t="s">
        <v>211</v>
      </c>
      <c r="F173" s="153" t="s">
        <v>201</v>
      </c>
      <c r="G173" s="154" t="s">
        <v>128</v>
      </c>
      <c r="H173" s="155">
        <v>1</v>
      </c>
      <c r="I173" s="155"/>
      <c r="J173" s="155">
        <f t="shared" si="10"/>
        <v>0</v>
      </c>
      <c r="K173" s="156"/>
      <c r="L173" s="29"/>
      <c r="M173" s="157" t="s">
        <v>1</v>
      </c>
      <c r="N173" s="158" t="s">
        <v>35</v>
      </c>
      <c r="O173" s="159">
        <v>0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129</v>
      </c>
      <c r="AT173" s="161" t="s">
        <v>125</v>
      </c>
      <c r="AU173" s="161" t="s">
        <v>76</v>
      </c>
      <c r="AY173" s="14" t="s">
        <v>120</v>
      </c>
      <c r="BE173" s="162">
        <f t="shared" si="14"/>
        <v>0</v>
      </c>
      <c r="BF173" s="162">
        <f t="shared" si="15"/>
        <v>0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104</v>
      </c>
      <c r="BK173" s="163">
        <f t="shared" si="19"/>
        <v>0</v>
      </c>
      <c r="BL173" s="14" t="s">
        <v>129</v>
      </c>
      <c r="BM173" s="161" t="s">
        <v>212</v>
      </c>
    </row>
    <row r="174" spans="1:65" s="2" customFormat="1" ht="14.4" customHeight="1" x14ac:dyDescent="0.2">
      <c r="A174" s="28"/>
      <c r="B174" s="120"/>
      <c r="C174" s="151">
        <v>30</v>
      </c>
      <c r="D174" s="151" t="s">
        <v>125</v>
      </c>
      <c r="E174" s="152" t="s">
        <v>213</v>
      </c>
      <c r="F174" s="153" t="s">
        <v>214</v>
      </c>
      <c r="G174" s="154" t="s">
        <v>128</v>
      </c>
      <c r="H174" s="155">
        <v>2</v>
      </c>
      <c r="I174" s="155"/>
      <c r="J174" s="155">
        <f t="shared" si="10"/>
        <v>0</v>
      </c>
      <c r="K174" s="156"/>
      <c r="L174" s="29"/>
      <c r="M174" s="157" t="s">
        <v>1</v>
      </c>
      <c r="N174" s="158" t="s">
        <v>35</v>
      </c>
      <c r="O174" s="159">
        <v>2.335</v>
      </c>
      <c r="P174" s="159">
        <f t="shared" si="11"/>
        <v>4.67</v>
      </c>
      <c r="Q174" s="159">
        <v>3.2000000000000003E-4</v>
      </c>
      <c r="R174" s="159">
        <f t="shared" si="12"/>
        <v>6.4000000000000005E-4</v>
      </c>
      <c r="S174" s="159">
        <v>0</v>
      </c>
      <c r="T174" s="160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1" t="s">
        <v>129</v>
      </c>
      <c r="AT174" s="161" t="s">
        <v>125</v>
      </c>
      <c r="AU174" s="161" t="s">
        <v>76</v>
      </c>
      <c r="AY174" s="14" t="s">
        <v>120</v>
      </c>
      <c r="BE174" s="162">
        <f t="shared" si="14"/>
        <v>0</v>
      </c>
      <c r="BF174" s="162">
        <f t="shared" si="15"/>
        <v>0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104</v>
      </c>
      <c r="BK174" s="163">
        <f t="shared" si="19"/>
        <v>0</v>
      </c>
      <c r="BL174" s="14" t="s">
        <v>129</v>
      </c>
      <c r="BM174" s="161" t="s">
        <v>215</v>
      </c>
    </row>
    <row r="175" spans="1:65" s="2" customFormat="1" ht="14.4" customHeight="1" x14ac:dyDescent="0.2">
      <c r="A175" s="28"/>
      <c r="B175" s="120"/>
      <c r="C175" s="151">
        <v>31</v>
      </c>
      <c r="D175" s="151" t="s">
        <v>125</v>
      </c>
      <c r="E175" s="152" t="s">
        <v>216</v>
      </c>
      <c r="F175" s="153" t="s">
        <v>136</v>
      </c>
      <c r="G175" s="154" t="s">
        <v>128</v>
      </c>
      <c r="H175" s="155">
        <v>1</v>
      </c>
      <c r="I175" s="155"/>
      <c r="J175" s="155">
        <f t="shared" si="10"/>
        <v>0</v>
      </c>
      <c r="K175" s="156"/>
      <c r="L175" s="29"/>
      <c r="M175" s="157" t="s">
        <v>1</v>
      </c>
      <c r="N175" s="158" t="s">
        <v>35</v>
      </c>
      <c r="O175" s="159">
        <v>0</v>
      </c>
      <c r="P175" s="159">
        <f t="shared" si="11"/>
        <v>0</v>
      </c>
      <c r="Q175" s="159">
        <v>0</v>
      </c>
      <c r="R175" s="159">
        <f t="shared" si="12"/>
        <v>0</v>
      </c>
      <c r="S175" s="159">
        <v>0</v>
      </c>
      <c r="T175" s="160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129</v>
      </c>
      <c r="AT175" s="161" t="s">
        <v>125</v>
      </c>
      <c r="AU175" s="161" t="s">
        <v>76</v>
      </c>
      <c r="AY175" s="14" t="s">
        <v>120</v>
      </c>
      <c r="BE175" s="162">
        <f t="shared" si="14"/>
        <v>0</v>
      </c>
      <c r="BF175" s="162">
        <f t="shared" si="15"/>
        <v>0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4" t="s">
        <v>104</v>
      </c>
      <c r="BK175" s="163">
        <f t="shared" si="19"/>
        <v>0</v>
      </c>
      <c r="BL175" s="14" t="s">
        <v>129</v>
      </c>
      <c r="BM175" s="161" t="s">
        <v>217</v>
      </c>
    </row>
    <row r="176" spans="1:65" s="2" customFormat="1" ht="14.4" customHeight="1" x14ac:dyDescent="0.2">
      <c r="A176" s="28"/>
      <c r="B176" s="120"/>
      <c r="C176" s="151">
        <v>32</v>
      </c>
      <c r="D176" s="151" t="s">
        <v>125</v>
      </c>
      <c r="E176" s="152" t="s">
        <v>218</v>
      </c>
      <c r="F176" s="153" t="s">
        <v>219</v>
      </c>
      <c r="G176" s="154" t="s">
        <v>128</v>
      </c>
      <c r="H176" s="155">
        <v>2</v>
      </c>
      <c r="I176" s="155"/>
      <c r="J176" s="155">
        <f t="shared" si="10"/>
        <v>0</v>
      </c>
      <c r="K176" s="156"/>
      <c r="L176" s="29"/>
      <c r="M176" s="157" t="s">
        <v>1</v>
      </c>
      <c r="N176" s="158" t="s">
        <v>35</v>
      </c>
      <c r="O176" s="159">
        <v>0</v>
      </c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129</v>
      </c>
      <c r="AT176" s="161" t="s">
        <v>125</v>
      </c>
      <c r="AU176" s="161" t="s">
        <v>76</v>
      </c>
      <c r="AY176" s="14" t="s">
        <v>120</v>
      </c>
      <c r="BE176" s="162">
        <f t="shared" si="14"/>
        <v>0</v>
      </c>
      <c r="BF176" s="162">
        <f t="shared" si="15"/>
        <v>0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4" t="s">
        <v>104</v>
      </c>
      <c r="BK176" s="163">
        <f t="shared" si="19"/>
        <v>0</v>
      </c>
      <c r="BL176" s="14" t="s">
        <v>129</v>
      </c>
      <c r="BM176" s="161" t="s">
        <v>220</v>
      </c>
    </row>
    <row r="177" spans="1:65" s="2" customFormat="1" ht="14.4" customHeight="1" x14ac:dyDescent="0.2">
      <c r="A177" s="28"/>
      <c r="B177" s="120"/>
      <c r="C177" s="151">
        <v>33</v>
      </c>
      <c r="D177" s="151" t="s">
        <v>125</v>
      </c>
      <c r="E177" s="152" t="s">
        <v>221</v>
      </c>
      <c r="F177" s="153" t="s">
        <v>222</v>
      </c>
      <c r="G177" s="154" t="s">
        <v>128</v>
      </c>
      <c r="H177" s="155">
        <v>1</v>
      </c>
      <c r="I177" s="155"/>
      <c r="J177" s="155">
        <f t="shared" si="10"/>
        <v>0</v>
      </c>
      <c r="K177" s="156"/>
      <c r="L177" s="29"/>
      <c r="M177" s="157" t="s">
        <v>1</v>
      </c>
      <c r="N177" s="158" t="s">
        <v>35</v>
      </c>
      <c r="O177" s="159">
        <v>0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129</v>
      </c>
      <c r="AT177" s="161" t="s">
        <v>125</v>
      </c>
      <c r="AU177" s="161" t="s">
        <v>76</v>
      </c>
      <c r="AY177" s="14" t="s">
        <v>120</v>
      </c>
      <c r="BE177" s="162">
        <f t="shared" si="14"/>
        <v>0</v>
      </c>
      <c r="BF177" s="162">
        <f t="shared" si="15"/>
        <v>0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4" t="s">
        <v>104</v>
      </c>
      <c r="BK177" s="163">
        <f t="shared" si="19"/>
        <v>0</v>
      </c>
      <c r="BL177" s="14" t="s">
        <v>129</v>
      </c>
      <c r="BM177" s="161" t="s">
        <v>223</v>
      </c>
    </row>
    <row r="178" spans="1:65" s="2" customFormat="1" ht="24.15" customHeight="1" x14ac:dyDescent="0.2">
      <c r="A178" s="28"/>
      <c r="B178" s="120"/>
      <c r="C178" s="151">
        <v>34</v>
      </c>
      <c r="D178" s="151" t="s">
        <v>125</v>
      </c>
      <c r="E178" s="152" t="s">
        <v>138</v>
      </c>
      <c r="F178" s="153" t="s">
        <v>139</v>
      </c>
      <c r="G178" s="154" t="s">
        <v>140</v>
      </c>
      <c r="H178" s="155">
        <v>347.137</v>
      </c>
      <c r="I178" s="155"/>
      <c r="J178" s="155">
        <f t="shared" si="10"/>
        <v>0</v>
      </c>
      <c r="K178" s="156"/>
      <c r="L178" s="29"/>
      <c r="M178" s="157" t="s">
        <v>1</v>
      </c>
      <c r="N178" s="158" t="s">
        <v>35</v>
      </c>
      <c r="O178" s="159">
        <v>0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141</v>
      </c>
      <c r="AT178" s="161" t="s">
        <v>125</v>
      </c>
      <c r="AU178" s="161" t="s">
        <v>76</v>
      </c>
      <c r="AY178" s="14" t="s">
        <v>120</v>
      </c>
      <c r="BE178" s="162">
        <f t="shared" si="14"/>
        <v>0</v>
      </c>
      <c r="BF178" s="162">
        <f t="shared" si="15"/>
        <v>0</v>
      </c>
      <c r="BG178" s="162">
        <f t="shared" si="16"/>
        <v>0</v>
      </c>
      <c r="BH178" s="162">
        <f t="shared" si="17"/>
        <v>0</v>
      </c>
      <c r="BI178" s="162">
        <f t="shared" si="18"/>
        <v>0</v>
      </c>
      <c r="BJ178" s="14" t="s">
        <v>104</v>
      </c>
      <c r="BK178" s="163">
        <f t="shared" si="19"/>
        <v>0</v>
      </c>
      <c r="BL178" s="14" t="s">
        <v>141</v>
      </c>
      <c r="BM178" s="161" t="s">
        <v>224</v>
      </c>
    </row>
    <row r="179" spans="1:65" s="12" customFormat="1" ht="25.95" customHeight="1" x14ac:dyDescent="0.25">
      <c r="B179" s="139"/>
      <c r="D179" s="140" t="s">
        <v>68</v>
      </c>
      <c r="E179" s="141" t="s">
        <v>225</v>
      </c>
      <c r="F179" s="141" t="s">
        <v>226</v>
      </c>
      <c r="J179" s="142">
        <f>BK179</f>
        <v>0</v>
      </c>
      <c r="L179" s="139"/>
      <c r="M179" s="143"/>
      <c r="N179" s="144"/>
      <c r="O179" s="144"/>
      <c r="P179" s="145">
        <f>SUM(P180:P182)</f>
        <v>133.072</v>
      </c>
      <c r="Q179" s="144"/>
      <c r="R179" s="145">
        <f>SUM(R180:R182)</f>
        <v>5.1083100000000004</v>
      </c>
      <c r="S179" s="144"/>
      <c r="T179" s="146">
        <f>SUM(T180:T182)</f>
        <v>0</v>
      </c>
      <c r="AR179" s="140" t="s">
        <v>73</v>
      </c>
      <c r="AT179" s="147" t="s">
        <v>68</v>
      </c>
      <c r="AU179" s="147" t="s">
        <v>69</v>
      </c>
      <c r="AY179" s="140" t="s">
        <v>120</v>
      </c>
      <c r="BK179" s="148">
        <f>SUM(BK180:BK182)</f>
        <v>0</v>
      </c>
    </row>
    <row r="180" spans="1:65" s="2" customFormat="1" ht="24.15" customHeight="1" x14ac:dyDescent="0.2">
      <c r="A180" s="28"/>
      <c r="B180" s="120"/>
      <c r="C180" s="151">
        <v>35</v>
      </c>
      <c r="D180" s="151" t="s">
        <v>125</v>
      </c>
      <c r="E180" s="152" t="s">
        <v>227</v>
      </c>
      <c r="F180" s="153" t="s">
        <v>228</v>
      </c>
      <c r="G180" s="154" t="s">
        <v>128</v>
      </c>
      <c r="H180" s="155">
        <v>269</v>
      </c>
      <c r="I180" s="155"/>
      <c r="J180" s="155">
        <f>ROUND(I180*H180,3)</f>
        <v>0</v>
      </c>
      <c r="K180" s="156"/>
      <c r="L180" s="29"/>
      <c r="M180" s="157" t="s">
        <v>1</v>
      </c>
      <c r="N180" s="158" t="s">
        <v>35</v>
      </c>
      <c r="O180" s="159">
        <v>0.42799999999999999</v>
      </c>
      <c r="P180" s="159">
        <f>O180*H180</f>
        <v>115.13199999999999</v>
      </c>
      <c r="Q180" s="159">
        <v>1.899E-2</v>
      </c>
      <c r="R180" s="159">
        <f>Q180*H180</f>
        <v>5.1083100000000004</v>
      </c>
      <c r="S180" s="159">
        <v>0</v>
      </c>
      <c r="T180" s="160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129</v>
      </c>
      <c r="AT180" s="161" t="s">
        <v>125</v>
      </c>
      <c r="AU180" s="161" t="s">
        <v>73</v>
      </c>
      <c r="AY180" s="14" t="s">
        <v>120</v>
      </c>
      <c r="BE180" s="162">
        <f>IF(N180="základná",J180,0)</f>
        <v>0</v>
      </c>
      <c r="BF180" s="162">
        <f>IF(N180="znížená",J180,0)</f>
        <v>0</v>
      </c>
      <c r="BG180" s="162">
        <f>IF(N180="zákl. prenesená",J180,0)</f>
        <v>0</v>
      </c>
      <c r="BH180" s="162">
        <f>IF(N180="zníž. prenesená",J180,0)</f>
        <v>0</v>
      </c>
      <c r="BI180" s="162">
        <f>IF(N180="nulová",J180,0)</f>
        <v>0</v>
      </c>
      <c r="BJ180" s="14" t="s">
        <v>104</v>
      </c>
      <c r="BK180" s="163">
        <f>ROUND(I180*H180,3)</f>
        <v>0</v>
      </c>
      <c r="BL180" s="14" t="s">
        <v>129</v>
      </c>
      <c r="BM180" s="161" t="s">
        <v>229</v>
      </c>
    </row>
    <row r="181" spans="1:65" s="2" customFormat="1" ht="14.4" customHeight="1" x14ac:dyDescent="0.2">
      <c r="A181" s="28"/>
      <c r="B181" s="120"/>
      <c r="C181" s="151">
        <v>36</v>
      </c>
      <c r="D181" s="151" t="s">
        <v>125</v>
      </c>
      <c r="E181" s="152" t="s">
        <v>230</v>
      </c>
      <c r="F181" s="153" t="s">
        <v>231</v>
      </c>
      <c r="G181" s="154" t="s">
        <v>232</v>
      </c>
      <c r="H181" s="155">
        <v>1</v>
      </c>
      <c r="I181" s="155"/>
      <c r="J181" s="155">
        <f>ROUND(I181*H181,3)</f>
        <v>0</v>
      </c>
      <c r="K181" s="156"/>
      <c r="L181" s="29"/>
      <c r="M181" s="157" t="s">
        <v>1</v>
      </c>
      <c r="N181" s="158" t="s">
        <v>35</v>
      </c>
      <c r="O181" s="159">
        <v>0</v>
      </c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129</v>
      </c>
      <c r="AT181" s="161" t="s">
        <v>125</v>
      </c>
      <c r="AU181" s="161" t="s">
        <v>73</v>
      </c>
      <c r="AY181" s="14" t="s">
        <v>120</v>
      </c>
      <c r="BE181" s="162">
        <f>IF(N181="základná",J181,0)</f>
        <v>0</v>
      </c>
      <c r="BF181" s="162">
        <f>IF(N181="znížená",J181,0)</f>
        <v>0</v>
      </c>
      <c r="BG181" s="162">
        <f>IF(N181="zákl. prenesená",J181,0)</f>
        <v>0</v>
      </c>
      <c r="BH181" s="162">
        <f>IF(N181="zníž. prenesená",J181,0)</f>
        <v>0</v>
      </c>
      <c r="BI181" s="162">
        <f>IF(N181="nulová",J181,0)</f>
        <v>0</v>
      </c>
      <c r="BJ181" s="14" t="s">
        <v>104</v>
      </c>
      <c r="BK181" s="163">
        <f>ROUND(I181*H181,3)</f>
        <v>0</v>
      </c>
      <c r="BL181" s="14" t="s">
        <v>129</v>
      </c>
      <c r="BM181" s="161" t="s">
        <v>233</v>
      </c>
    </row>
    <row r="182" spans="1:65" s="2" customFormat="1" ht="14.4" customHeight="1" x14ac:dyDescent="0.2">
      <c r="A182" s="28"/>
      <c r="B182" s="120"/>
      <c r="C182" s="151">
        <v>37</v>
      </c>
      <c r="D182" s="151" t="s">
        <v>125</v>
      </c>
      <c r="E182" s="152" t="s">
        <v>234</v>
      </c>
      <c r="F182" s="153" t="s">
        <v>235</v>
      </c>
      <c r="G182" s="154" t="s">
        <v>236</v>
      </c>
      <c r="H182" s="155">
        <v>30</v>
      </c>
      <c r="I182" s="155"/>
      <c r="J182" s="155">
        <f>ROUND(I182*H182,3)</f>
        <v>0</v>
      </c>
      <c r="K182" s="156"/>
      <c r="L182" s="29"/>
      <c r="M182" s="157" t="s">
        <v>1</v>
      </c>
      <c r="N182" s="158" t="s">
        <v>35</v>
      </c>
      <c r="O182" s="159">
        <v>0.59799999999999998</v>
      </c>
      <c r="P182" s="159">
        <f>O182*H182</f>
        <v>17.939999999999998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129</v>
      </c>
      <c r="AT182" s="161" t="s">
        <v>125</v>
      </c>
      <c r="AU182" s="161" t="s">
        <v>73</v>
      </c>
      <c r="AY182" s="14" t="s">
        <v>120</v>
      </c>
      <c r="BE182" s="162">
        <f>IF(N182="základná",J182,0)</f>
        <v>0</v>
      </c>
      <c r="BF182" s="162">
        <f>IF(N182="znížená",J182,0)</f>
        <v>0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4" t="s">
        <v>104</v>
      </c>
      <c r="BK182" s="163">
        <f>ROUND(I182*H182,3)</f>
        <v>0</v>
      </c>
      <c r="BL182" s="14" t="s">
        <v>129</v>
      </c>
      <c r="BM182" s="161" t="s">
        <v>237</v>
      </c>
    </row>
    <row r="183" spans="1:65" s="12" customFormat="1" ht="25.95" customHeight="1" x14ac:dyDescent="0.25">
      <c r="B183" s="139"/>
      <c r="D183" s="140" t="s">
        <v>68</v>
      </c>
      <c r="E183" s="141" t="s">
        <v>238</v>
      </c>
      <c r="F183" s="141" t="s">
        <v>239</v>
      </c>
      <c r="J183" s="142">
        <f>BK183</f>
        <v>0</v>
      </c>
      <c r="L183" s="139"/>
      <c r="M183" s="143"/>
      <c r="N183" s="144"/>
      <c r="O183" s="144"/>
      <c r="P183" s="145">
        <f>P184</f>
        <v>0</v>
      </c>
      <c r="Q183" s="144"/>
      <c r="R183" s="145">
        <f>R184</f>
        <v>0</v>
      </c>
      <c r="S183" s="144"/>
      <c r="T183" s="146">
        <f>T184</f>
        <v>0</v>
      </c>
      <c r="AR183" s="140" t="s">
        <v>129</v>
      </c>
      <c r="AT183" s="147" t="s">
        <v>68</v>
      </c>
      <c r="AU183" s="147" t="s">
        <v>69</v>
      </c>
      <c r="AY183" s="140" t="s">
        <v>120</v>
      </c>
      <c r="BK183" s="148">
        <f>BK184</f>
        <v>0</v>
      </c>
    </row>
    <row r="184" spans="1:65" s="2" customFormat="1" ht="14.4" customHeight="1" x14ac:dyDescent="0.2">
      <c r="A184" s="28"/>
      <c r="B184" s="120"/>
      <c r="C184" s="151">
        <v>38</v>
      </c>
      <c r="D184" s="151" t="s">
        <v>125</v>
      </c>
      <c r="E184" s="152" t="s">
        <v>240</v>
      </c>
      <c r="F184" s="153" t="s">
        <v>241</v>
      </c>
      <c r="G184" s="154" t="s">
        <v>128</v>
      </c>
      <c r="H184" s="155">
        <v>1</v>
      </c>
      <c r="I184" s="155"/>
      <c r="J184" s="155">
        <f>ROUND(I184*H184,3)</f>
        <v>0</v>
      </c>
      <c r="K184" s="156"/>
      <c r="L184" s="29"/>
      <c r="M184" s="164" t="s">
        <v>1</v>
      </c>
      <c r="N184" s="165" t="s">
        <v>35</v>
      </c>
      <c r="O184" s="166">
        <v>0</v>
      </c>
      <c r="P184" s="166">
        <f>O184*H184</f>
        <v>0</v>
      </c>
      <c r="Q184" s="166">
        <v>0</v>
      </c>
      <c r="R184" s="166">
        <f>Q184*H184</f>
        <v>0</v>
      </c>
      <c r="S184" s="166">
        <v>0</v>
      </c>
      <c r="T184" s="167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242</v>
      </c>
      <c r="AT184" s="161" t="s">
        <v>125</v>
      </c>
      <c r="AU184" s="161" t="s">
        <v>73</v>
      </c>
      <c r="AY184" s="14" t="s">
        <v>120</v>
      </c>
      <c r="BE184" s="162">
        <f>IF(N184="základná",J184,0)</f>
        <v>0</v>
      </c>
      <c r="BF184" s="162">
        <f>IF(N184="znížená",J184,0)</f>
        <v>0</v>
      </c>
      <c r="BG184" s="162">
        <f>IF(N184="zákl. prenesená",J184,0)</f>
        <v>0</v>
      </c>
      <c r="BH184" s="162">
        <f>IF(N184="zníž. prenesená",J184,0)</f>
        <v>0</v>
      </c>
      <c r="BI184" s="162">
        <f>IF(N184="nulová",J184,0)</f>
        <v>0</v>
      </c>
      <c r="BJ184" s="14" t="s">
        <v>104</v>
      </c>
      <c r="BK184" s="163">
        <f>ROUND(I184*H184,3)</f>
        <v>0</v>
      </c>
      <c r="BL184" s="14" t="s">
        <v>242</v>
      </c>
      <c r="BM184" s="161" t="s">
        <v>243</v>
      </c>
    </row>
    <row r="185" spans="1:65" s="2" customFormat="1" ht="6.9" customHeight="1" x14ac:dyDescent="0.2">
      <c r="A185" s="28"/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29"/>
      <c r="M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</row>
  </sheetData>
  <autoFilter ref="C136:K184"/>
  <mergeCells count="23">
    <mergeCell ref="C93:H93"/>
    <mergeCell ref="D9:J9"/>
    <mergeCell ref="E13:H13"/>
    <mergeCell ref="E24:H24"/>
    <mergeCell ref="E33:H33"/>
    <mergeCell ref="E91:H91"/>
    <mergeCell ref="D15:H15"/>
    <mergeCell ref="C129:H129"/>
    <mergeCell ref="L2:V2"/>
    <mergeCell ref="D115:F115"/>
    <mergeCell ref="D116:F116"/>
    <mergeCell ref="E127:H127"/>
    <mergeCell ref="D4:J4"/>
    <mergeCell ref="D5:J5"/>
    <mergeCell ref="D6:J6"/>
    <mergeCell ref="D7:J7"/>
    <mergeCell ref="D8:J8"/>
    <mergeCell ref="D108:I108"/>
    <mergeCell ref="D104:I104"/>
    <mergeCell ref="D105:I105"/>
    <mergeCell ref="D106:I106"/>
    <mergeCell ref="D107:I107"/>
    <mergeCell ref="D109:I109"/>
  </mergeCells>
  <pageMargins left="0.39370078740157483" right="0.39370078740157483" top="0.39370078740157483" bottom="0.39370078740157483" header="0" footer="0"/>
  <pageSetup paperSize="9" scale="85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90"/>
  <sheetViews>
    <sheetView showGridLines="0" zoomScaleNormal="100" workbookViewId="0">
      <selection activeCell="W97" sqref="W97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21.8554687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93"/>
    </row>
    <row r="2" spans="1:46" s="1" customFormat="1" ht="36.9" customHeight="1" x14ac:dyDescent="0.2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4" t="s">
        <v>77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69" customFormat="1" ht="36.75" customHeight="1" x14ac:dyDescent="0.25">
      <c r="B4" s="17"/>
      <c r="C4" s="170"/>
      <c r="D4" s="228" t="s">
        <v>374</v>
      </c>
      <c r="E4" s="229"/>
      <c r="F4" s="229"/>
      <c r="G4" s="229"/>
      <c r="H4" s="229"/>
      <c r="I4" s="229"/>
      <c r="J4" s="229"/>
      <c r="K4" s="230"/>
      <c r="L4" s="170"/>
      <c r="AT4" s="14"/>
    </row>
    <row r="5" spans="1:46" s="169" customFormat="1" ht="30" customHeight="1" x14ac:dyDescent="0.4">
      <c r="B5" s="17"/>
      <c r="C5" s="170"/>
      <c r="D5" s="231" t="s">
        <v>379</v>
      </c>
      <c r="E5" s="232"/>
      <c r="F5" s="232"/>
      <c r="G5" s="232"/>
      <c r="H5" s="232"/>
      <c r="I5" s="232"/>
      <c r="J5" s="232"/>
      <c r="K5" s="233"/>
      <c r="L5" s="170"/>
      <c r="AT5" s="14"/>
    </row>
    <row r="6" spans="1:46" s="169" customFormat="1" ht="25.5" customHeight="1" x14ac:dyDescent="0.5">
      <c r="B6" s="17"/>
      <c r="C6" s="170"/>
      <c r="D6" s="234" t="s">
        <v>380</v>
      </c>
      <c r="E6" s="232"/>
      <c r="F6" s="232"/>
      <c r="G6" s="232"/>
      <c r="H6" s="232"/>
      <c r="I6" s="232"/>
      <c r="J6" s="232"/>
      <c r="K6" s="233"/>
      <c r="L6" s="170"/>
      <c r="AT6" s="14"/>
    </row>
    <row r="7" spans="1:46" s="169" customFormat="1" ht="63.75" customHeight="1" x14ac:dyDescent="0.45">
      <c r="B7" s="17"/>
      <c r="C7" s="170"/>
      <c r="D7" s="235" t="s">
        <v>381</v>
      </c>
      <c r="E7" s="232"/>
      <c r="F7" s="232"/>
      <c r="G7" s="232"/>
      <c r="H7" s="232"/>
      <c r="I7" s="232"/>
      <c r="J7" s="232"/>
      <c r="K7" s="233"/>
      <c r="L7" s="170"/>
      <c r="AT7" s="14"/>
    </row>
    <row r="8" spans="1:46" s="169" customFormat="1" ht="13.5" customHeight="1" x14ac:dyDescent="0.25">
      <c r="B8" s="17"/>
      <c r="C8" s="170"/>
      <c r="D8" s="228" t="s">
        <v>376</v>
      </c>
      <c r="E8" s="229"/>
      <c r="F8" s="229"/>
      <c r="G8" s="229"/>
      <c r="H8" s="229"/>
      <c r="I8" s="229"/>
      <c r="J8" s="229"/>
      <c r="K8" s="230"/>
      <c r="L8" s="170"/>
      <c r="AT8" s="14"/>
    </row>
    <row r="9" spans="1:46" s="169" customFormat="1" ht="43.5" customHeight="1" x14ac:dyDescent="0.2">
      <c r="B9" s="17"/>
      <c r="C9" s="170"/>
      <c r="D9" s="213" t="s">
        <v>377</v>
      </c>
      <c r="E9" s="236"/>
      <c r="F9" s="236"/>
      <c r="G9" s="236"/>
      <c r="H9" s="236"/>
      <c r="I9" s="236"/>
      <c r="J9" s="236"/>
      <c r="K9" s="237"/>
      <c r="L9" s="170"/>
      <c r="AT9" s="14"/>
    </row>
    <row r="10" spans="1:46" s="169" customFormat="1" ht="75.75" customHeight="1" x14ac:dyDescent="0.25">
      <c r="B10" s="17"/>
      <c r="C10" s="170"/>
      <c r="D10" s="213" t="s">
        <v>378</v>
      </c>
      <c r="E10" s="238"/>
      <c r="F10" s="238"/>
      <c r="G10" s="238"/>
      <c r="H10" s="238"/>
      <c r="I10" s="238"/>
      <c r="J10" s="238"/>
      <c r="K10" s="239"/>
      <c r="L10" s="170"/>
      <c r="AT10" s="14"/>
    </row>
    <row r="11" spans="1:46" s="169" customFormat="1" x14ac:dyDescent="0.2">
      <c r="B11" s="17"/>
      <c r="C11" s="170"/>
      <c r="D11" s="170"/>
      <c r="E11" s="170"/>
      <c r="F11" s="170"/>
      <c r="G11" s="170"/>
      <c r="H11" s="170"/>
      <c r="I11" s="170"/>
      <c r="J11" s="170"/>
      <c r="K11" s="176"/>
      <c r="L11" s="170"/>
      <c r="AT11" s="14"/>
    </row>
    <row r="12" spans="1:46" s="169" customFormat="1" ht="6.9" customHeight="1" x14ac:dyDescent="0.2">
      <c r="B12" s="17"/>
      <c r="C12" s="170"/>
      <c r="D12" s="170"/>
      <c r="E12" s="170"/>
      <c r="F12" s="170"/>
      <c r="G12" s="170"/>
      <c r="H12" s="170"/>
      <c r="I12" s="170"/>
      <c r="J12" s="170"/>
      <c r="K12" s="170"/>
      <c r="L12" s="17"/>
      <c r="AT12" s="14"/>
    </row>
    <row r="13" spans="1:46" s="1" customFormat="1" ht="24.9" customHeight="1" x14ac:dyDescent="0.2">
      <c r="B13" s="17"/>
      <c r="D13" s="18" t="s">
        <v>84</v>
      </c>
      <c r="L13" s="17"/>
      <c r="M13" s="94" t="s">
        <v>9</v>
      </c>
      <c r="AT13" s="14" t="s">
        <v>3</v>
      </c>
    </row>
    <row r="14" spans="1:46" s="1" customFormat="1" ht="6.9" customHeight="1" x14ac:dyDescent="0.2">
      <c r="B14" s="17"/>
      <c r="L14" s="17"/>
    </row>
    <row r="15" spans="1:46" s="1" customFormat="1" ht="12" customHeight="1" x14ac:dyDescent="0.2">
      <c r="B15" s="17"/>
      <c r="D15" s="23" t="s">
        <v>12</v>
      </c>
      <c r="L15" s="17"/>
    </row>
    <row r="16" spans="1:46" s="1" customFormat="1" ht="16.5" customHeight="1" x14ac:dyDescent="0.2">
      <c r="B16" s="17"/>
      <c r="E16" s="219" t="str">
        <f>'Rekapitulácia stavby'!K11</f>
        <v>Gymnázium, Šrobárova 1 Košice</v>
      </c>
      <c r="F16" s="220"/>
      <c r="G16" s="220"/>
      <c r="H16" s="220"/>
      <c r="L16" s="17"/>
    </row>
    <row r="17" spans="1:31" s="2" customFormat="1" ht="12" customHeight="1" x14ac:dyDescent="0.2">
      <c r="A17" s="28"/>
      <c r="B17" s="29"/>
      <c r="C17" s="28"/>
      <c r="D17" s="23" t="s">
        <v>85</v>
      </c>
      <c r="E17" s="28"/>
      <c r="F17" s="28"/>
      <c r="G17" s="28"/>
      <c r="H17" s="28"/>
      <c r="I17" s="28"/>
      <c r="J17" s="28"/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24.75" customHeight="1" x14ac:dyDescent="0.2">
      <c r="A18" s="28"/>
      <c r="B18" s="29"/>
      <c r="C18" s="28"/>
      <c r="D18" s="214" t="s">
        <v>392</v>
      </c>
      <c r="E18" s="217"/>
      <c r="F18" s="217"/>
      <c r="G18" s="217"/>
      <c r="H18" s="217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29"/>
      <c r="C20" s="28"/>
      <c r="D20" s="23" t="s">
        <v>13</v>
      </c>
      <c r="E20" s="28"/>
      <c r="F20" s="21" t="s">
        <v>1</v>
      </c>
      <c r="G20" s="28"/>
      <c r="H20" s="28"/>
      <c r="I20" s="23" t="s">
        <v>14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28"/>
      <c r="B21" s="29"/>
      <c r="C21" s="28"/>
      <c r="D21" s="23" t="s">
        <v>15</v>
      </c>
      <c r="E21" s="28"/>
      <c r="F21" s="21" t="s">
        <v>16</v>
      </c>
      <c r="G21" s="28"/>
      <c r="H21" s="28"/>
      <c r="I21" s="23" t="s">
        <v>17</v>
      </c>
      <c r="J21" s="51">
        <f>'Rekapitulácia stavby'!AN13</f>
        <v>0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0.95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29"/>
      <c r="C23" s="28"/>
      <c r="D23" s="23" t="s">
        <v>18</v>
      </c>
      <c r="E23" s="28"/>
      <c r="F23" s="28"/>
      <c r="G23" s="28"/>
      <c r="H23" s="28"/>
      <c r="I23" s="23" t="s">
        <v>19</v>
      </c>
      <c r="J23" s="21" t="str">
        <f>IF('Rekapitulácia stavby'!AN15="","",'Rekapitulácia stavby'!AN15)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29"/>
      <c r="C24" s="28"/>
      <c r="D24" s="28"/>
      <c r="E24" s="21" t="str">
        <f>IF('Rekapitulácia stavby'!E16="","",'Rekapitulácia stavby'!E16)</f>
        <v xml:space="preserve"> </v>
      </c>
      <c r="F24" s="28"/>
      <c r="G24" s="28"/>
      <c r="H24" s="28"/>
      <c r="I24" s="23" t="s">
        <v>20</v>
      </c>
      <c r="J24" s="21" t="str">
        <f>IF('Rekapitulácia stavby'!AN16="","",'Rekapitulácia stavby'!AN16)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29"/>
      <c r="C26" s="28"/>
      <c r="D26" s="23" t="s">
        <v>21</v>
      </c>
      <c r="E26" s="28"/>
      <c r="F26" s="28"/>
      <c r="G26" s="28"/>
      <c r="H26" s="28"/>
      <c r="I26" s="23" t="s">
        <v>19</v>
      </c>
      <c r="J26" s="21" t="str">
        <f>'Rekapitulácia stavby'!AN18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18" customHeight="1" x14ac:dyDescent="0.2">
      <c r="A27" s="28"/>
      <c r="B27" s="29"/>
      <c r="C27" s="28"/>
      <c r="D27" s="28"/>
      <c r="E27" s="190" t="str">
        <f>'Rekapitulácia stavby'!E19</f>
        <v xml:space="preserve"> </v>
      </c>
      <c r="F27" s="190"/>
      <c r="G27" s="190"/>
      <c r="H27" s="190"/>
      <c r="I27" s="23" t="s">
        <v>20</v>
      </c>
      <c r="J27" s="21" t="str">
        <f>'Rekapitulácia stavby'!AN19</f>
        <v/>
      </c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" customHeight="1" x14ac:dyDescent="0.2">
      <c r="A29" s="28"/>
      <c r="B29" s="29"/>
      <c r="C29" s="28"/>
      <c r="D29" s="23" t="s">
        <v>22</v>
      </c>
      <c r="E29" s="28"/>
      <c r="F29" s="28"/>
      <c r="G29" s="28"/>
      <c r="H29" s="28"/>
      <c r="I29" s="23" t="s">
        <v>19</v>
      </c>
      <c r="J29" s="21" t="str">
        <f>IF('Rekapitulácia stavby'!AN21="","",'Rekapitulácia stavby'!AN21)</f>
        <v/>
      </c>
      <c r="K29" s="28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8" customHeight="1" x14ac:dyDescent="0.2">
      <c r="A30" s="28"/>
      <c r="B30" s="29"/>
      <c r="C30" s="28"/>
      <c r="D30" s="28"/>
      <c r="E30" s="21" t="str">
        <f>IF('Rekapitulácia stavby'!E22="","",'Rekapitulácia stavby'!E22)</f>
        <v xml:space="preserve"> </v>
      </c>
      <c r="F30" s="28"/>
      <c r="G30" s="28"/>
      <c r="H30" s="28"/>
      <c r="I30" s="23" t="s">
        <v>20</v>
      </c>
      <c r="J30" s="21" t="str">
        <f>IF('Rekapitulácia stavby'!AN22="","",'Rekapitulácia stavby'!AN22)</f>
        <v/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 x14ac:dyDescent="0.2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2" customHeight="1" x14ac:dyDescent="0.2">
      <c r="A32" s="28"/>
      <c r="B32" s="29"/>
      <c r="C32" s="28"/>
      <c r="D32" s="23" t="s">
        <v>25</v>
      </c>
      <c r="E32" s="28"/>
      <c r="F32" s="28"/>
      <c r="G32" s="28"/>
      <c r="H32" s="28"/>
      <c r="I32" s="23" t="s">
        <v>19</v>
      </c>
      <c r="J32" s="21" t="str">
        <f>IF('Rekapitulácia stavby'!AN24="","",'Rekapitulácia stavby'!AN24)</f>
        <v/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8" customHeight="1" x14ac:dyDescent="0.2">
      <c r="A33" s="28"/>
      <c r="B33" s="29"/>
      <c r="C33" s="28"/>
      <c r="D33" s="28"/>
      <c r="E33" s="21" t="str">
        <f>IF('Rekapitulácia stavby'!E25="","",'Rekapitulácia stavby'!E25)</f>
        <v xml:space="preserve"> </v>
      </c>
      <c r="F33" s="28"/>
      <c r="G33" s="28"/>
      <c r="H33" s="28"/>
      <c r="I33" s="23" t="s">
        <v>20</v>
      </c>
      <c r="J33" s="21" t="str">
        <f>IF('Rekapitulácia stavby'!AN25="","",'Rekapitulácia stavby'!AN25)</f>
        <v/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2" customHeight="1" x14ac:dyDescent="0.2">
      <c r="A35" s="28"/>
      <c r="B35" s="29"/>
      <c r="C35" s="28"/>
      <c r="D35" s="23" t="s">
        <v>26</v>
      </c>
      <c r="E35" s="28"/>
      <c r="F35" s="28"/>
      <c r="G35" s="28"/>
      <c r="H35" s="28"/>
      <c r="I35" s="28"/>
      <c r="J35" s="28"/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8" customFormat="1" ht="16.5" customHeight="1" x14ac:dyDescent="0.2">
      <c r="A36" s="95"/>
      <c r="B36" s="96"/>
      <c r="C36" s="95"/>
      <c r="D36" s="95"/>
      <c r="E36" s="192" t="s">
        <v>1</v>
      </c>
      <c r="F36" s="192"/>
      <c r="G36" s="192"/>
      <c r="H36" s="192"/>
      <c r="I36" s="95"/>
      <c r="J36" s="95"/>
      <c r="K36" s="95"/>
      <c r="L36" s="97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2" customFormat="1" ht="6.9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 x14ac:dyDescent="0.2">
      <c r="A38" s="28"/>
      <c r="B38" s="29"/>
      <c r="C38" s="28"/>
      <c r="D38" s="62"/>
      <c r="E38" s="62"/>
      <c r="F38" s="62"/>
      <c r="G38" s="62"/>
      <c r="H38" s="62"/>
      <c r="I38" s="62"/>
      <c r="J38" s="62"/>
      <c r="K38" s="62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" customHeight="1" x14ac:dyDescent="0.2">
      <c r="A39" s="28"/>
      <c r="B39" s="29"/>
      <c r="C39" s="28"/>
      <c r="D39" s="21" t="s">
        <v>86</v>
      </c>
      <c r="E39" s="28"/>
      <c r="F39" s="28"/>
      <c r="G39" s="28"/>
      <c r="H39" s="28"/>
      <c r="I39" s="28"/>
      <c r="J39" s="27">
        <f>J105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 x14ac:dyDescent="0.2">
      <c r="A40" s="28"/>
      <c r="B40" s="29"/>
      <c r="C40" s="28"/>
      <c r="D40" s="26" t="s">
        <v>87</v>
      </c>
      <c r="E40" s="28"/>
      <c r="F40" s="28"/>
      <c r="G40" s="28"/>
      <c r="H40" s="28"/>
      <c r="I40" s="28"/>
      <c r="J40" s="27">
        <f>J116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 x14ac:dyDescent="0.2">
      <c r="A41" s="28"/>
      <c r="B41" s="29"/>
      <c r="C41" s="28"/>
      <c r="D41" s="98" t="s">
        <v>29</v>
      </c>
      <c r="E41" s="28"/>
      <c r="F41" s="28"/>
      <c r="G41" s="28"/>
      <c r="H41" s="28"/>
      <c r="I41" s="28"/>
      <c r="J41" s="67">
        <f>ROUND(J39 + J40, 2)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" customHeight="1" x14ac:dyDescent="0.2">
      <c r="A42" s="28"/>
      <c r="B42" s="29"/>
      <c r="C42" s="28"/>
      <c r="D42" s="62"/>
      <c r="E42" s="62"/>
      <c r="F42" s="62"/>
      <c r="G42" s="62"/>
      <c r="H42" s="62"/>
      <c r="I42" s="62"/>
      <c r="J42" s="62"/>
      <c r="K42" s="62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14.4" customHeight="1" x14ac:dyDescent="0.2">
      <c r="A43" s="28"/>
      <c r="B43" s="29"/>
      <c r="C43" s="28"/>
      <c r="D43" s="28"/>
      <c r="E43" s="28"/>
      <c r="F43" s="32" t="s">
        <v>31</v>
      </c>
      <c r="G43" s="28"/>
      <c r="H43" s="28"/>
      <c r="I43" s="32" t="s">
        <v>30</v>
      </c>
      <c r="J43" s="32" t="s">
        <v>32</v>
      </c>
      <c r="K43" s="28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" customHeight="1" x14ac:dyDescent="0.2">
      <c r="A44" s="28"/>
      <c r="B44" s="29"/>
      <c r="C44" s="28"/>
      <c r="D44" s="99" t="s">
        <v>33</v>
      </c>
      <c r="E44" s="23" t="s">
        <v>34</v>
      </c>
      <c r="F44" s="100">
        <f>ROUND((SUM(BE116:BE119) + SUM(BE139:BE189)),  2)</f>
        <v>0</v>
      </c>
      <c r="G44" s="28"/>
      <c r="H44" s="28"/>
      <c r="I44" s="101">
        <v>0.2</v>
      </c>
      <c r="J44" s="100">
        <f>ROUND(((SUM(BE116:BE119) + SUM(BE139:BE189))*I44),  2)</f>
        <v>0</v>
      </c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14.4" customHeight="1" x14ac:dyDescent="0.2">
      <c r="A45" s="28"/>
      <c r="B45" s="29"/>
      <c r="C45" s="28"/>
      <c r="D45" s="28"/>
      <c r="E45" s="23" t="s">
        <v>35</v>
      </c>
      <c r="F45" s="100">
        <f>ROUND((SUM(BF116:BF119) + SUM(BF139:BF189)),  2)</f>
        <v>0</v>
      </c>
      <c r="G45" s="28"/>
      <c r="H45" s="28"/>
      <c r="I45" s="101">
        <v>0.2</v>
      </c>
      <c r="J45" s="100">
        <f>ROUND(((SUM(BF116:BF119) + SUM(BF139:BF189))*I45),  2)</f>
        <v>0</v>
      </c>
      <c r="K45" s="28"/>
      <c r="L45" s="3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14.4" hidden="1" customHeight="1" x14ac:dyDescent="0.2">
      <c r="A46" s="28"/>
      <c r="B46" s="29"/>
      <c r="C46" s="28"/>
      <c r="D46" s="28"/>
      <c r="E46" s="23" t="s">
        <v>36</v>
      </c>
      <c r="F46" s="100">
        <f>ROUND((SUM(BG116:BG119) + SUM(BG139:BG189)),  2)</f>
        <v>0</v>
      </c>
      <c r="G46" s="28"/>
      <c r="H46" s="28"/>
      <c r="I46" s="101">
        <v>0.2</v>
      </c>
      <c r="J46" s="100">
        <f>0</f>
        <v>0</v>
      </c>
      <c r="K46" s="28"/>
      <c r="L46" s="3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14.4" hidden="1" customHeight="1" x14ac:dyDescent="0.2">
      <c r="A47" s="28"/>
      <c r="B47" s="29"/>
      <c r="C47" s="28"/>
      <c r="D47" s="28"/>
      <c r="E47" s="23" t="s">
        <v>37</v>
      </c>
      <c r="F47" s="100">
        <f>ROUND((SUM(BH116:BH119) + SUM(BH139:BH189)),  2)</f>
        <v>0</v>
      </c>
      <c r="G47" s="28"/>
      <c r="H47" s="28"/>
      <c r="I47" s="101">
        <v>0.2</v>
      </c>
      <c r="J47" s="100">
        <f>0</f>
        <v>0</v>
      </c>
      <c r="K47" s="28"/>
      <c r="L47" s="3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14.4" hidden="1" customHeight="1" x14ac:dyDescent="0.2">
      <c r="A48" s="28"/>
      <c r="B48" s="29"/>
      <c r="C48" s="28"/>
      <c r="D48" s="28"/>
      <c r="E48" s="23" t="s">
        <v>38</v>
      </c>
      <c r="F48" s="100">
        <f>ROUND((SUM(BI116:BI119) + SUM(BI139:BI189)),  2)</f>
        <v>0</v>
      </c>
      <c r="G48" s="28"/>
      <c r="H48" s="28"/>
      <c r="I48" s="101">
        <v>0</v>
      </c>
      <c r="J48" s="100">
        <f>0</f>
        <v>0</v>
      </c>
      <c r="K48" s="28"/>
      <c r="L48" s="3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31" s="2" customFormat="1" ht="6.9" customHeight="1" x14ac:dyDescent="0.2">
      <c r="A49" s="28"/>
      <c r="B49" s="29"/>
      <c r="C49" s="28"/>
      <c r="D49" s="28"/>
      <c r="E49" s="28"/>
      <c r="F49" s="28"/>
      <c r="G49" s="28"/>
      <c r="H49" s="28"/>
      <c r="I49" s="28"/>
      <c r="J49" s="28"/>
      <c r="K49" s="28"/>
      <c r="L49" s="3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31" s="2" customFormat="1" ht="25.35" customHeight="1" x14ac:dyDescent="0.2">
      <c r="A50" s="28"/>
      <c r="B50" s="29"/>
      <c r="C50" s="91"/>
      <c r="D50" s="102" t="s">
        <v>39</v>
      </c>
      <c r="E50" s="56"/>
      <c r="F50" s="56"/>
      <c r="G50" s="103" t="s">
        <v>40</v>
      </c>
      <c r="H50" s="104" t="s">
        <v>41</v>
      </c>
      <c r="I50" s="56"/>
      <c r="J50" s="105">
        <f>SUM(J41:J48)</f>
        <v>0</v>
      </c>
      <c r="K50" s="106"/>
      <c r="L50" s="3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31" s="2" customFormat="1" ht="14.4" customHeight="1" x14ac:dyDescent="0.2">
      <c r="A51" s="28"/>
      <c r="B51" s="29"/>
      <c r="C51" s="28"/>
      <c r="D51" s="28"/>
      <c r="E51" s="28"/>
      <c r="F51" s="28"/>
      <c r="G51" s="28"/>
      <c r="H51" s="28"/>
      <c r="I51" s="28"/>
      <c r="J51" s="28"/>
      <c r="K51" s="28"/>
      <c r="L51" s="3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31" s="1" customFormat="1" ht="14.4" customHeight="1" x14ac:dyDescent="0.2">
      <c r="B52" s="17"/>
      <c r="L52" s="17"/>
    </row>
    <row r="53" spans="1:31" s="1" customFormat="1" ht="14.4" customHeight="1" x14ac:dyDescent="0.2">
      <c r="B53" s="17"/>
      <c r="L53" s="17"/>
    </row>
    <row r="54" spans="1:31" s="1" customFormat="1" ht="14.4" customHeight="1" x14ac:dyDescent="0.2">
      <c r="B54" s="17"/>
      <c r="L54" s="17"/>
    </row>
    <row r="55" spans="1:31" s="1" customFormat="1" ht="14.4" customHeight="1" x14ac:dyDescent="0.2">
      <c r="B55" s="17"/>
      <c r="L55" s="17"/>
    </row>
    <row r="56" spans="1:31" s="1" customFormat="1" ht="14.4" customHeight="1" x14ac:dyDescent="0.2">
      <c r="B56" s="17"/>
      <c r="L56" s="17"/>
    </row>
    <row r="57" spans="1:31" s="1" customFormat="1" ht="14.4" customHeight="1" x14ac:dyDescent="0.2">
      <c r="B57" s="17"/>
      <c r="L57" s="17"/>
    </row>
    <row r="58" spans="1:31" s="1" customFormat="1" ht="14.4" customHeight="1" x14ac:dyDescent="0.2">
      <c r="B58" s="17"/>
      <c r="L58" s="17"/>
    </row>
    <row r="59" spans="1:31" s="2" customFormat="1" ht="14.4" customHeight="1" x14ac:dyDescent="0.2">
      <c r="B59" s="38"/>
      <c r="D59" s="39" t="s">
        <v>42</v>
      </c>
      <c r="E59" s="40"/>
      <c r="F59" s="40"/>
      <c r="G59" s="39" t="s">
        <v>43</v>
      </c>
      <c r="H59" s="40"/>
      <c r="I59" s="40"/>
      <c r="J59" s="40"/>
      <c r="K59" s="40"/>
      <c r="L59" s="38"/>
    </row>
    <row r="60" spans="1:31" x14ac:dyDescent="0.2">
      <c r="B60" s="17"/>
      <c r="L60" s="17"/>
    </row>
    <row r="61" spans="1:31" x14ac:dyDescent="0.2">
      <c r="B61" s="17"/>
      <c r="L61" s="17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x14ac:dyDescent="0.2">
      <c r="B65" s="17"/>
      <c r="L65" s="17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s="2" customFormat="1" ht="13.2" x14ac:dyDescent="0.2">
      <c r="A70" s="28"/>
      <c r="B70" s="29"/>
      <c r="C70" s="28"/>
      <c r="D70" s="41" t="s">
        <v>44</v>
      </c>
      <c r="E70" s="31"/>
      <c r="F70" s="107" t="s">
        <v>45</v>
      </c>
      <c r="G70" s="41" t="s">
        <v>44</v>
      </c>
      <c r="H70" s="31"/>
      <c r="I70" s="31"/>
      <c r="J70" s="108" t="s">
        <v>45</v>
      </c>
      <c r="K70" s="31"/>
      <c r="L70" s="3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s="2" customFormat="1" ht="13.2" x14ac:dyDescent="0.2">
      <c r="A74" s="28"/>
      <c r="B74" s="29"/>
      <c r="C74" s="28"/>
      <c r="D74" s="39" t="s">
        <v>46</v>
      </c>
      <c r="E74" s="42"/>
      <c r="F74" s="42"/>
      <c r="G74" s="39" t="s">
        <v>47</v>
      </c>
      <c r="H74" s="42"/>
      <c r="I74" s="42"/>
      <c r="J74" s="42"/>
      <c r="K74" s="42"/>
      <c r="L74" s="3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31" x14ac:dyDescent="0.2">
      <c r="B75" s="17"/>
      <c r="L75" s="17"/>
    </row>
    <row r="76" spans="1:31" x14ac:dyDescent="0.2">
      <c r="B76" s="17"/>
      <c r="L76" s="17"/>
    </row>
    <row r="77" spans="1:31" x14ac:dyDescent="0.2">
      <c r="B77" s="17"/>
      <c r="L77" s="17"/>
    </row>
    <row r="78" spans="1:31" x14ac:dyDescent="0.2">
      <c r="B78" s="17"/>
      <c r="L78" s="17"/>
    </row>
    <row r="79" spans="1:31" x14ac:dyDescent="0.2">
      <c r="B79" s="17"/>
      <c r="L79" s="17"/>
    </row>
    <row r="80" spans="1:31" x14ac:dyDescent="0.2">
      <c r="B80" s="17"/>
      <c r="L80" s="17"/>
    </row>
    <row r="81" spans="1:31" x14ac:dyDescent="0.2">
      <c r="B81" s="17"/>
      <c r="L81" s="17"/>
    </row>
    <row r="82" spans="1:31" x14ac:dyDescent="0.2">
      <c r="B82" s="17"/>
      <c r="L82" s="17"/>
    </row>
    <row r="83" spans="1:31" x14ac:dyDescent="0.2">
      <c r="B83" s="17"/>
      <c r="L83" s="17"/>
    </row>
    <row r="84" spans="1:31" x14ac:dyDescent="0.2">
      <c r="B84" s="17"/>
      <c r="L84" s="17"/>
    </row>
    <row r="85" spans="1:31" s="2" customFormat="1" ht="13.2" x14ac:dyDescent="0.2">
      <c r="A85" s="28"/>
      <c r="B85" s="29"/>
      <c r="C85" s="28"/>
      <c r="D85" s="41" t="s">
        <v>44</v>
      </c>
      <c r="E85" s="31"/>
      <c r="F85" s="107" t="s">
        <v>45</v>
      </c>
      <c r="G85" s="41" t="s">
        <v>44</v>
      </c>
      <c r="H85" s="31"/>
      <c r="I85" s="31"/>
      <c r="J85" s="108" t="s">
        <v>45</v>
      </c>
      <c r="K85" s="31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2" customFormat="1" ht="14.4" customHeight="1" x14ac:dyDescent="0.2">
      <c r="A86" s="28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90" spans="1:31" s="2" customFormat="1" ht="6.9" customHeight="1" x14ac:dyDescent="0.2">
      <c r="A90" s="28"/>
      <c r="B90" s="45"/>
      <c r="C90" s="46"/>
      <c r="D90" s="46"/>
      <c r="E90" s="46"/>
      <c r="F90" s="46"/>
      <c r="G90" s="46"/>
      <c r="H90" s="46"/>
      <c r="I90" s="46"/>
      <c r="J90" s="46"/>
      <c r="K90" s="46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24.9" customHeight="1" x14ac:dyDescent="0.2">
      <c r="A91" s="28"/>
      <c r="B91" s="29"/>
      <c r="C91" s="18" t="s">
        <v>88</v>
      </c>
      <c r="D91" s="28"/>
      <c r="E91" s="28"/>
      <c r="F91" s="28"/>
      <c r="G91" s="28"/>
      <c r="H91" s="28"/>
      <c r="I91" s="28"/>
      <c r="J91" s="28"/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2" customHeight="1" x14ac:dyDescent="0.2">
      <c r="A93" s="28"/>
      <c r="B93" s="29"/>
      <c r="C93" s="23" t="s">
        <v>12</v>
      </c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6.5" customHeight="1" x14ac:dyDescent="0.2">
      <c r="A94" s="28"/>
      <c r="B94" s="29"/>
      <c r="C94" s="28"/>
      <c r="D94" s="28"/>
      <c r="E94" s="219" t="str">
        <f>E16</f>
        <v>Gymnázium, Šrobárova 1 Košice</v>
      </c>
      <c r="F94" s="220"/>
      <c r="G94" s="220"/>
      <c r="H94" s="220"/>
      <c r="I94" s="28"/>
      <c r="J94" s="28"/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2" customHeight="1" x14ac:dyDescent="0.2">
      <c r="A95" s="28"/>
      <c r="B95" s="29"/>
      <c r="C95" s="23" t="s">
        <v>85</v>
      </c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4.75" customHeight="1" x14ac:dyDescent="0.2">
      <c r="A96" s="28"/>
      <c r="B96" s="29"/>
      <c r="C96" s="214" t="str">
        <f>D18</f>
        <v>2 - Reštaurovanie uličných. a dvorových. fasád gymnázia., Fasada Ul - IE</v>
      </c>
      <c r="D96" s="217"/>
      <c r="E96" s="217"/>
      <c r="F96" s="217"/>
      <c r="G96" s="217"/>
      <c r="H96" s="217"/>
      <c r="I96" s="28"/>
      <c r="J96" s="28"/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6.9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12" customHeight="1" x14ac:dyDescent="0.2">
      <c r="A98" s="28"/>
      <c r="B98" s="29"/>
      <c r="C98" s="23" t="s">
        <v>15</v>
      </c>
      <c r="D98" s="28"/>
      <c r="E98" s="28"/>
      <c r="F98" s="21" t="str">
        <f>F21</f>
        <v xml:space="preserve"> </v>
      </c>
      <c r="G98" s="28"/>
      <c r="H98" s="28"/>
      <c r="I98" s="23" t="s">
        <v>17</v>
      </c>
      <c r="J98" s="51"/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47" s="2" customFormat="1" ht="6.9" customHeight="1" x14ac:dyDescent="0.2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47" s="2" customFormat="1" ht="15.15" customHeight="1" x14ac:dyDescent="0.2">
      <c r="A100" s="28"/>
      <c r="B100" s="29"/>
      <c r="C100" s="23" t="s">
        <v>18</v>
      </c>
      <c r="D100" s="28"/>
      <c r="E100" s="28"/>
      <c r="F100" s="21" t="str">
        <f>E24</f>
        <v xml:space="preserve"> </v>
      </c>
      <c r="G100" s="28"/>
      <c r="H100" s="28"/>
      <c r="I100" s="23" t="s">
        <v>22</v>
      </c>
      <c r="J100" s="24" t="str">
        <f>E30</f>
        <v xml:space="preserve"> </v>
      </c>
      <c r="K100" s="28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47" s="2" customFormat="1" ht="15.15" customHeight="1" x14ac:dyDescent="0.2">
      <c r="A101" s="28"/>
      <c r="B101" s="29"/>
      <c r="C101" s="23" t="s">
        <v>21</v>
      </c>
      <c r="D101" s="28"/>
      <c r="E101" s="28"/>
      <c r="F101" s="21" t="str">
        <f>IF(E27="","",E27)</f>
        <v xml:space="preserve"> </v>
      </c>
      <c r="G101" s="28"/>
      <c r="H101" s="28"/>
      <c r="I101" s="23" t="s">
        <v>25</v>
      </c>
      <c r="J101" s="24" t="str">
        <f>E33</f>
        <v xml:space="preserve"> </v>
      </c>
      <c r="K101" s="28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47" s="2" customFormat="1" ht="10.35" customHeight="1" x14ac:dyDescent="0.2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47" s="2" customFormat="1" ht="29.25" customHeight="1" x14ac:dyDescent="0.2">
      <c r="A103" s="28"/>
      <c r="B103" s="29"/>
      <c r="C103" s="109" t="s">
        <v>89</v>
      </c>
      <c r="D103" s="91"/>
      <c r="E103" s="91"/>
      <c r="F103" s="91"/>
      <c r="G103" s="91"/>
      <c r="H103" s="91"/>
      <c r="I103" s="91"/>
      <c r="J103" s="110" t="s">
        <v>90</v>
      </c>
      <c r="K103" s="91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47" s="2" customFormat="1" ht="10.35" customHeight="1" x14ac:dyDescent="0.2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2.95" customHeight="1" x14ac:dyDescent="0.2">
      <c r="A105" s="28"/>
      <c r="B105" s="29"/>
      <c r="C105" s="111" t="s">
        <v>91</v>
      </c>
      <c r="D105" s="28"/>
      <c r="E105" s="28"/>
      <c r="F105" s="28"/>
      <c r="G105" s="28"/>
      <c r="H105" s="28"/>
      <c r="I105" s="28"/>
      <c r="J105" s="67">
        <f>J139</f>
        <v>0</v>
      </c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U105" s="14" t="s">
        <v>92</v>
      </c>
    </row>
    <row r="106" spans="1:47" s="9" customFormat="1" ht="24.9" customHeight="1" x14ac:dyDescent="0.2">
      <c r="B106" s="112"/>
      <c r="D106" s="113" t="s">
        <v>244</v>
      </c>
      <c r="E106" s="114"/>
      <c r="F106" s="114"/>
      <c r="G106" s="114"/>
      <c r="H106" s="114"/>
      <c r="I106" s="114"/>
      <c r="J106" s="115">
        <f>J140</f>
        <v>0</v>
      </c>
      <c r="L106" s="112"/>
    </row>
    <row r="107" spans="1:47" s="10" customFormat="1" ht="19.95" customHeight="1" x14ac:dyDescent="0.2">
      <c r="B107" s="116"/>
      <c r="D107" s="226" t="s">
        <v>245</v>
      </c>
      <c r="E107" s="227"/>
      <c r="F107" s="227"/>
      <c r="G107" s="227"/>
      <c r="H107" s="227"/>
      <c r="I107" s="227"/>
      <c r="J107" s="117">
        <f>J141</f>
        <v>0</v>
      </c>
      <c r="L107" s="116"/>
    </row>
    <row r="108" spans="1:47" s="10" customFormat="1" ht="19.95" customHeight="1" x14ac:dyDescent="0.2">
      <c r="B108" s="116"/>
      <c r="D108" s="226" t="s">
        <v>246</v>
      </c>
      <c r="E108" s="227"/>
      <c r="F108" s="227"/>
      <c r="G108" s="227"/>
      <c r="H108" s="227"/>
      <c r="I108" s="227"/>
      <c r="J108" s="117">
        <f>J149</f>
        <v>0</v>
      </c>
      <c r="L108" s="116"/>
    </row>
    <row r="109" spans="1:47" s="10" customFormat="1" ht="19.95" customHeight="1" x14ac:dyDescent="0.2">
      <c r="B109" s="116"/>
      <c r="D109" s="226" t="s">
        <v>247</v>
      </c>
      <c r="E109" s="227"/>
      <c r="F109" s="227"/>
      <c r="G109" s="227"/>
      <c r="H109" s="227"/>
      <c r="I109" s="227"/>
      <c r="J109" s="117">
        <f>J158</f>
        <v>0</v>
      </c>
      <c r="L109" s="116"/>
    </row>
    <row r="110" spans="1:47" s="10" customFormat="1" ht="19.95" customHeight="1" x14ac:dyDescent="0.2">
      <c r="B110" s="116"/>
      <c r="D110" s="226" t="s">
        <v>248</v>
      </c>
      <c r="E110" s="227"/>
      <c r="F110" s="227"/>
      <c r="G110" s="227"/>
      <c r="H110" s="227"/>
      <c r="I110" s="227"/>
      <c r="J110" s="117">
        <f>J165</f>
        <v>0</v>
      </c>
      <c r="L110" s="116"/>
    </row>
    <row r="111" spans="1:47" s="10" customFormat="1" ht="19.95" customHeight="1" x14ac:dyDescent="0.2">
      <c r="B111" s="116"/>
      <c r="D111" s="226" t="s">
        <v>249</v>
      </c>
      <c r="E111" s="227"/>
      <c r="F111" s="227"/>
      <c r="G111" s="227"/>
      <c r="H111" s="227"/>
      <c r="I111" s="227"/>
      <c r="J111" s="117">
        <f>J177</f>
        <v>0</v>
      </c>
      <c r="L111" s="116"/>
    </row>
    <row r="112" spans="1:47" s="9" customFormat="1" ht="24.9" customHeight="1" x14ac:dyDescent="0.2">
      <c r="B112" s="112"/>
      <c r="D112" s="113" t="s">
        <v>250</v>
      </c>
      <c r="E112" s="114"/>
      <c r="F112" s="114"/>
      <c r="G112" s="114"/>
      <c r="H112" s="114"/>
      <c r="I112" s="114"/>
      <c r="J112" s="115">
        <f>J180</f>
        <v>0</v>
      </c>
      <c r="L112" s="112"/>
    </row>
    <row r="113" spans="1:65" s="9" customFormat="1" ht="24.9" customHeight="1" x14ac:dyDescent="0.2">
      <c r="B113" s="112"/>
      <c r="D113" s="113" t="s">
        <v>100</v>
      </c>
      <c r="E113" s="114"/>
      <c r="F113" s="114"/>
      <c r="G113" s="114"/>
      <c r="H113" s="114"/>
      <c r="I113" s="114"/>
      <c r="J113" s="115">
        <f>J188</f>
        <v>0</v>
      </c>
      <c r="L113" s="112"/>
    </row>
    <row r="114" spans="1:65" s="2" customFormat="1" ht="21.75" customHeight="1" x14ac:dyDescent="0.2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" customHeight="1" x14ac:dyDescent="0.2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29.25" customHeight="1" x14ac:dyDescent="0.2">
      <c r="A116" s="28"/>
      <c r="B116" s="29"/>
      <c r="C116" s="111" t="s">
        <v>101</v>
      </c>
      <c r="D116" s="28"/>
      <c r="E116" s="28"/>
      <c r="F116" s="28"/>
      <c r="G116" s="28"/>
      <c r="H116" s="28"/>
      <c r="I116" s="28"/>
      <c r="J116" s="118">
        <f>ROUND(J117 + J118,2)</f>
        <v>0</v>
      </c>
      <c r="K116" s="28"/>
      <c r="L116" s="38"/>
      <c r="N116" s="119" t="s">
        <v>33</v>
      </c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8" customHeight="1" x14ac:dyDescent="0.2">
      <c r="A117" s="28"/>
      <c r="B117" s="120"/>
      <c r="C117" s="121"/>
      <c r="D117" s="218" t="s">
        <v>102</v>
      </c>
      <c r="E117" s="218"/>
      <c r="F117" s="218"/>
      <c r="G117" s="121"/>
      <c r="H117" s="121"/>
      <c r="I117" s="121"/>
      <c r="J117" s="122"/>
      <c r="K117" s="121"/>
      <c r="L117" s="123"/>
      <c r="M117" s="124"/>
      <c r="N117" s="125" t="s">
        <v>35</v>
      </c>
      <c r="O117" s="124"/>
      <c r="P117" s="124"/>
      <c r="Q117" s="124"/>
      <c r="R117" s="124"/>
      <c r="S117" s="121"/>
      <c r="T117" s="121"/>
      <c r="U117" s="121"/>
      <c r="V117" s="168"/>
      <c r="W117" s="121"/>
      <c r="X117" s="121"/>
      <c r="Y117" s="121"/>
      <c r="Z117" s="121"/>
      <c r="AA117" s="121"/>
      <c r="AB117" s="121"/>
      <c r="AC117" s="121"/>
      <c r="AD117" s="121"/>
      <c r="AE117" s="121"/>
      <c r="AF117" s="124"/>
      <c r="AG117" s="124"/>
      <c r="AH117" s="124"/>
      <c r="AI117" s="124"/>
      <c r="AJ117" s="124"/>
      <c r="AK117" s="124"/>
      <c r="AL117" s="124"/>
      <c r="AM117" s="124"/>
      <c r="AN117" s="124"/>
      <c r="AO117" s="124"/>
      <c r="AP117" s="124"/>
      <c r="AQ117" s="124"/>
      <c r="AR117" s="124"/>
      <c r="AS117" s="124"/>
      <c r="AT117" s="124"/>
      <c r="AU117" s="124"/>
      <c r="AV117" s="124"/>
      <c r="AW117" s="124"/>
      <c r="AX117" s="124"/>
      <c r="AY117" s="126" t="s">
        <v>103</v>
      </c>
      <c r="AZ117" s="124"/>
      <c r="BA117" s="124"/>
      <c r="BB117" s="124"/>
      <c r="BC117" s="124"/>
      <c r="BD117" s="124"/>
      <c r="BE117" s="127">
        <f>IF(N117="základná",J117,0)</f>
        <v>0</v>
      </c>
      <c r="BF117" s="127">
        <f>IF(N117="znížená",J117,0)</f>
        <v>0</v>
      </c>
      <c r="BG117" s="127">
        <f>IF(N117="zákl. prenesená",J117,0)</f>
        <v>0</v>
      </c>
      <c r="BH117" s="127">
        <f>IF(N117="zníž. prenesená",J117,0)</f>
        <v>0</v>
      </c>
      <c r="BI117" s="127">
        <f>IF(N117="nulová",J117,0)</f>
        <v>0</v>
      </c>
      <c r="BJ117" s="126" t="s">
        <v>104</v>
      </c>
      <c r="BK117" s="124"/>
      <c r="BL117" s="124"/>
      <c r="BM117" s="124"/>
    </row>
    <row r="118" spans="1:65" s="2" customFormat="1" ht="18" customHeight="1" x14ac:dyDescent="0.2">
      <c r="A118" s="28"/>
      <c r="B118" s="120"/>
      <c r="C118" s="121"/>
      <c r="D118" s="218" t="s">
        <v>105</v>
      </c>
      <c r="E118" s="218"/>
      <c r="F118" s="218"/>
      <c r="G118" s="121"/>
      <c r="H118" s="121"/>
      <c r="I118" s="121"/>
      <c r="J118" s="122"/>
      <c r="K118" s="121"/>
      <c r="L118" s="123"/>
      <c r="M118" s="124"/>
      <c r="N118" s="125" t="s">
        <v>35</v>
      </c>
      <c r="O118" s="124"/>
      <c r="P118" s="124"/>
      <c r="Q118" s="124"/>
      <c r="R118" s="124"/>
      <c r="S118" s="121"/>
      <c r="T118" s="121"/>
      <c r="U118" s="121"/>
      <c r="V118" s="168"/>
      <c r="W118" s="121"/>
      <c r="X118" s="121"/>
      <c r="Y118" s="121"/>
      <c r="Z118" s="121"/>
      <c r="AA118" s="121"/>
      <c r="AB118" s="121"/>
      <c r="AC118" s="121"/>
      <c r="AD118" s="121"/>
      <c r="AE118" s="121"/>
      <c r="AF118" s="124"/>
      <c r="AG118" s="124"/>
      <c r="AH118" s="124"/>
      <c r="AI118" s="124"/>
      <c r="AJ118" s="124"/>
      <c r="AK118" s="124"/>
      <c r="AL118" s="124"/>
      <c r="AM118" s="124"/>
      <c r="AN118" s="124"/>
      <c r="AO118" s="124"/>
      <c r="AP118" s="124"/>
      <c r="AQ118" s="124"/>
      <c r="AR118" s="124"/>
      <c r="AS118" s="124"/>
      <c r="AT118" s="124"/>
      <c r="AU118" s="124"/>
      <c r="AV118" s="124"/>
      <c r="AW118" s="124"/>
      <c r="AX118" s="124"/>
      <c r="AY118" s="126" t="s">
        <v>103</v>
      </c>
      <c r="AZ118" s="124"/>
      <c r="BA118" s="124"/>
      <c r="BB118" s="124"/>
      <c r="BC118" s="124"/>
      <c r="BD118" s="124"/>
      <c r="BE118" s="127">
        <f>IF(N118="základná",J118,0)</f>
        <v>0</v>
      </c>
      <c r="BF118" s="127">
        <f>IF(N118="znížená",J118,0)</f>
        <v>0</v>
      </c>
      <c r="BG118" s="127">
        <f>IF(N118="zákl. prenesená",J118,0)</f>
        <v>0</v>
      </c>
      <c r="BH118" s="127">
        <f>IF(N118="zníž. prenesená",J118,0)</f>
        <v>0</v>
      </c>
      <c r="BI118" s="127">
        <f>IF(N118="nulová",J118,0)</f>
        <v>0</v>
      </c>
      <c r="BJ118" s="126" t="s">
        <v>104</v>
      </c>
      <c r="BK118" s="124"/>
      <c r="BL118" s="124"/>
      <c r="BM118" s="124"/>
    </row>
    <row r="119" spans="1:65" s="2" customFormat="1" ht="18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9.25" customHeight="1" x14ac:dyDescent="0.2">
      <c r="A120" s="28"/>
      <c r="B120" s="29"/>
      <c r="C120" s="90" t="s">
        <v>83</v>
      </c>
      <c r="D120" s="91"/>
      <c r="E120" s="91"/>
      <c r="F120" s="91"/>
      <c r="G120" s="91"/>
      <c r="H120" s="91"/>
      <c r="I120" s="91"/>
      <c r="J120" s="92">
        <f>ROUND(J105+J116,2)</f>
        <v>0</v>
      </c>
      <c r="K120" s="91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6.9" customHeight="1" x14ac:dyDescent="0.2">
      <c r="A121" s="28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5" spans="1:65" s="2" customFormat="1" ht="6.9" customHeight="1" x14ac:dyDescent="0.2">
      <c r="A125" s="28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5" s="2" customFormat="1" ht="24.9" customHeight="1" x14ac:dyDescent="0.2">
      <c r="A126" s="28"/>
      <c r="B126" s="29"/>
      <c r="C126" s="18" t="s">
        <v>106</v>
      </c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5" s="2" customFormat="1" ht="6.9" customHeight="1" x14ac:dyDescent="0.2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65" s="2" customFormat="1" ht="12" customHeight="1" x14ac:dyDescent="0.2">
      <c r="A128" s="28"/>
      <c r="B128" s="29"/>
      <c r="C128" s="23" t="s">
        <v>12</v>
      </c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6.5" customHeight="1" x14ac:dyDescent="0.2">
      <c r="A129" s="28"/>
      <c r="B129" s="29"/>
      <c r="C129" s="28"/>
      <c r="D129" s="28"/>
      <c r="E129" s="219" t="s">
        <v>397</v>
      </c>
      <c r="F129" s="220"/>
      <c r="G129" s="220"/>
      <c r="H129" s="220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2" customHeight="1" x14ac:dyDescent="0.2">
      <c r="A130" s="28"/>
      <c r="B130" s="29"/>
      <c r="C130" s="23" t="s">
        <v>85</v>
      </c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24.75" customHeight="1" x14ac:dyDescent="0.2">
      <c r="A131" s="28"/>
      <c r="B131" s="29"/>
      <c r="C131" s="214" t="str">
        <f>D18</f>
        <v>2 - Reštaurovanie uličných. a dvorových. fasád gymnázia., Fasada Ul - IE</v>
      </c>
      <c r="D131" s="217"/>
      <c r="E131" s="217"/>
      <c r="F131" s="217"/>
      <c r="G131" s="217"/>
      <c r="H131" s="217"/>
      <c r="I131" s="28"/>
      <c r="J131" s="28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" customHeight="1" x14ac:dyDescent="0.2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2" customHeight="1" x14ac:dyDescent="0.2">
      <c r="A133" s="28"/>
      <c r="B133" s="29"/>
      <c r="C133" s="23" t="s">
        <v>15</v>
      </c>
      <c r="D133" s="28"/>
      <c r="E133" s="28"/>
      <c r="F133" s="21" t="str">
        <f>F21</f>
        <v xml:space="preserve"> </v>
      </c>
      <c r="G133" s="28"/>
      <c r="H133" s="28"/>
      <c r="I133" s="23" t="s">
        <v>17</v>
      </c>
      <c r="J133" s="51"/>
      <c r="K133" s="28"/>
      <c r="L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6.9" customHeight="1" x14ac:dyDescent="0.2">
      <c r="A134" s="28"/>
      <c r="B134" s="29"/>
      <c r="C134" s="28"/>
      <c r="D134" s="28"/>
      <c r="E134" s="28"/>
      <c r="F134" s="28"/>
      <c r="G134" s="28"/>
      <c r="H134" s="28"/>
      <c r="I134" s="28"/>
      <c r="J134" s="28"/>
      <c r="K134" s="28"/>
      <c r="L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5.15" customHeight="1" x14ac:dyDescent="0.2">
      <c r="A135" s="28"/>
      <c r="B135" s="29"/>
      <c r="C135" s="23" t="s">
        <v>18</v>
      </c>
      <c r="D135" s="28"/>
      <c r="E135" s="28"/>
      <c r="F135" s="21" t="str">
        <f>E24</f>
        <v xml:space="preserve"> </v>
      </c>
      <c r="G135" s="28"/>
      <c r="H135" s="28"/>
      <c r="I135" s="23" t="s">
        <v>22</v>
      </c>
      <c r="J135" s="24" t="str">
        <f>E30</f>
        <v xml:space="preserve"> </v>
      </c>
      <c r="K135" s="28"/>
      <c r="L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15.15" customHeight="1" x14ac:dyDescent="0.2">
      <c r="A136" s="28"/>
      <c r="B136" s="29"/>
      <c r="C136" s="23" t="s">
        <v>21</v>
      </c>
      <c r="D136" s="28"/>
      <c r="E136" s="28"/>
      <c r="F136" s="21" t="str">
        <f>IF(E27="","",E27)</f>
        <v xml:space="preserve"> </v>
      </c>
      <c r="G136" s="28"/>
      <c r="H136" s="28"/>
      <c r="I136" s="23" t="s">
        <v>25</v>
      </c>
      <c r="J136" s="24" t="str">
        <f>E33</f>
        <v xml:space="preserve"> </v>
      </c>
      <c r="K136" s="28"/>
      <c r="L136" s="3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0.35" customHeight="1" x14ac:dyDescent="0.2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3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11" customFormat="1" ht="29.25" customHeight="1" x14ac:dyDescent="0.2">
      <c r="A138" s="128"/>
      <c r="B138" s="129"/>
      <c r="C138" s="130" t="s">
        <v>107</v>
      </c>
      <c r="D138" s="131" t="s">
        <v>54</v>
      </c>
      <c r="E138" s="131" t="s">
        <v>50</v>
      </c>
      <c r="F138" s="131" t="s">
        <v>51</v>
      </c>
      <c r="G138" s="131" t="s">
        <v>108</v>
      </c>
      <c r="H138" s="131" t="s">
        <v>109</v>
      </c>
      <c r="I138" s="131" t="s">
        <v>110</v>
      </c>
      <c r="J138" s="132" t="s">
        <v>90</v>
      </c>
      <c r="K138" s="133" t="s">
        <v>111</v>
      </c>
      <c r="L138" s="134"/>
      <c r="M138" s="58" t="s">
        <v>1</v>
      </c>
      <c r="N138" s="59" t="s">
        <v>33</v>
      </c>
      <c r="O138" s="59" t="s">
        <v>112</v>
      </c>
      <c r="P138" s="59" t="s">
        <v>113</v>
      </c>
      <c r="Q138" s="59" t="s">
        <v>114</v>
      </c>
      <c r="R138" s="59" t="s">
        <v>115</v>
      </c>
      <c r="S138" s="59" t="s">
        <v>116</v>
      </c>
      <c r="T138" s="60" t="s">
        <v>117</v>
      </c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</row>
    <row r="139" spans="1:65" s="2" customFormat="1" ht="22.95" customHeight="1" x14ac:dyDescent="0.3">
      <c r="A139" s="28"/>
      <c r="B139" s="29"/>
      <c r="C139" s="65" t="s">
        <v>86</v>
      </c>
      <c r="D139" s="28"/>
      <c r="E139" s="28"/>
      <c r="F139" s="28"/>
      <c r="G139" s="28"/>
      <c r="H139" s="28"/>
      <c r="I139" s="28"/>
      <c r="J139" s="135">
        <f>BK139</f>
        <v>0</v>
      </c>
      <c r="K139" s="28"/>
      <c r="L139" s="29"/>
      <c r="M139" s="61"/>
      <c r="N139" s="52"/>
      <c r="O139" s="62"/>
      <c r="P139" s="136">
        <f>P140+P180+P188</f>
        <v>544.40639999999996</v>
      </c>
      <c r="Q139" s="62"/>
      <c r="R139" s="136">
        <f>R140+R180+R188</f>
        <v>66.751770000000008</v>
      </c>
      <c r="S139" s="62"/>
      <c r="T139" s="137">
        <f>T140+T180+T188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68</v>
      </c>
      <c r="AU139" s="14" t="s">
        <v>92</v>
      </c>
      <c r="BK139" s="138">
        <f>BK140+BK180+BK188</f>
        <v>0</v>
      </c>
    </row>
    <row r="140" spans="1:65" s="12" customFormat="1" ht="25.95" customHeight="1" x14ac:dyDescent="0.25">
      <c r="B140" s="139"/>
      <c r="D140" s="140" t="s">
        <v>68</v>
      </c>
      <c r="E140" s="141" t="s">
        <v>118</v>
      </c>
      <c r="F140" s="141" t="s">
        <v>251</v>
      </c>
      <c r="J140" s="142">
        <f>BK140</f>
        <v>0</v>
      </c>
      <c r="L140" s="139"/>
      <c r="M140" s="143"/>
      <c r="N140" s="144"/>
      <c r="O140" s="144"/>
      <c r="P140" s="145">
        <f>P141+P149+P158+P165+P177</f>
        <v>65.292400000000001</v>
      </c>
      <c r="Q140" s="144"/>
      <c r="R140" s="145">
        <f>R141+R149+R158+R165+R177</f>
        <v>7.0970000000000005E-2</v>
      </c>
      <c r="S140" s="144"/>
      <c r="T140" s="146">
        <f>T141+T149+T158+T165+T177</f>
        <v>0</v>
      </c>
      <c r="AR140" s="140" t="s">
        <v>73</v>
      </c>
      <c r="AT140" s="147" t="s">
        <v>68</v>
      </c>
      <c r="AU140" s="147" t="s">
        <v>69</v>
      </c>
      <c r="AY140" s="140" t="s">
        <v>120</v>
      </c>
      <c r="BK140" s="148">
        <f>BK141+BK149+BK158+BK165+BK177</f>
        <v>0</v>
      </c>
    </row>
    <row r="141" spans="1:65" s="12" customFormat="1" ht="22.95" customHeight="1" x14ac:dyDescent="0.25">
      <c r="B141" s="139"/>
      <c r="D141" s="140" t="s">
        <v>68</v>
      </c>
      <c r="E141" s="149" t="s">
        <v>121</v>
      </c>
      <c r="F141" s="149" t="s">
        <v>252</v>
      </c>
      <c r="J141" s="150">
        <f>BK141</f>
        <v>0</v>
      </c>
      <c r="L141" s="139"/>
      <c r="M141" s="143"/>
      <c r="N141" s="144"/>
      <c r="O141" s="144"/>
      <c r="P141" s="145">
        <f>SUM(P142:P148)</f>
        <v>65.292400000000001</v>
      </c>
      <c r="Q141" s="144"/>
      <c r="R141" s="145">
        <f>SUM(R142:R148)</f>
        <v>7.0970000000000005E-2</v>
      </c>
      <c r="S141" s="144"/>
      <c r="T141" s="146">
        <f>SUM(T142:T148)</f>
        <v>0</v>
      </c>
      <c r="AR141" s="140" t="s">
        <v>73</v>
      </c>
      <c r="AT141" s="147" t="s">
        <v>68</v>
      </c>
      <c r="AU141" s="147" t="s">
        <v>73</v>
      </c>
      <c r="AY141" s="140" t="s">
        <v>120</v>
      </c>
      <c r="BK141" s="148">
        <f>SUM(BK142:BK148)</f>
        <v>0</v>
      </c>
    </row>
    <row r="142" spans="1:65" s="2" customFormat="1" ht="24.15" customHeight="1" x14ac:dyDescent="0.2">
      <c r="A142" s="28"/>
      <c r="B142" s="120"/>
      <c r="C142" s="151" t="s">
        <v>73</v>
      </c>
      <c r="D142" s="151" t="s">
        <v>125</v>
      </c>
      <c r="E142" s="152" t="s">
        <v>253</v>
      </c>
      <c r="F142" s="153" t="s">
        <v>254</v>
      </c>
      <c r="G142" s="154" t="s">
        <v>255</v>
      </c>
      <c r="H142" s="155">
        <v>709.7</v>
      </c>
      <c r="I142" s="155"/>
      <c r="J142" s="155">
        <f t="shared" ref="J142:J148" si="0">ROUND(I142*H142,3)</f>
        <v>0</v>
      </c>
      <c r="K142" s="156"/>
      <c r="L142" s="29"/>
      <c r="M142" s="157" t="s">
        <v>1</v>
      </c>
      <c r="N142" s="158" t="s">
        <v>35</v>
      </c>
      <c r="O142" s="159">
        <v>0</v>
      </c>
      <c r="P142" s="159">
        <f t="shared" ref="P142:P148" si="1">O142*H142</f>
        <v>0</v>
      </c>
      <c r="Q142" s="159">
        <v>0</v>
      </c>
      <c r="R142" s="159">
        <f t="shared" ref="R142:R148" si="2">Q142*H142</f>
        <v>0</v>
      </c>
      <c r="S142" s="159">
        <v>0</v>
      </c>
      <c r="T142" s="160">
        <f t="shared" ref="T142:T148" si="3"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129</v>
      </c>
      <c r="AT142" s="161" t="s">
        <v>125</v>
      </c>
      <c r="AU142" s="161" t="s">
        <v>104</v>
      </c>
      <c r="AY142" s="14" t="s">
        <v>120</v>
      </c>
      <c r="BE142" s="162">
        <f t="shared" ref="BE142:BE148" si="4">IF(N142="základná",J142,0)</f>
        <v>0</v>
      </c>
      <c r="BF142" s="162">
        <f t="shared" ref="BF142:BF148" si="5">IF(N142="znížená",J142,0)</f>
        <v>0</v>
      </c>
      <c r="BG142" s="162">
        <f t="shared" ref="BG142:BG148" si="6">IF(N142="zákl. prenesená",J142,0)</f>
        <v>0</v>
      </c>
      <c r="BH142" s="162">
        <f t="shared" ref="BH142:BH148" si="7">IF(N142="zníž. prenesená",J142,0)</f>
        <v>0</v>
      </c>
      <c r="BI142" s="162">
        <f t="shared" ref="BI142:BI148" si="8">IF(N142="nulová",J142,0)</f>
        <v>0</v>
      </c>
      <c r="BJ142" s="14" t="s">
        <v>104</v>
      </c>
      <c r="BK142" s="163">
        <f t="shared" ref="BK142:BK148" si="9">ROUND(I142*H142,3)</f>
        <v>0</v>
      </c>
      <c r="BL142" s="14" t="s">
        <v>129</v>
      </c>
      <c r="BM142" s="161" t="s">
        <v>104</v>
      </c>
    </row>
    <row r="143" spans="1:65" s="2" customFormat="1" ht="24.15" customHeight="1" x14ac:dyDescent="0.2">
      <c r="A143" s="28"/>
      <c r="B143" s="120"/>
      <c r="C143" s="151" t="s">
        <v>104</v>
      </c>
      <c r="D143" s="151" t="s">
        <v>125</v>
      </c>
      <c r="E143" s="152" t="s">
        <v>256</v>
      </c>
      <c r="F143" s="153" t="s">
        <v>257</v>
      </c>
      <c r="G143" s="154" t="s">
        <v>255</v>
      </c>
      <c r="H143" s="155">
        <v>709.7</v>
      </c>
      <c r="I143" s="155"/>
      <c r="J143" s="155">
        <f t="shared" si="0"/>
        <v>0</v>
      </c>
      <c r="K143" s="156"/>
      <c r="L143" s="29"/>
      <c r="M143" s="157" t="s">
        <v>1</v>
      </c>
      <c r="N143" s="158" t="s">
        <v>35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129</v>
      </c>
      <c r="AT143" s="161" t="s">
        <v>125</v>
      </c>
      <c r="AU143" s="161" t="s">
        <v>104</v>
      </c>
      <c r="AY143" s="14" t="s">
        <v>120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104</v>
      </c>
      <c r="BK143" s="163">
        <f t="shared" si="9"/>
        <v>0</v>
      </c>
      <c r="BL143" s="14" t="s">
        <v>129</v>
      </c>
      <c r="BM143" s="161" t="s">
        <v>129</v>
      </c>
    </row>
    <row r="144" spans="1:65" s="2" customFormat="1" ht="24.15" customHeight="1" x14ac:dyDescent="0.2">
      <c r="A144" s="28"/>
      <c r="B144" s="120"/>
      <c r="C144" s="151" t="s">
        <v>76</v>
      </c>
      <c r="D144" s="151" t="s">
        <v>125</v>
      </c>
      <c r="E144" s="152" t="s">
        <v>258</v>
      </c>
      <c r="F144" s="153" t="s">
        <v>259</v>
      </c>
      <c r="G144" s="154" t="s">
        <v>255</v>
      </c>
      <c r="H144" s="155">
        <v>709.7</v>
      </c>
      <c r="I144" s="155"/>
      <c r="J144" s="155">
        <f t="shared" si="0"/>
        <v>0</v>
      </c>
      <c r="K144" s="156"/>
      <c r="L144" s="29"/>
      <c r="M144" s="157" t="s">
        <v>1</v>
      </c>
      <c r="N144" s="158" t="s">
        <v>35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129</v>
      </c>
      <c r="AT144" s="161" t="s">
        <v>125</v>
      </c>
      <c r="AU144" s="161" t="s">
        <v>104</v>
      </c>
      <c r="AY144" s="14" t="s">
        <v>120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104</v>
      </c>
      <c r="BK144" s="163">
        <f t="shared" si="9"/>
        <v>0</v>
      </c>
      <c r="BL144" s="14" t="s">
        <v>129</v>
      </c>
      <c r="BM144" s="161" t="s">
        <v>134</v>
      </c>
    </row>
    <row r="145" spans="1:65" s="2" customFormat="1" ht="24.15" customHeight="1" x14ac:dyDescent="0.2">
      <c r="A145" s="28"/>
      <c r="B145" s="120"/>
      <c r="C145" s="151" t="s">
        <v>129</v>
      </c>
      <c r="D145" s="151" t="s">
        <v>125</v>
      </c>
      <c r="E145" s="152" t="s">
        <v>260</v>
      </c>
      <c r="F145" s="153" t="s">
        <v>261</v>
      </c>
      <c r="G145" s="154" t="s">
        <v>255</v>
      </c>
      <c r="H145" s="155">
        <v>709.7</v>
      </c>
      <c r="I145" s="155"/>
      <c r="J145" s="155">
        <f t="shared" si="0"/>
        <v>0</v>
      </c>
      <c r="K145" s="156"/>
      <c r="L145" s="29"/>
      <c r="M145" s="157" t="s">
        <v>1</v>
      </c>
      <c r="N145" s="158" t="s">
        <v>35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129</v>
      </c>
      <c r="AT145" s="161" t="s">
        <v>125</v>
      </c>
      <c r="AU145" s="161" t="s">
        <v>104</v>
      </c>
      <c r="AY145" s="14" t="s">
        <v>120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104</v>
      </c>
      <c r="BK145" s="163">
        <f t="shared" si="9"/>
        <v>0</v>
      </c>
      <c r="BL145" s="14" t="s">
        <v>129</v>
      </c>
      <c r="BM145" s="161" t="s">
        <v>137</v>
      </c>
    </row>
    <row r="146" spans="1:65" s="2" customFormat="1" ht="14.4" customHeight="1" x14ac:dyDescent="0.2">
      <c r="A146" s="28"/>
      <c r="B146" s="120"/>
      <c r="C146" s="151" t="s">
        <v>78</v>
      </c>
      <c r="D146" s="151" t="s">
        <v>125</v>
      </c>
      <c r="E146" s="152" t="s">
        <v>262</v>
      </c>
      <c r="F146" s="153" t="s">
        <v>263</v>
      </c>
      <c r="G146" s="154" t="s">
        <v>255</v>
      </c>
      <c r="H146" s="155">
        <v>709.7</v>
      </c>
      <c r="I146" s="155"/>
      <c r="J146" s="155">
        <f t="shared" si="0"/>
        <v>0</v>
      </c>
      <c r="K146" s="156"/>
      <c r="L146" s="29"/>
      <c r="M146" s="157" t="s">
        <v>1</v>
      </c>
      <c r="N146" s="158" t="s">
        <v>35</v>
      </c>
      <c r="O146" s="159">
        <v>9.1999999999999998E-2</v>
      </c>
      <c r="P146" s="159">
        <f t="shared" si="1"/>
        <v>65.292400000000001</v>
      </c>
      <c r="Q146" s="159">
        <v>1E-4</v>
      </c>
      <c r="R146" s="159">
        <f t="shared" si="2"/>
        <v>7.0970000000000005E-2</v>
      </c>
      <c r="S146" s="159">
        <v>0</v>
      </c>
      <c r="T146" s="160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129</v>
      </c>
      <c r="AT146" s="161" t="s">
        <v>125</v>
      </c>
      <c r="AU146" s="161" t="s">
        <v>104</v>
      </c>
      <c r="AY146" s="14" t="s">
        <v>120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104</v>
      </c>
      <c r="BK146" s="163">
        <f t="shared" si="9"/>
        <v>0</v>
      </c>
      <c r="BL146" s="14" t="s">
        <v>129</v>
      </c>
      <c r="BM146" s="161" t="s">
        <v>151</v>
      </c>
    </row>
    <row r="147" spans="1:65" s="2" customFormat="1" ht="37.950000000000003" customHeight="1" x14ac:dyDescent="0.2">
      <c r="A147" s="28"/>
      <c r="B147" s="120"/>
      <c r="C147" s="151" t="s">
        <v>134</v>
      </c>
      <c r="D147" s="151" t="s">
        <v>125</v>
      </c>
      <c r="E147" s="152" t="s">
        <v>264</v>
      </c>
      <c r="F147" s="153" t="s">
        <v>265</v>
      </c>
      <c r="G147" s="154" t="s">
        <v>255</v>
      </c>
      <c r="H147" s="155">
        <v>709.7</v>
      </c>
      <c r="I147" s="155"/>
      <c r="J147" s="155">
        <f t="shared" si="0"/>
        <v>0</v>
      </c>
      <c r="K147" s="156"/>
      <c r="L147" s="29"/>
      <c r="M147" s="157" t="s">
        <v>1</v>
      </c>
      <c r="N147" s="158" t="s">
        <v>35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129</v>
      </c>
      <c r="AT147" s="161" t="s">
        <v>125</v>
      </c>
      <c r="AU147" s="161" t="s">
        <v>104</v>
      </c>
      <c r="AY147" s="14" t="s">
        <v>120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104</v>
      </c>
      <c r="BK147" s="163">
        <f t="shared" si="9"/>
        <v>0</v>
      </c>
      <c r="BL147" s="14" t="s">
        <v>129</v>
      </c>
      <c r="BM147" s="161" t="s">
        <v>155</v>
      </c>
    </row>
    <row r="148" spans="1:65" s="2" customFormat="1" ht="37.950000000000003" customHeight="1" x14ac:dyDescent="0.2">
      <c r="A148" s="28"/>
      <c r="B148" s="120"/>
      <c r="C148" s="151" t="s">
        <v>152</v>
      </c>
      <c r="D148" s="151" t="s">
        <v>125</v>
      </c>
      <c r="E148" s="152" t="s">
        <v>266</v>
      </c>
      <c r="F148" s="153" t="s">
        <v>267</v>
      </c>
      <c r="G148" s="154" t="s">
        <v>255</v>
      </c>
      <c r="H148" s="155">
        <v>709.7</v>
      </c>
      <c r="I148" s="155"/>
      <c r="J148" s="155">
        <f t="shared" si="0"/>
        <v>0</v>
      </c>
      <c r="K148" s="156"/>
      <c r="L148" s="29"/>
      <c r="M148" s="157" t="s">
        <v>1</v>
      </c>
      <c r="N148" s="158" t="s">
        <v>35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129</v>
      </c>
      <c r="AT148" s="161" t="s">
        <v>125</v>
      </c>
      <c r="AU148" s="161" t="s">
        <v>104</v>
      </c>
      <c r="AY148" s="14" t="s">
        <v>120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104</v>
      </c>
      <c r="BK148" s="163">
        <f t="shared" si="9"/>
        <v>0</v>
      </c>
      <c r="BL148" s="14" t="s">
        <v>129</v>
      </c>
      <c r="BM148" s="161" t="s">
        <v>268</v>
      </c>
    </row>
    <row r="149" spans="1:65" s="12" customFormat="1" ht="22.95" customHeight="1" x14ac:dyDescent="0.25">
      <c r="B149" s="139"/>
      <c r="D149" s="140" t="s">
        <v>68</v>
      </c>
      <c r="E149" s="149" t="s">
        <v>123</v>
      </c>
      <c r="F149" s="149" t="s">
        <v>269</v>
      </c>
      <c r="J149" s="150">
        <f>BK149</f>
        <v>0</v>
      </c>
      <c r="L149" s="139"/>
      <c r="M149" s="143"/>
      <c r="N149" s="144"/>
      <c r="O149" s="144"/>
      <c r="P149" s="145">
        <f>SUM(P150:P157)</f>
        <v>0</v>
      </c>
      <c r="Q149" s="144"/>
      <c r="R149" s="145">
        <f>SUM(R150:R157)</f>
        <v>0</v>
      </c>
      <c r="S149" s="144"/>
      <c r="T149" s="146">
        <f>SUM(T150:T157)</f>
        <v>0</v>
      </c>
      <c r="AR149" s="140" t="s">
        <v>73</v>
      </c>
      <c r="AT149" s="147" t="s">
        <v>68</v>
      </c>
      <c r="AU149" s="147" t="s">
        <v>73</v>
      </c>
      <c r="AY149" s="140" t="s">
        <v>120</v>
      </c>
      <c r="BK149" s="148">
        <f>SUM(BK150:BK157)</f>
        <v>0</v>
      </c>
    </row>
    <row r="150" spans="1:65" s="2" customFormat="1" ht="24.15" customHeight="1" x14ac:dyDescent="0.2">
      <c r="A150" s="28"/>
      <c r="B150" s="120"/>
      <c r="C150" s="151">
        <v>8</v>
      </c>
      <c r="D150" s="151" t="s">
        <v>125</v>
      </c>
      <c r="E150" s="152" t="s">
        <v>270</v>
      </c>
      <c r="F150" s="153" t="s">
        <v>254</v>
      </c>
      <c r="G150" s="154" t="s">
        <v>255</v>
      </c>
      <c r="H150" s="155">
        <v>340.2</v>
      </c>
      <c r="I150" s="155"/>
      <c r="J150" s="155">
        <f t="shared" ref="J150:J157" si="10">ROUND(I150*H150,3)</f>
        <v>0</v>
      </c>
      <c r="K150" s="156"/>
      <c r="L150" s="29"/>
      <c r="M150" s="157" t="s">
        <v>1</v>
      </c>
      <c r="N150" s="158" t="s">
        <v>35</v>
      </c>
      <c r="O150" s="159">
        <v>0</v>
      </c>
      <c r="P150" s="159">
        <f t="shared" ref="P150:P157" si="11">O150*H150</f>
        <v>0</v>
      </c>
      <c r="Q150" s="159">
        <v>0</v>
      </c>
      <c r="R150" s="159">
        <f t="shared" ref="R150:R157" si="12">Q150*H150</f>
        <v>0</v>
      </c>
      <c r="S150" s="159">
        <v>0</v>
      </c>
      <c r="T150" s="160">
        <f t="shared" ref="T150:T157" si="13"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129</v>
      </c>
      <c r="AT150" s="161" t="s">
        <v>125</v>
      </c>
      <c r="AU150" s="161" t="s">
        <v>104</v>
      </c>
      <c r="AY150" s="14" t="s">
        <v>120</v>
      </c>
      <c r="BE150" s="162">
        <f t="shared" ref="BE150:BE157" si="14">IF(N150="základná",J150,0)</f>
        <v>0</v>
      </c>
      <c r="BF150" s="162">
        <f t="shared" ref="BF150:BF157" si="15">IF(N150="znížená",J150,0)</f>
        <v>0</v>
      </c>
      <c r="BG150" s="162">
        <f t="shared" ref="BG150:BG157" si="16">IF(N150="zákl. prenesená",J150,0)</f>
        <v>0</v>
      </c>
      <c r="BH150" s="162">
        <f t="shared" ref="BH150:BH157" si="17">IF(N150="zníž. prenesená",J150,0)</f>
        <v>0</v>
      </c>
      <c r="BI150" s="162">
        <f t="shared" ref="BI150:BI157" si="18">IF(N150="nulová",J150,0)</f>
        <v>0</v>
      </c>
      <c r="BJ150" s="14" t="s">
        <v>104</v>
      </c>
      <c r="BK150" s="163">
        <f t="shared" ref="BK150:BK157" si="19">ROUND(I150*H150,3)</f>
        <v>0</v>
      </c>
      <c r="BL150" s="14" t="s">
        <v>129</v>
      </c>
      <c r="BM150" s="161" t="s">
        <v>141</v>
      </c>
    </row>
    <row r="151" spans="1:65" s="2" customFormat="1" ht="24.15" customHeight="1" x14ac:dyDescent="0.2">
      <c r="A151" s="28"/>
      <c r="B151" s="120"/>
      <c r="C151" s="151">
        <v>9</v>
      </c>
      <c r="D151" s="151" t="s">
        <v>125</v>
      </c>
      <c r="E151" s="152" t="s">
        <v>271</v>
      </c>
      <c r="F151" s="153" t="s">
        <v>272</v>
      </c>
      <c r="G151" s="154" t="s">
        <v>255</v>
      </c>
      <c r="H151" s="155">
        <v>340.2</v>
      </c>
      <c r="I151" s="155"/>
      <c r="J151" s="155">
        <f t="shared" si="10"/>
        <v>0</v>
      </c>
      <c r="K151" s="156"/>
      <c r="L151" s="29"/>
      <c r="M151" s="157" t="s">
        <v>1</v>
      </c>
      <c r="N151" s="158" t="s">
        <v>35</v>
      </c>
      <c r="O151" s="159">
        <v>0</v>
      </c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129</v>
      </c>
      <c r="AT151" s="161" t="s">
        <v>125</v>
      </c>
      <c r="AU151" s="161" t="s">
        <v>104</v>
      </c>
      <c r="AY151" s="14" t="s">
        <v>120</v>
      </c>
      <c r="BE151" s="162">
        <f t="shared" si="14"/>
        <v>0</v>
      </c>
      <c r="BF151" s="162">
        <f t="shared" si="15"/>
        <v>0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104</v>
      </c>
      <c r="BK151" s="163">
        <f t="shared" si="19"/>
        <v>0</v>
      </c>
      <c r="BL151" s="14" t="s">
        <v>129</v>
      </c>
      <c r="BM151" s="161" t="s">
        <v>160</v>
      </c>
    </row>
    <row r="152" spans="1:65" s="2" customFormat="1" ht="24.15" customHeight="1" x14ac:dyDescent="0.2">
      <c r="A152" s="28"/>
      <c r="B152" s="120"/>
      <c r="C152" s="151">
        <v>10</v>
      </c>
      <c r="D152" s="151" t="s">
        <v>125</v>
      </c>
      <c r="E152" s="152" t="s">
        <v>273</v>
      </c>
      <c r="F152" s="153" t="s">
        <v>274</v>
      </c>
      <c r="G152" s="154" t="s">
        <v>255</v>
      </c>
      <c r="H152" s="155">
        <v>340.2</v>
      </c>
      <c r="I152" s="155"/>
      <c r="J152" s="155">
        <f t="shared" si="10"/>
        <v>0</v>
      </c>
      <c r="K152" s="156"/>
      <c r="L152" s="29"/>
      <c r="M152" s="157" t="s">
        <v>1</v>
      </c>
      <c r="N152" s="158" t="s">
        <v>35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129</v>
      </c>
      <c r="AT152" s="161" t="s">
        <v>125</v>
      </c>
      <c r="AU152" s="161" t="s">
        <v>104</v>
      </c>
      <c r="AY152" s="14" t="s">
        <v>120</v>
      </c>
      <c r="BE152" s="162">
        <f t="shared" si="14"/>
        <v>0</v>
      </c>
      <c r="BF152" s="162">
        <f t="shared" si="15"/>
        <v>0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104</v>
      </c>
      <c r="BK152" s="163">
        <f t="shared" si="19"/>
        <v>0</v>
      </c>
      <c r="BL152" s="14" t="s">
        <v>129</v>
      </c>
      <c r="BM152" s="161" t="s">
        <v>7</v>
      </c>
    </row>
    <row r="153" spans="1:65" s="2" customFormat="1" ht="24.15" customHeight="1" x14ac:dyDescent="0.2">
      <c r="A153" s="28"/>
      <c r="B153" s="120"/>
      <c r="C153" s="151">
        <v>11</v>
      </c>
      <c r="D153" s="151" t="s">
        <v>125</v>
      </c>
      <c r="E153" s="152" t="s">
        <v>275</v>
      </c>
      <c r="F153" s="153" t="s">
        <v>276</v>
      </c>
      <c r="G153" s="154" t="s">
        <v>255</v>
      </c>
      <c r="H153" s="155">
        <v>340.2</v>
      </c>
      <c r="I153" s="155"/>
      <c r="J153" s="155">
        <f t="shared" si="10"/>
        <v>0</v>
      </c>
      <c r="K153" s="156"/>
      <c r="L153" s="29"/>
      <c r="M153" s="157" t="s">
        <v>1</v>
      </c>
      <c r="N153" s="158" t="s">
        <v>35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129</v>
      </c>
      <c r="AT153" s="161" t="s">
        <v>125</v>
      </c>
      <c r="AU153" s="161" t="s">
        <v>104</v>
      </c>
      <c r="AY153" s="14" t="s">
        <v>120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104</v>
      </c>
      <c r="BK153" s="163">
        <f t="shared" si="19"/>
        <v>0</v>
      </c>
      <c r="BL153" s="14" t="s">
        <v>129</v>
      </c>
      <c r="BM153" s="161" t="s">
        <v>165</v>
      </c>
    </row>
    <row r="154" spans="1:65" s="2" customFormat="1" ht="14.4" customHeight="1" x14ac:dyDescent="0.2">
      <c r="A154" s="28"/>
      <c r="B154" s="120"/>
      <c r="C154" s="151">
        <v>12</v>
      </c>
      <c r="D154" s="151" t="s">
        <v>125</v>
      </c>
      <c r="E154" s="152" t="s">
        <v>277</v>
      </c>
      <c r="F154" s="153" t="s">
        <v>278</v>
      </c>
      <c r="G154" s="154" t="s">
        <v>255</v>
      </c>
      <c r="H154" s="155">
        <v>340.2</v>
      </c>
      <c r="I154" s="155"/>
      <c r="J154" s="155">
        <f t="shared" si="10"/>
        <v>0</v>
      </c>
      <c r="K154" s="156"/>
      <c r="L154" s="29"/>
      <c r="M154" s="157" t="s">
        <v>1</v>
      </c>
      <c r="N154" s="158" t="s">
        <v>35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129</v>
      </c>
      <c r="AT154" s="161" t="s">
        <v>125</v>
      </c>
      <c r="AU154" s="161" t="s">
        <v>104</v>
      </c>
      <c r="AY154" s="14" t="s">
        <v>120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104</v>
      </c>
      <c r="BK154" s="163">
        <f t="shared" si="19"/>
        <v>0</v>
      </c>
      <c r="BL154" s="14" t="s">
        <v>129</v>
      </c>
      <c r="BM154" s="161" t="s">
        <v>168</v>
      </c>
    </row>
    <row r="155" spans="1:65" s="2" customFormat="1" ht="14.4" customHeight="1" x14ac:dyDescent="0.2">
      <c r="A155" s="28"/>
      <c r="B155" s="120"/>
      <c r="C155" s="151">
        <v>13</v>
      </c>
      <c r="D155" s="151" t="s">
        <v>125</v>
      </c>
      <c r="E155" s="152" t="s">
        <v>279</v>
      </c>
      <c r="F155" s="153" t="s">
        <v>263</v>
      </c>
      <c r="G155" s="154" t="s">
        <v>255</v>
      </c>
      <c r="H155" s="155">
        <v>340.2</v>
      </c>
      <c r="I155" s="155"/>
      <c r="J155" s="155">
        <f t="shared" si="10"/>
        <v>0</v>
      </c>
      <c r="K155" s="156"/>
      <c r="L155" s="29"/>
      <c r="M155" s="157" t="s">
        <v>1</v>
      </c>
      <c r="N155" s="158" t="s">
        <v>35</v>
      </c>
      <c r="O155" s="159">
        <v>0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129</v>
      </c>
      <c r="AT155" s="161" t="s">
        <v>125</v>
      </c>
      <c r="AU155" s="161" t="s">
        <v>104</v>
      </c>
      <c r="AY155" s="14" t="s">
        <v>120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104</v>
      </c>
      <c r="BK155" s="163">
        <f t="shared" si="19"/>
        <v>0</v>
      </c>
      <c r="BL155" s="14" t="s">
        <v>129</v>
      </c>
      <c r="BM155" s="161" t="s">
        <v>170</v>
      </c>
    </row>
    <row r="156" spans="1:65" s="2" customFormat="1" ht="11.4" x14ac:dyDescent="0.2">
      <c r="A156" s="28"/>
      <c r="B156" s="120"/>
      <c r="C156" s="151">
        <v>14</v>
      </c>
      <c r="D156" s="151" t="s">
        <v>125</v>
      </c>
      <c r="E156" s="152" t="s">
        <v>280</v>
      </c>
      <c r="F156" s="153" t="s">
        <v>395</v>
      </c>
      <c r="G156" s="154" t="s">
        <v>255</v>
      </c>
      <c r="H156" s="155">
        <v>340.2</v>
      </c>
      <c r="I156" s="155"/>
      <c r="J156" s="155">
        <f t="shared" si="10"/>
        <v>0</v>
      </c>
      <c r="K156" s="156"/>
      <c r="L156" s="29"/>
      <c r="M156" s="157" t="s">
        <v>1</v>
      </c>
      <c r="N156" s="158" t="s">
        <v>35</v>
      </c>
      <c r="O156" s="159">
        <v>0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129</v>
      </c>
      <c r="AT156" s="161" t="s">
        <v>125</v>
      </c>
      <c r="AU156" s="161" t="s">
        <v>104</v>
      </c>
      <c r="AY156" s="14" t="s">
        <v>120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104</v>
      </c>
      <c r="BK156" s="163">
        <f t="shared" si="19"/>
        <v>0</v>
      </c>
      <c r="BL156" s="14" t="s">
        <v>129</v>
      </c>
      <c r="BM156" s="161" t="s">
        <v>173</v>
      </c>
    </row>
    <row r="157" spans="1:65" s="2" customFormat="1" ht="11.4" x14ac:dyDescent="0.2">
      <c r="A157" s="28"/>
      <c r="B157" s="120"/>
      <c r="C157" s="151">
        <v>15</v>
      </c>
      <c r="D157" s="151" t="s">
        <v>125</v>
      </c>
      <c r="E157" s="152" t="s">
        <v>281</v>
      </c>
      <c r="F157" s="153" t="s">
        <v>394</v>
      </c>
      <c r="G157" s="154" t="s">
        <v>255</v>
      </c>
      <c r="H157" s="155">
        <v>340.2</v>
      </c>
      <c r="I157" s="155"/>
      <c r="J157" s="155">
        <f t="shared" si="10"/>
        <v>0</v>
      </c>
      <c r="K157" s="156"/>
      <c r="L157" s="29"/>
      <c r="M157" s="157" t="s">
        <v>1</v>
      </c>
      <c r="N157" s="158" t="s">
        <v>35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129</v>
      </c>
      <c r="AT157" s="161" t="s">
        <v>125</v>
      </c>
      <c r="AU157" s="161" t="s">
        <v>104</v>
      </c>
      <c r="AY157" s="14" t="s">
        <v>120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104</v>
      </c>
      <c r="BK157" s="163">
        <f t="shared" si="19"/>
        <v>0</v>
      </c>
      <c r="BL157" s="14" t="s">
        <v>129</v>
      </c>
      <c r="BM157" s="161" t="s">
        <v>282</v>
      </c>
    </row>
    <row r="158" spans="1:65" s="12" customFormat="1" ht="22.95" customHeight="1" x14ac:dyDescent="0.25">
      <c r="B158" s="139"/>
      <c r="D158" s="140" t="s">
        <v>68</v>
      </c>
      <c r="E158" s="149" t="s">
        <v>143</v>
      </c>
      <c r="F158" s="149" t="s">
        <v>283</v>
      </c>
      <c r="J158" s="150">
        <f>BK158</f>
        <v>0</v>
      </c>
      <c r="L158" s="139"/>
      <c r="M158" s="143"/>
      <c r="N158" s="144"/>
      <c r="O158" s="144"/>
      <c r="P158" s="145">
        <f>SUM(P159:P164)</f>
        <v>0</v>
      </c>
      <c r="Q158" s="144"/>
      <c r="R158" s="145">
        <f>SUM(R159:R164)</f>
        <v>0</v>
      </c>
      <c r="S158" s="144"/>
      <c r="T158" s="146">
        <f>SUM(T159:T164)</f>
        <v>0</v>
      </c>
      <c r="AR158" s="140" t="s">
        <v>73</v>
      </c>
      <c r="AT158" s="147" t="s">
        <v>68</v>
      </c>
      <c r="AU158" s="147" t="s">
        <v>73</v>
      </c>
      <c r="AY158" s="140" t="s">
        <v>120</v>
      </c>
      <c r="BK158" s="148">
        <f>SUM(BK159:BK164)</f>
        <v>0</v>
      </c>
    </row>
    <row r="159" spans="1:65" s="2" customFormat="1" ht="14.4" customHeight="1" x14ac:dyDescent="0.2">
      <c r="A159" s="28"/>
      <c r="B159" s="120"/>
      <c r="C159" s="151">
        <v>16</v>
      </c>
      <c r="D159" s="151" t="s">
        <v>125</v>
      </c>
      <c r="E159" s="152" t="s">
        <v>284</v>
      </c>
      <c r="F159" s="153" t="s">
        <v>285</v>
      </c>
      <c r="G159" s="154" t="s">
        <v>286</v>
      </c>
      <c r="H159" s="155">
        <v>33</v>
      </c>
      <c r="I159" s="155"/>
      <c r="J159" s="155">
        <f t="shared" ref="J159:J164" si="20">ROUND(I159*H159,3)</f>
        <v>0</v>
      </c>
      <c r="K159" s="156"/>
      <c r="L159" s="29"/>
      <c r="M159" s="157" t="s">
        <v>1</v>
      </c>
      <c r="N159" s="158" t="s">
        <v>35</v>
      </c>
      <c r="O159" s="159">
        <v>0</v>
      </c>
      <c r="P159" s="159">
        <f t="shared" ref="P159:P164" si="21">O159*H159</f>
        <v>0</v>
      </c>
      <c r="Q159" s="159">
        <v>0</v>
      </c>
      <c r="R159" s="159">
        <f t="shared" ref="R159:R164" si="22">Q159*H159</f>
        <v>0</v>
      </c>
      <c r="S159" s="159">
        <v>0</v>
      </c>
      <c r="T159" s="160">
        <f t="shared" ref="T159:T164" si="23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129</v>
      </c>
      <c r="AT159" s="161" t="s">
        <v>125</v>
      </c>
      <c r="AU159" s="161" t="s">
        <v>104</v>
      </c>
      <c r="AY159" s="14" t="s">
        <v>120</v>
      </c>
      <c r="BE159" s="162">
        <f t="shared" ref="BE159:BE164" si="24">IF(N159="základná",J159,0)</f>
        <v>0</v>
      </c>
      <c r="BF159" s="162">
        <f t="shared" ref="BF159:BF164" si="25">IF(N159="znížená",J159,0)</f>
        <v>0</v>
      </c>
      <c r="BG159" s="162">
        <f t="shared" ref="BG159:BG164" si="26">IF(N159="zákl. prenesená",J159,0)</f>
        <v>0</v>
      </c>
      <c r="BH159" s="162">
        <f t="shared" ref="BH159:BH164" si="27">IF(N159="zníž. prenesená",J159,0)</f>
        <v>0</v>
      </c>
      <c r="BI159" s="162">
        <f t="shared" ref="BI159:BI164" si="28">IF(N159="nulová",J159,0)</f>
        <v>0</v>
      </c>
      <c r="BJ159" s="14" t="s">
        <v>104</v>
      </c>
      <c r="BK159" s="163">
        <f t="shared" ref="BK159:BK164" si="29">ROUND(I159*H159,3)</f>
        <v>0</v>
      </c>
      <c r="BL159" s="14" t="s">
        <v>129</v>
      </c>
      <c r="BM159" s="161" t="s">
        <v>176</v>
      </c>
    </row>
    <row r="160" spans="1:65" s="2" customFormat="1" ht="24.15" customHeight="1" x14ac:dyDescent="0.2">
      <c r="A160" s="28"/>
      <c r="B160" s="120"/>
      <c r="C160" s="151">
        <v>17</v>
      </c>
      <c r="D160" s="151" t="s">
        <v>125</v>
      </c>
      <c r="E160" s="152" t="s">
        <v>287</v>
      </c>
      <c r="F160" s="153" t="s">
        <v>288</v>
      </c>
      <c r="G160" s="154" t="s">
        <v>128</v>
      </c>
      <c r="H160" s="155">
        <v>13</v>
      </c>
      <c r="I160" s="155"/>
      <c r="J160" s="155">
        <f t="shared" si="20"/>
        <v>0</v>
      </c>
      <c r="K160" s="156"/>
      <c r="L160" s="29"/>
      <c r="M160" s="157" t="s">
        <v>1</v>
      </c>
      <c r="N160" s="158" t="s">
        <v>35</v>
      </c>
      <c r="O160" s="159">
        <v>0</v>
      </c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129</v>
      </c>
      <c r="AT160" s="161" t="s">
        <v>125</v>
      </c>
      <c r="AU160" s="161" t="s">
        <v>104</v>
      </c>
      <c r="AY160" s="14" t="s">
        <v>120</v>
      </c>
      <c r="BE160" s="162">
        <f t="shared" si="24"/>
        <v>0</v>
      </c>
      <c r="BF160" s="162">
        <f t="shared" si="25"/>
        <v>0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104</v>
      </c>
      <c r="BK160" s="163">
        <f t="shared" si="29"/>
        <v>0</v>
      </c>
      <c r="BL160" s="14" t="s">
        <v>129</v>
      </c>
      <c r="BM160" s="161" t="s">
        <v>178</v>
      </c>
    </row>
    <row r="161" spans="1:65" s="2" customFormat="1" ht="14.4" customHeight="1" x14ac:dyDescent="0.2">
      <c r="A161" s="28"/>
      <c r="B161" s="120"/>
      <c r="C161" s="151">
        <v>18</v>
      </c>
      <c r="D161" s="151" t="s">
        <v>125</v>
      </c>
      <c r="E161" s="152" t="s">
        <v>289</v>
      </c>
      <c r="F161" s="153" t="s">
        <v>290</v>
      </c>
      <c r="G161" s="154" t="s">
        <v>286</v>
      </c>
      <c r="H161" s="155">
        <v>209.3</v>
      </c>
      <c r="I161" s="155"/>
      <c r="J161" s="155">
        <f t="shared" si="20"/>
        <v>0</v>
      </c>
      <c r="K161" s="156"/>
      <c r="L161" s="29"/>
      <c r="M161" s="157" t="s">
        <v>1</v>
      </c>
      <c r="N161" s="158" t="s">
        <v>35</v>
      </c>
      <c r="O161" s="159">
        <v>0</v>
      </c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129</v>
      </c>
      <c r="AT161" s="161" t="s">
        <v>125</v>
      </c>
      <c r="AU161" s="161" t="s">
        <v>104</v>
      </c>
      <c r="AY161" s="14" t="s">
        <v>120</v>
      </c>
      <c r="BE161" s="162">
        <f t="shared" si="24"/>
        <v>0</v>
      </c>
      <c r="BF161" s="162">
        <f t="shared" si="25"/>
        <v>0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4" t="s">
        <v>104</v>
      </c>
      <c r="BK161" s="163">
        <f t="shared" si="29"/>
        <v>0</v>
      </c>
      <c r="BL161" s="14" t="s">
        <v>129</v>
      </c>
      <c r="BM161" s="161" t="s">
        <v>180</v>
      </c>
    </row>
    <row r="162" spans="1:65" s="2" customFormat="1" ht="14.4" customHeight="1" x14ac:dyDescent="0.2">
      <c r="A162" s="28"/>
      <c r="B162" s="120"/>
      <c r="C162" s="151">
        <v>19</v>
      </c>
      <c r="D162" s="151" t="s">
        <v>125</v>
      </c>
      <c r="E162" s="152" t="s">
        <v>291</v>
      </c>
      <c r="F162" s="153" t="s">
        <v>292</v>
      </c>
      <c r="G162" s="154" t="s">
        <v>286</v>
      </c>
      <c r="H162" s="155">
        <v>209.3</v>
      </c>
      <c r="I162" s="155"/>
      <c r="J162" s="155">
        <f t="shared" si="20"/>
        <v>0</v>
      </c>
      <c r="K162" s="156"/>
      <c r="L162" s="29"/>
      <c r="M162" s="157" t="s">
        <v>1</v>
      </c>
      <c r="N162" s="158" t="s">
        <v>35</v>
      </c>
      <c r="O162" s="159">
        <v>0</v>
      </c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129</v>
      </c>
      <c r="AT162" s="161" t="s">
        <v>125</v>
      </c>
      <c r="AU162" s="161" t="s">
        <v>104</v>
      </c>
      <c r="AY162" s="14" t="s">
        <v>120</v>
      </c>
      <c r="BE162" s="162">
        <f t="shared" si="24"/>
        <v>0</v>
      </c>
      <c r="BF162" s="162">
        <f t="shared" si="25"/>
        <v>0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4" t="s">
        <v>104</v>
      </c>
      <c r="BK162" s="163">
        <f t="shared" si="29"/>
        <v>0</v>
      </c>
      <c r="BL162" s="14" t="s">
        <v>129</v>
      </c>
      <c r="BM162" s="161" t="s">
        <v>183</v>
      </c>
    </row>
    <row r="163" spans="1:65" s="2" customFormat="1" ht="14.4" customHeight="1" x14ac:dyDescent="0.2">
      <c r="A163" s="28"/>
      <c r="B163" s="120"/>
      <c r="C163" s="151">
        <v>20</v>
      </c>
      <c r="D163" s="151" t="s">
        <v>125</v>
      </c>
      <c r="E163" s="152" t="s">
        <v>293</v>
      </c>
      <c r="F163" s="153" t="s">
        <v>294</v>
      </c>
      <c r="G163" s="154" t="s">
        <v>255</v>
      </c>
      <c r="H163" s="155">
        <v>10</v>
      </c>
      <c r="I163" s="155"/>
      <c r="J163" s="155">
        <f t="shared" si="20"/>
        <v>0</v>
      </c>
      <c r="K163" s="156"/>
      <c r="L163" s="29"/>
      <c r="M163" s="157" t="s">
        <v>1</v>
      </c>
      <c r="N163" s="158" t="s">
        <v>35</v>
      </c>
      <c r="O163" s="159">
        <v>0</v>
      </c>
      <c r="P163" s="159">
        <f t="shared" si="21"/>
        <v>0</v>
      </c>
      <c r="Q163" s="159">
        <v>0</v>
      </c>
      <c r="R163" s="159">
        <f t="shared" si="22"/>
        <v>0</v>
      </c>
      <c r="S163" s="159">
        <v>0</v>
      </c>
      <c r="T163" s="160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129</v>
      </c>
      <c r="AT163" s="161" t="s">
        <v>125</v>
      </c>
      <c r="AU163" s="161" t="s">
        <v>104</v>
      </c>
      <c r="AY163" s="14" t="s">
        <v>120</v>
      </c>
      <c r="BE163" s="162">
        <f t="shared" si="24"/>
        <v>0</v>
      </c>
      <c r="BF163" s="162">
        <f t="shared" si="25"/>
        <v>0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4" t="s">
        <v>104</v>
      </c>
      <c r="BK163" s="163">
        <f t="shared" si="29"/>
        <v>0</v>
      </c>
      <c r="BL163" s="14" t="s">
        <v>129</v>
      </c>
      <c r="BM163" s="161" t="s">
        <v>186</v>
      </c>
    </row>
    <row r="164" spans="1:65" s="2" customFormat="1" ht="14.4" customHeight="1" x14ac:dyDescent="0.2">
      <c r="A164" s="28"/>
      <c r="B164" s="120"/>
      <c r="C164" s="151">
        <v>21</v>
      </c>
      <c r="D164" s="151" t="s">
        <v>125</v>
      </c>
      <c r="E164" s="152" t="s">
        <v>295</v>
      </c>
      <c r="F164" s="153" t="s">
        <v>296</v>
      </c>
      <c r="G164" s="154" t="s">
        <v>255</v>
      </c>
      <c r="H164" s="155">
        <v>6</v>
      </c>
      <c r="I164" s="155"/>
      <c r="J164" s="155">
        <f t="shared" si="20"/>
        <v>0</v>
      </c>
      <c r="K164" s="156"/>
      <c r="L164" s="29"/>
      <c r="M164" s="157" t="s">
        <v>1</v>
      </c>
      <c r="N164" s="158" t="s">
        <v>35</v>
      </c>
      <c r="O164" s="159">
        <v>0</v>
      </c>
      <c r="P164" s="159">
        <f t="shared" si="21"/>
        <v>0</v>
      </c>
      <c r="Q164" s="159">
        <v>0</v>
      </c>
      <c r="R164" s="159">
        <f t="shared" si="22"/>
        <v>0</v>
      </c>
      <c r="S164" s="159">
        <v>0</v>
      </c>
      <c r="T164" s="160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129</v>
      </c>
      <c r="AT164" s="161" t="s">
        <v>125</v>
      </c>
      <c r="AU164" s="161" t="s">
        <v>104</v>
      </c>
      <c r="AY164" s="14" t="s">
        <v>120</v>
      </c>
      <c r="BE164" s="162">
        <f t="shared" si="24"/>
        <v>0</v>
      </c>
      <c r="BF164" s="162">
        <f t="shared" si="25"/>
        <v>0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4" t="s">
        <v>104</v>
      </c>
      <c r="BK164" s="163">
        <f t="shared" si="29"/>
        <v>0</v>
      </c>
      <c r="BL164" s="14" t="s">
        <v>129</v>
      </c>
      <c r="BM164" s="161" t="s">
        <v>189</v>
      </c>
    </row>
    <row r="165" spans="1:65" s="12" customFormat="1" ht="22.95" customHeight="1" x14ac:dyDescent="0.25">
      <c r="B165" s="139"/>
      <c r="D165" s="140" t="s">
        <v>68</v>
      </c>
      <c r="E165" s="149" t="s">
        <v>145</v>
      </c>
      <c r="F165" s="149" t="s">
        <v>297</v>
      </c>
      <c r="J165" s="150">
        <f>BK165</f>
        <v>0</v>
      </c>
      <c r="L165" s="139"/>
      <c r="M165" s="143"/>
      <c r="N165" s="144"/>
      <c r="O165" s="144"/>
      <c r="P165" s="145">
        <f>SUM(P166:P176)</f>
        <v>0</v>
      </c>
      <c r="Q165" s="144"/>
      <c r="R165" s="145">
        <f>SUM(R166:R176)</f>
        <v>0</v>
      </c>
      <c r="S165" s="144"/>
      <c r="T165" s="146">
        <f>SUM(T166:T176)</f>
        <v>0</v>
      </c>
      <c r="AR165" s="140" t="s">
        <v>73</v>
      </c>
      <c r="AT165" s="147" t="s">
        <v>68</v>
      </c>
      <c r="AU165" s="147" t="s">
        <v>73</v>
      </c>
      <c r="AY165" s="140" t="s">
        <v>120</v>
      </c>
      <c r="BK165" s="148">
        <f>SUM(BK166:BK176)</f>
        <v>0</v>
      </c>
    </row>
    <row r="166" spans="1:65" s="2" customFormat="1" ht="24.15" customHeight="1" x14ac:dyDescent="0.2">
      <c r="A166" s="28"/>
      <c r="B166" s="120"/>
      <c r="C166" s="151">
        <v>22</v>
      </c>
      <c r="D166" s="151" t="s">
        <v>125</v>
      </c>
      <c r="E166" s="152" t="s">
        <v>298</v>
      </c>
      <c r="F166" s="153" t="s">
        <v>299</v>
      </c>
      <c r="G166" s="154" t="s">
        <v>255</v>
      </c>
      <c r="H166" s="155">
        <v>41</v>
      </c>
      <c r="I166" s="155"/>
      <c r="J166" s="155">
        <f t="shared" ref="J166:J176" si="30">ROUND(I166*H166,3)</f>
        <v>0</v>
      </c>
      <c r="K166" s="156"/>
      <c r="L166" s="29"/>
      <c r="M166" s="157" t="s">
        <v>1</v>
      </c>
      <c r="N166" s="158" t="s">
        <v>35</v>
      </c>
      <c r="O166" s="159">
        <v>0</v>
      </c>
      <c r="P166" s="159">
        <f t="shared" ref="P166:P176" si="31">O166*H166</f>
        <v>0</v>
      </c>
      <c r="Q166" s="159">
        <v>0</v>
      </c>
      <c r="R166" s="159">
        <f t="shared" ref="R166:R176" si="32">Q166*H166</f>
        <v>0</v>
      </c>
      <c r="S166" s="159">
        <v>0</v>
      </c>
      <c r="T166" s="160">
        <f t="shared" ref="T166:T176" si="33"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129</v>
      </c>
      <c r="AT166" s="161" t="s">
        <v>125</v>
      </c>
      <c r="AU166" s="161" t="s">
        <v>104</v>
      </c>
      <c r="AY166" s="14" t="s">
        <v>120</v>
      </c>
      <c r="BE166" s="162">
        <f t="shared" ref="BE166:BE176" si="34">IF(N166="základná",J166,0)</f>
        <v>0</v>
      </c>
      <c r="BF166" s="162">
        <f t="shared" ref="BF166:BF176" si="35">IF(N166="znížená",J166,0)</f>
        <v>0</v>
      </c>
      <c r="BG166" s="162">
        <f t="shared" ref="BG166:BG176" si="36">IF(N166="zákl. prenesená",J166,0)</f>
        <v>0</v>
      </c>
      <c r="BH166" s="162">
        <f t="shared" ref="BH166:BH176" si="37">IF(N166="zníž. prenesená",J166,0)</f>
        <v>0</v>
      </c>
      <c r="BI166" s="162">
        <f t="shared" ref="BI166:BI176" si="38">IF(N166="nulová",J166,0)</f>
        <v>0</v>
      </c>
      <c r="BJ166" s="14" t="s">
        <v>104</v>
      </c>
      <c r="BK166" s="163">
        <f t="shared" ref="BK166:BK176" si="39">ROUND(I166*H166,3)</f>
        <v>0</v>
      </c>
      <c r="BL166" s="14" t="s">
        <v>129</v>
      </c>
      <c r="BM166" s="161" t="s">
        <v>192</v>
      </c>
    </row>
    <row r="167" spans="1:65" s="2" customFormat="1" ht="37.950000000000003" customHeight="1" x14ac:dyDescent="0.2">
      <c r="A167" s="28"/>
      <c r="B167" s="120"/>
      <c r="C167" s="151">
        <v>23</v>
      </c>
      <c r="D167" s="151" t="s">
        <v>125</v>
      </c>
      <c r="E167" s="152" t="s">
        <v>300</v>
      </c>
      <c r="F167" s="153" t="s">
        <v>301</v>
      </c>
      <c r="G167" s="154" t="s">
        <v>255</v>
      </c>
      <c r="H167" s="155">
        <v>41</v>
      </c>
      <c r="I167" s="155"/>
      <c r="J167" s="155">
        <f t="shared" si="30"/>
        <v>0</v>
      </c>
      <c r="K167" s="156"/>
      <c r="L167" s="29"/>
      <c r="M167" s="157" t="s">
        <v>1</v>
      </c>
      <c r="N167" s="158" t="s">
        <v>35</v>
      </c>
      <c r="O167" s="159">
        <v>0</v>
      </c>
      <c r="P167" s="159">
        <f t="shared" si="31"/>
        <v>0</v>
      </c>
      <c r="Q167" s="159">
        <v>0</v>
      </c>
      <c r="R167" s="159">
        <f t="shared" si="32"/>
        <v>0</v>
      </c>
      <c r="S167" s="159">
        <v>0</v>
      </c>
      <c r="T167" s="160">
        <f t="shared" si="3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129</v>
      </c>
      <c r="AT167" s="161" t="s">
        <v>125</v>
      </c>
      <c r="AU167" s="161" t="s">
        <v>104</v>
      </c>
      <c r="AY167" s="14" t="s">
        <v>120</v>
      </c>
      <c r="BE167" s="162">
        <f t="shared" si="34"/>
        <v>0</v>
      </c>
      <c r="BF167" s="162">
        <f t="shared" si="35"/>
        <v>0</v>
      </c>
      <c r="BG167" s="162">
        <f t="shared" si="36"/>
        <v>0</v>
      </c>
      <c r="BH167" s="162">
        <f t="shared" si="37"/>
        <v>0</v>
      </c>
      <c r="BI167" s="162">
        <f t="shared" si="38"/>
        <v>0</v>
      </c>
      <c r="BJ167" s="14" t="s">
        <v>104</v>
      </c>
      <c r="BK167" s="163">
        <f t="shared" si="39"/>
        <v>0</v>
      </c>
      <c r="BL167" s="14" t="s">
        <v>129</v>
      </c>
      <c r="BM167" s="161" t="s">
        <v>195</v>
      </c>
    </row>
    <row r="168" spans="1:65" s="2" customFormat="1" ht="24.15" customHeight="1" x14ac:dyDescent="0.2">
      <c r="A168" s="28"/>
      <c r="B168" s="120"/>
      <c r="C168" s="151">
        <v>24</v>
      </c>
      <c r="D168" s="151" t="s">
        <v>125</v>
      </c>
      <c r="E168" s="152" t="s">
        <v>302</v>
      </c>
      <c r="F168" s="153" t="s">
        <v>303</v>
      </c>
      <c r="G168" s="154" t="s">
        <v>255</v>
      </c>
      <c r="H168" s="155">
        <v>41</v>
      </c>
      <c r="I168" s="155"/>
      <c r="J168" s="155">
        <f t="shared" si="30"/>
        <v>0</v>
      </c>
      <c r="K168" s="156"/>
      <c r="L168" s="29"/>
      <c r="M168" s="157" t="s">
        <v>1</v>
      </c>
      <c r="N168" s="158" t="s">
        <v>35</v>
      </c>
      <c r="O168" s="159">
        <v>0</v>
      </c>
      <c r="P168" s="159">
        <f t="shared" si="31"/>
        <v>0</v>
      </c>
      <c r="Q168" s="159">
        <v>0</v>
      </c>
      <c r="R168" s="159">
        <f t="shared" si="32"/>
        <v>0</v>
      </c>
      <c r="S168" s="159">
        <v>0</v>
      </c>
      <c r="T168" s="160">
        <f t="shared" si="3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129</v>
      </c>
      <c r="AT168" s="161" t="s">
        <v>125</v>
      </c>
      <c r="AU168" s="161" t="s">
        <v>104</v>
      </c>
      <c r="AY168" s="14" t="s">
        <v>120</v>
      </c>
      <c r="BE168" s="162">
        <f t="shared" si="34"/>
        <v>0</v>
      </c>
      <c r="BF168" s="162">
        <f t="shared" si="35"/>
        <v>0</v>
      </c>
      <c r="BG168" s="162">
        <f t="shared" si="36"/>
        <v>0</v>
      </c>
      <c r="BH168" s="162">
        <f t="shared" si="37"/>
        <v>0</v>
      </c>
      <c r="BI168" s="162">
        <f t="shared" si="38"/>
        <v>0</v>
      </c>
      <c r="BJ168" s="14" t="s">
        <v>104</v>
      </c>
      <c r="BK168" s="163">
        <f t="shared" si="39"/>
        <v>0</v>
      </c>
      <c r="BL168" s="14" t="s">
        <v>129</v>
      </c>
      <c r="BM168" s="161" t="s">
        <v>202</v>
      </c>
    </row>
    <row r="169" spans="1:65" s="2" customFormat="1" ht="24.15" customHeight="1" x14ac:dyDescent="0.2">
      <c r="A169" s="28"/>
      <c r="B169" s="120"/>
      <c r="C169" s="151">
        <v>25</v>
      </c>
      <c r="D169" s="151" t="s">
        <v>125</v>
      </c>
      <c r="E169" s="152" t="s">
        <v>304</v>
      </c>
      <c r="F169" s="153" t="s">
        <v>305</v>
      </c>
      <c r="G169" s="154" t="s">
        <v>255</v>
      </c>
      <c r="H169" s="155">
        <v>41</v>
      </c>
      <c r="I169" s="155"/>
      <c r="J169" s="155">
        <f t="shared" si="30"/>
        <v>0</v>
      </c>
      <c r="K169" s="156"/>
      <c r="L169" s="29"/>
      <c r="M169" s="157" t="s">
        <v>1</v>
      </c>
      <c r="N169" s="158" t="s">
        <v>35</v>
      </c>
      <c r="O169" s="159">
        <v>0</v>
      </c>
      <c r="P169" s="159">
        <f t="shared" si="31"/>
        <v>0</v>
      </c>
      <c r="Q169" s="159">
        <v>0</v>
      </c>
      <c r="R169" s="159">
        <f t="shared" si="32"/>
        <v>0</v>
      </c>
      <c r="S169" s="159">
        <v>0</v>
      </c>
      <c r="T169" s="160">
        <f t="shared" si="3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129</v>
      </c>
      <c r="AT169" s="161" t="s">
        <v>125</v>
      </c>
      <c r="AU169" s="161" t="s">
        <v>104</v>
      </c>
      <c r="AY169" s="14" t="s">
        <v>120</v>
      </c>
      <c r="BE169" s="162">
        <f t="shared" si="34"/>
        <v>0</v>
      </c>
      <c r="BF169" s="162">
        <f t="shared" si="35"/>
        <v>0</v>
      </c>
      <c r="BG169" s="162">
        <f t="shared" si="36"/>
        <v>0</v>
      </c>
      <c r="BH169" s="162">
        <f t="shared" si="37"/>
        <v>0</v>
      </c>
      <c r="BI169" s="162">
        <f t="shared" si="38"/>
        <v>0</v>
      </c>
      <c r="BJ169" s="14" t="s">
        <v>104</v>
      </c>
      <c r="BK169" s="163">
        <f t="shared" si="39"/>
        <v>0</v>
      </c>
      <c r="BL169" s="14" t="s">
        <v>129</v>
      </c>
      <c r="BM169" s="161" t="s">
        <v>204</v>
      </c>
    </row>
    <row r="170" spans="1:65" s="2" customFormat="1" ht="24.15" customHeight="1" x14ac:dyDescent="0.2">
      <c r="A170" s="28"/>
      <c r="B170" s="120"/>
      <c r="C170" s="151">
        <v>26</v>
      </c>
      <c r="D170" s="151" t="s">
        <v>125</v>
      </c>
      <c r="E170" s="152" t="s">
        <v>306</v>
      </c>
      <c r="F170" s="153" t="s">
        <v>307</v>
      </c>
      <c r="G170" s="154" t="s">
        <v>255</v>
      </c>
      <c r="H170" s="155">
        <v>41</v>
      </c>
      <c r="I170" s="155"/>
      <c r="J170" s="155">
        <f t="shared" si="30"/>
        <v>0</v>
      </c>
      <c r="K170" s="156"/>
      <c r="L170" s="29"/>
      <c r="M170" s="157" t="s">
        <v>1</v>
      </c>
      <c r="N170" s="158" t="s">
        <v>35</v>
      </c>
      <c r="O170" s="159">
        <v>0</v>
      </c>
      <c r="P170" s="159">
        <f t="shared" si="31"/>
        <v>0</v>
      </c>
      <c r="Q170" s="159">
        <v>0</v>
      </c>
      <c r="R170" s="159">
        <f t="shared" si="32"/>
        <v>0</v>
      </c>
      <c r="S170" s="159">
        <v>0</v>
      </c>
      <c r="T170" s="160">
        <f t="shared" si="3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129</v>
      </c>
      <c r="AT170" s="161" t="s">
        <v>125</v>
      </c>
      <c r="AU170" s="161" t="s">
        <v>104</v>
      </c>
      <c r="AY170" s="14" t="s">
        <v>120</v>
      </c>
      <c r="BE170" s="162">
        <f t="shared" si="34"/>
        <v>0</v>
      </c>
      <c r="BF170" s="162">
        <f t="shared" si="35"/>
        <v>0</v>
      </c>
      <c r="BG170" s="162">
        <f t="shared" si="36"/>
        <v>0</v>
      </c>
      <c r="BH170" s="162">
        <f t="shared" si="37"/>
        <v>0</v>
      </c>
      <c r="BI170" s="162">
        <f t="shared" si="38"/>
        <v>0</v>
      </c>
      <c r="BJ170" s="14" t="s">
        <v>104</v>
      </c>
      <c r="BK170" s="163">
        <f t="shared" si="39"/>
        <v>0</v>
      </c>
      <c r="BL170" s="14" t="s">
        <v>129</v>
      </c>
      <c r="BM170" s="161" t="s">
        <v>308</v>
      </c>
    </row>
    <row r="171" spans="1:65" s="2" customFormat="1" ht="37.950000000000003" customHeight="1" x14ac:dyDescent="0.2">
      <c r="A171" s="28"/>
      <c r="B171" s="120"/>
      <c r="C171" s="151">
        <v>27</v>
      </c>
      <c r="D171" s="151" t="s">
        <v>125</v>
      </c>
      <c r="E171" s="152" t="s">
        <v>309</v>
      </c>
      <c r="F171" s="153" t="s">
        <v>310</v>
      </c>
      <c r="G171" s="154" t="s">
        <v>311</v>
      </c>
      <c r="H171" s="155">
        <v>2</v>
      </c>
      <c r="I171" s="155"/>
      <c r="J171" s="155">
        <f t="shared" si="30"/>
        <v>0</v>
      </c>
      <c r="K171" s="156"/>
      <c r="L171" s="29"/>
      <c r="M171" s="157" t="s">
        <v>1</v>
      </c>
      <c r="N171" s="158" t="s">
        <v>35</v>
      </c>
      <c r="O171" s="159">
        <v>0</v>
      </c>
      <c r="P171" s="159">
        <f t="shared" si="31"/>
        <v>0</v>
      </c>
      <c r="Q171" s="159">
        <v>0</v>
      </c>
      <c r="R171" s="159">
        <f t="shared" si="32"/>
        <v>0</v>
      </c>
      <c r="S171" s="159">
        <v>0</v>
      </c>
      <c r="T171" s="160">
        <f t="shared" si="3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129</v>
      </c>
      <c r="AT171" s="161" t="s">
        <v>125</v>
      </c>
      <c r="AU171" s="161" t="s">
        <v>104</v>
      </c>
      <c r="AY171" s="14" t="s">
        <v>120</v>
      </c>
      <c r="BE171" s="162">
        <f t="shared" si="34"/>
        <v>0</v>
      </c>
      <c r="BF171" s="162">
        <f t="shared" si="35"/>
        <v>0</v>
      </c>
      <c r="BG171" s="162">
        <f t="shared" si="36"/>
        <v>0</v>
      </c>
      <c r="BH171" s="162">
        <f t="shared" si="37"/>
        <v>0</v>
      </c>
      <c r="BI171" s="162">
        <f t="shared" si="38"/>
        <v>0</v>
      </c>
      <c r="BJ171" s="14" t="s">
        <v>104</v>
      </c>
      <c r="BK171" s="163">
        <f t="shared" si="39"/>
        <v>0</v>
      </c>
      <c r="BL171" s="14" t="s">
        <v>129</v>
      </c>
      <c r="BM171" s="161" t="s">
        <v>207</v>
      </c>
    </row>
    <row r="172" spans="1:65" s="2" customFormat="1" ht="24.15" customHeight="1" x14ac:dyDescent="0.2">
      <c r="A172" s="28"/>
      <c r="B172" s="120"/>
      <c r="C172" s="151">
        <v>28</v>
      </c>
      <c r="D172" s="151" t="s">
        <v>125</v>
      </c>
      <c r="E172" s="152" t="s">
        <v>312</v>
      </c>
      <c r="F172" s="153" t="s">
        <v>313</v>
      </c>
      <c r="G172" s="154" t="s">
        <v>128</v>
      </c>
      <c r="H172" s="155">
        <v>2</v>
      </c>
      <c r="I172" s="155"/>
      <c r="J172" s="155">
        <f t="shared" si="30"/>
        <v>0</v>
      </c>
      <c r="K172" s="156"/>
      <c r="L172" s="29"/>
      <c r="M172" s="157" t="s">
        <v>1</v>
      </c>
      <c r="N172" s="158" t="s">
        <v>35</v>
      </c>
      <c r="O172" s="159">
        <v>0</v>
      </c>
      <c r="P172" s="159">
        <f t="shared" si="31"/>
        <v>0</v>
      </c>
      <c r="Q172" s="159">
        <v>0</v>
      </c>
      <c r="R172" s="159">
        <f t="shared" si="32"/>
        <v>0</v>
      </c>
      <c r="S172" s="159">
        <v>0</v>
      </c>
      <c r="T172" s="160">
        <f t="shared" si="3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129</v>
      </c>
      <c r="AT172" s="161" t="s">
        <v>125</v>
      </c>
      <c r="AU172" s="161" t="s">
        <v>104</v>
      </c>
      <c r="AY172" s="14" t="s">
        <v>120</v>
      </c>
      <c r="BE172" s="162">
        <f t="shared" si="34"/>
        <v>0</v>
      </c>
      <c r="BF172" s="162">
        <f t="shared" si="35"/>
        <v>0</v>
      </c>
      <c r="BG172" s="162">
        <f t="shared" si="36"/>
        <v>0</v>
      </c>
      <c r="BH172" s="162">
        <f t="shared" si="37"/>
        <v>0</v>
      </c>
      <c r="BI172" s="162">
        <f t="shared" si="38"/>
        <v>0</v>
      </c>
      <c r="BJ172" s="14" t="s">
        <v>104</v>
      </c>
      <c r="BK172" s="163">
        <f t="shared" si="39"/>
        <v>0</v>
      </c>
      <c r="BL172" s="14" t="s">
        <v>129</v>
      </c>
      <c r="BM172" s="161" t="s">
        <v>210</v>
      </c>
    </row>
    <row r="173" spans="1:65" s="2" customFormat="1" ht="24.15" customHeight="1" x14ac:dyDescent="0.2">
      <c r="A173" s="28"/>
      <c r="B173" s="120"/>
      <c r="C173" s="151">
        <v>29</v>
      </c>
      <c r="D173" s="151" t="s">
        <v>125</v>
      </c>
      <c r="E173" s="152" t="s">
        <v>314</v>
      </c>
      <c r="F173" s="153" t="s">
        <v>315</v>
      </c>
      <c r="G173" s="154" t="s">
        <v>255</v>
      </c>
      <c r="H173" s="155">
        <v>41</v>
      </c>
      <c r="I173" s="155"/>
      <c r="J173" s="155">
        <f t="shared" si="30"/>
        <v>0</v>
      </c>
      <c r="K173" s="156"/>
      <c r="L173" s="29"/>
      <c r="M173" s="157" t="s">
        <v>1</v>
      </c>
      <c r="N173" s="158" t="s">
        <v>35</v>
      </c>
      <c r="O173" s="159">
        <v>0</v>
      </c>
      <c r="P173" s="159">
        <f t="shared" si="31"/>
        <v>0</v>
      </c>
      <c r="Q173" s="159">
        <v>0</v>
      </c>
      <c r="R173" s="159">
        <f t="shared" si="32"/>
        <v>0</v>
      </c>
      <c r="S173" s="159">
        <v>0</v>
      </c>
      <c r="T173" s="160">
        <f t="shared" si="3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129</v>
      </c>
      <c r="AT173" s="161" t="s">
        <v>125</v>
      </c>
      <c r="AU173" s="161" t="s">
        <v>104</v>
      </c>
      <c r="AY173" s="14" t="s">
        <v>120</v>
      </c>
      <c r="BE173" s="162">
        <f t="shared" si="34"/>
        <v>0</v>
      </c>
      <c r="BF173" s="162">
        <f t="shared" si="35"/>
        <v>0</v>
      </c>
      <c r="BG173" s="162">
        <f t="shared" si="36"/>
        <v>0</v>
      </c>
      <c r="BH173" s="162">
        <f t="shared" si="37"/>
        <v>0</v>
      </c>
      <c r="BI173" s="162">
        <f t="shared" si="38"/>
        <v>0</v>
      </c>
      <c r="BJ173" s="14" t="s">
        <v>104</v>
      </c>
      <c r="BK173" s="163">
        <f t="shared" si="39"/>
        <v>0</v>
      </c>
      <c r="BL173" s="14" t="s">
        <v>129</v>
      </c>
      <c r="BM173" s="161" t="s">
        <v>212</v>
      </c>
    </row>
    <row r="174" spans="1:65" s="2" customFormat="1" ht="24.15" customHeight="1" x14ac:dyDescent="0.2">
      <c r="A174" s="28"/>
      <c r="B174" s="120"/>
      <c r="C174" s="151">
        <v>30</v>
      </c>
      <c r="D174" s="151" t="s">
        <v>125</v>
      </c>
      <c r="E174" s="152" t="s">
        <v>316</v>
      </c>
      <c r="F174" s="153" t="s">
        <v>317</v>
      </c>
      <c r="G174" s="154" t="s">
        <v>255</v>
      </c>
      <c r="H174" s="155">
        <v>41</v>
      </c>
      <c r="I174" s="155"/>
      <c r="J174" s="155">
        <f t="shared" si="30"/>
        <v>0</v>
      </c>
      <c r="K174" s="156"/>
      <c r="L174" s="29"/>
      <c r="M174" s="157" t="s">
        <v>1</v>
      </c>
      <c r="N174" s="158" t="s">
        <v>35</v>
      </c>
      <c r="O174" s="159">
        <v>0</v>
      </c>
      <c r="P174" s="159">
        <f t="shared" si="31"/>
        <v>0</v>
      </c>
      <c r="Q174" s="159">
        <v>0</v>
      </c>
      <c r="R174" s="159">
        <f t="shared" si="32"/>
        <v>0</v>
      </c>
      <c r="S174" s="159">
        <v>0</v>
      </c>
      <c r="T174" s="160">
        <f t="shared" si="3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1" t="s">
        <v>129</v>
      </c>
      <c r="AT174" s="161" t="s">
        <v>125</v>
      </c>
      <c r="AU174" s="161" t="s">
        <v>104</v>
      </c>
      <c r="AY174" s="14" t="s">
        <v>120</v>
      </c>
      <c r="BE174" s="162">
        <f t="shared" si="34"/>
        <v>0</v>
      </c>
      <c r="BF174" s="162">
        <f t="shared" si="35"/>
        <v>0</v>
      </c>
      <c r="BG174" s="162">
        <f t="shared" si="36"/>
        <v>0</v>
      </c>
      <c r="BH174" s="162">
        <f t="shared" si="37"/>
        <v>0</v>
      </c>
      <c r="BI174" s="162">
        <f t="shared" si="38"/>
        <v>0</v>
      </c>
      <c r="BJ174" s="14" t="s">
        <v>104</v>
      </c>
      <c r="BK174" s="163">
        <f t="shared" si="39"/>
        <v>0</v>
      </c>
      <c r="BL174" s="14" t="s">
        <v>129</v>
      </c>
      <c r="BM174" s="161" t="s">
        <v>318</v>
      </c>
    </row>
    <row r="175" spans="1:65" s="2" customFormat="1" ht="24.15" customHeight="1" x14ac:dyDescent="0.2">
      <c r="A175" s="28"/>
      <c r="B175" s="120"/>
      <c r="C175" s="151">
        <v>31</v>
      </c>
      <c r="D175" s="151" t="s">
        <v>125</v>
      </c>
      <c r="E175" s="152" t="s">
        <v>319</v>
      </c>
      <c r="F175" s="153" t="s">
        <v>320</v>
      </c>
      <c r="G175" s="154" t="s">
        <v>255</v>
      </c>
      <c r="H175" s="155">
        <v>41</v>
      </c>
      <c r="I175" s="155"/>
      <c r="J175" s="155">
        <f t="shared" si="30"/>
        <v>0</v>
      </c>
      <c r="K175" s="156"/>
      <c r="L175" s="29"/>
      <c r="M175" s="157" t="s">
        <v>1</v>
      </c>
      <c r="N175" s="158" t="s">
        <v>35</v>
      </c>
      <c r="O175" s="159">
        <v>0</v>
      </c>
      <c r="P175" s="159">
        <f t="shared" si="31"/>
        <v>0</v>
      </c>
      <c r="Q175" s="159">
        <v>0</v>
      </c>
      <c r="R175" s="159">
        <f t="shared" si="32"/>
        <v>0</v>
      </c>
      <c r="S175" s="159">
        <v>0</v>
      </c>
      <c r="T175" s="160">
        <f t="shared" si="3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129</v>
      </c>
      <c r="AT175" s="161" t="s">
        <v>125</v>
      </c>
      <c r="AU175" s="161" t="s">
        <v>104</v>
      </c>
      <c r="AY175" s="14" t="s">
        <v>120</v>
      </c>
      <c r="BE175" s="162">
        <f t="shared" si="34"/>
        <v>0</v>
      </c>
      <c r="BF175" s="162">
        <f t="shared" si="35"/>
        <v>0</v>
      </c>
      <c r="BG175" s="162">
        <f t="shared" si="36"/>
        <v>0</v>
      </c>
      <c r="BH175" s="162">
        <f t="shared" si="37"/>
        <v>0</v>
      </c>
      <c r="BI175" s="162">
        <f t="shared" si="38"/>
        <v>0</v>
      </c>
      <c r="BJ175" s="14" t="s">
        <v>104</v>
      </c>
      <c r="BK175" s="163">
        <f t="shared" si="39"/>
        <v>0</v>
      </c>
      <c r="BL175" s="14" t="s">
        <v>129</v>
      </c>
      <c r="BM175" s="161" t="s">
        <v>215</v>
      </c>
    </row>
    <row r="176" spans="1:65" s="2" customFormat="1" ht="24.15" customHeight="1" x14ac:dyDescent="0.2">
      <c r="A176" s="28"/>
      <c r="B176" s="120"/>
      <c r="C176" s="151">
        <v>32</v>
      </c>
      <c r="D176" s="151" t="s">
        <v>125</v>
      </c>
      <c r="E176" s="152" t="s">
        <v>321</v>
      </c>
      <c r="F176" s="153" t="s">
        <v>322</v>
      </c>
      <c r="G176" s="154" t="s">
        <v>255</v>
      </c>
      <c r="H176" s="155">
        <v>41</v>
      </c>
      <c r="I176" s="155"/>
      <c r="J176" s="155">
        <f t="shared" si="30"/>
        <v>0</v>
      </c>
      <c r="K176" s="156"/>
      <c r="L176" s="29"/>
      <c r="M176" s="157" t="s">
        <v>1</v>
      </c>
      <c r="N176" s="158" t="s">
        <v>35</v>
      </c>
      <c r="O176" s="159">
        <v>0</v>
      </c>
      <c r="P176" s="159">
        <f t="shared" si="31"/>
        <v>0</v>
      </c>
      <c r="Q176" s="159">
        <v>0</v>
      </c>
      <c r="R176" s="159">
        <f t="shared" si="32"/>
        <v>0</v>
      </c>
      <c r="S176" s="159">
        <v>0</v>
      </c>
      <c r="T176" s="160">
        <f t="shared" si="3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129</v>
      </c>
      <c r="AT176" s="161" t="s">
        <v>125</v>
      </c>
      <c r="AU176" s="161" t="s">
        <v>104</v>
      </c>
      <c r="AY176" s="14" t="s">
        <v>120</v>
      </c>
      <c r="BE176" s="162">
        <f t="shared" si="34"/>
        <v>0</v>
      </c>
      <c r="BF176" s="162">
        <f t="shared" si="35"/>
        <v>0</v>
      </c>
      <c r="BG176" s="162">
        <f t="shared" si="36"/>
        <v>0</v>
      </c>
      <c r="BH176" s="162">
        <f t="shared" si="37"/>
        <v>0</v>
      </c>
      <c r="BI176" s="162">
        <f t="shared" si="38"/>
        <v>0</v>
      </c>
      <c r="BJ176" s="14" t="s">
        <v>104</v>
      </c>
      <c r="BK176" s="163">
        <f t="shared" si="39"/>
        <v>0</v>
      </c>
      <c r="BL176" s="14" t="s">
        <v>129</v>
      </c>
      <c r="BM176" s="161" t="s">
        <v>323</v>
      </c>
    </row>
    <row r="177" spans="1:65" s="12" customFormat="1" ht="22.95" customHeight="1" x14ac:dyDescent="0.25">
      <c r="B177" s="139"/>
      <c r="D177" s="140" t="s">
        <v>68</v>
      </c>
      <c r="E177" s="149" t="s">
        <v>197</v>
      </c>
      <c r="F177" s="149" t="s">
        <v>324</v>
      </c>
      <c r="J177" s="150">
        <f>BK177</f>
        <v>0</v>
      </c>
      <c r="L177" s="139"/>
      <c r="M177" s="143"/>
      <c r="N177" s="144"/>
      <c r="O177" s="144"/>
      <c r="P177" s="145">
        <f>SUM(P178:P179)</f>
        <v>0</v>
      </c>
      <c r="Q177" s="144"/>
      <c r="R177" s="145">
        <f>SUM(R178:R179)</f>
        <v>0</v>
      </c>
      <c r="S177" s="144"/>
      <c r="T177" s="146">
        <f>SUM(T178:T179)</f>
        <v>0</v>
      </c>
      <c r="AR177" s="140" t="s">
        <v>73</v>
      </c>
      <c r="AT177" s="147" t="s">
        <v>68</v>
      </c>
      <c r="AU177" s="147" t="s">
        <v>73</v>
      </c>
      <c r="AY177" s="140" t="s">
        <v>120</v>
      </c>
      <c r="BK177" s="148">
        <f>SUM(BK178:BK179)</f>
        <v>0</v>
      </c>
    </row>
    <row r="178" spans="1:65" s="2" customFormat="1" ht="14.4" customHeight="1" x14ac:dyDescent="0.2">
      <c r="A178" s="28"/>
      <c r="B178" s="120"/>
      <c r="C178" s="151">
        <v>33</v>
      </c>
      <c r="D178" s="151" t="s">
        <v>125</v>
      </c>
      <c r="E178" s="152" t="s">
        <v>325</v>
      </c>
      <c r="F178" s="153" t="s">
        <v>326</v>
      </c>
      <c r="G178" s="154" t="s">
        <v>128</v>
      </c>
      <c r="H178" s="155">
        <v>9</v>
      </c>
      <c r="I178" s="155"/>
      <c r="J178" s="155">
        <f>ROUND(I178*H178,3)</f>
        <v>0</v>
      </c>
      <c r="K178" s="156"/>
      <c r="L178" s="29"/>
      <c r="M178" s="157" t="s">
        <v>1</v>
      </c>
      <c r="N178" s="158" t="s">
        <v>35</v>
      </c>
      <c r="O178" s="159">
        <v>0</v>
      </c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129</v>
      </c>
      <c r="AT178" s="161" t="s">
        <v>125</v>
      </c>
      <c r="AU178" s="161" t="s">
        <v>104</v>
      </c>
      <c r="AY178" s="14" t="s">
        <v>120</v>
      </c>
      <c r="BE178" s="162">
        <f>IF(N178="základná",J178,0)</f>
        <v>0</v>
      </c>
      <c r="BF178" s="162">
        <f>IF(N178="znížená",J178,0)</f>
        <v>0</v>
      </c>
      <c r="BG178" s="162">
        <f>IF(N178="zákl. prenesená",J178,0)</f>
        <v>0</v>
      </c>
      <c r="BH178" s="162">
        <f>IF(N178="zníž. prenesená",J178,0)</f>
        <v>0</v>
      </c>
      <c r="BI178" s="162">
        <f>IF(N178="nulová",J178,0)</f>
        <v>0</v>
      </c>
      <c r="BJ178" s="14" t="s">
        <v>104</v>
      </c>
      <c r="BK178" s="163">
        <f>ROUND(I178*H178,3)</f>
        <v>0</v>
      </c>
      <c r="BL178" s="14" t="s">
        <v>129</v>
      </c>
      <c r="BM178" s="161" t="s">
        <v>217</v>
      </c>
    </row>
    <row r="179" spans="1:65" s="2" customFormat="1" ht="24.15" customHeight="1" x14ac:dyDescent="0.2">
      <c r="A179" s="28"/>
      <c r="B179" s="120"/>
      <c r="C179" s="151">
        <v>34</v>
      </c>
      <c r="D179" s="151" t="s">
        <v>125</v>
      </c>
      <c r="E179" s="152" t="s">
        <v>327</v>
      </c>
      <c r="F179" s="153" t="s">
        <v>328</v>
      </c>
      <c r="G179" s="154" t="s">
        <v>128</v>
      </c>
      <c r="H179" s="155">
        <v>8</v>
      </c>
      <c r="I179" s="155"/>
      <c r="J179" s="155">
        <f>ROUND(I179*H179,3)</f>
        <v>0</v>
      </c>
      <c r="K179" s="156"/>
      <c r="L179" s="29"/>
      <c r="M179" s="157" t="s">
        <v>1</v>
      </c>
      <c r="N179" s="158" t="s">
        <v>35</v>
      </c>
      <c r="O179" s="159">
        <v>0</v>
      </c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129</v>
      </c>
      <c r="AT179" s="161" t="s">
        <v>125</v>
      </c>
      <c r="AU179" s="161" t="s">
        <v>104</v>
      </c>
      <c r="AY179" s="14" t="s">
        <v>120</v>
      </c>
      <c r="BE179" s="162">
        <f>IF(N179="základná",J179,0)</f>
        <v>0</v>
      </c>
      <c r="BF179" s="162">
        <f>IF(N179="znížená",J179,0)</f>
        <v>0</v>
      </c>
      <c r="BG179" s="162">
        <f>IF(N179="zákl. prenesená",J179,0)</f>
        <v>0</v>
      </c>
      <c r="BH179" s="162">
        <f>IF(N179="zníž. prenesená",J179,0)</f>
        <v>0</v>
      </c>
      <c r="BI179" s="162">
        <f>IF(N179="nulová",J179,0)</f>
        <v>0</v>
      </c>
      <c r="BJ179" s="14" t="s">
        <v>104</v>
      </c>
      <c r="BK179" s="163">
        <f>ROUND(I179*H179,3)</f>
        <v>0</v>
      </c>
      <c r="BL179" s="14" t="s">
        <v>129</v>
      </c>
      <c r="BM179" s="161" t="s">
        <v>220</v>
      </c>
    </row>
    <row r="180" spans="1:65" s="12" customFormat="1" ht="25.95" customHeight="1" x14ac:dyDescent="0.25">
      <c r="B180" s="139"/>
      <c r="D180" s="140" t="s">
        <v>68</v>
      </c>
      <c r="E180" s="141" t="s">
        <v>198</v>
      </c>
      <c r="F180" s="141" t="s">
        <v>226</v>
      </c>
      <c r="J180" s="142">
        <f>BK180</f>
        <v>0</v>
      </c>
      <c r="L180" s="139"/>
      <c r="M180" s="143"/>
      <c r="N180" s="144"/>
      <c r="O180" s="144"/>
      <c r="P180" s="145">
        <f>SUM(P181:P187)</f>
        <v>479.11399999999998</v>
      </c>
      <c r="Q180" s="144"/>
      <c r="R180" s="145">
        <f>SUM(R181:R187)</f>
        <v>66.680800000000005</v>
      </c>
      <c r="S180" s="144"/>
      <c r="T180" s="146">
        <f>SUM(T181:T187)</f>
        <v>0</v>
      </c>
      <c r="AR180" s="140" t="s">
        <v>73</v>
      </c>
      <c r="AT180" s="147" t="s">
        <v>68</v>
      </c>
      <c r="AU180" s="147" t="s">
        <v>69</v>
      </c>
      <c r="AY180" s="140" t="s">
        <v>120</v>
      </c>
      <c r="BK180" s="148">
        <f>SUM(BK181:BK187)</f>
        <v>0</v>
      </c>
    </row>
    <row r="181" spans="1:65" s="2" customFormat="1" ht="37.950000000000003" customHeight="1" x14ac:dyDescent="0.2">
      <c r="A181" s="28"/>
      <c r="B181" s="120"/>
      <c r="C181" s="151">
        <v>35</v>
      </c>
      <c r="D181" s="151" t="s">
        <v>125</v>
      </c>
      <c r="E181" s="152" t="s">
        <v>329</v>
      </c>
      <c r="F181" s="153" t="s">
        <v>330</v>
      </c>
      <c r="G181" s="154" t="s">
        <v>255</v>
      </c>
      <c r="H181" s="155">
        <v>2590</v>
      </c>
      <c r="I181" s="155"/>
      <c r="J181" s="155">
        <f t="shared" ref="J181:J187" si="40">ROUND(I181*H181,3)</f>
        <v>0</v>
      </c>
      <c r="K181" s="156"/>
      <c r="L181" s="29"/>
      <c r="M181" s="157" t="s">
        <v>1</v>
      </c>
      <c r="N181" s="158" t="s">
        <v>35</v>
      </c>
      <c r="O181" s="159">
        <v>0.14599999999999999</v>
      </c>
      <c r="P181" s="159">
        <f t="shared" ref="P181:P187" si="41">O181*H181</f>
        <v>378.14</v>
      </c>
      <c r="Q181" s="159">
        <v>2.572E-2</v>
      </c>
      <c r="R181" s="159">
        <f t="shared" ref="R181:R187" si="42">Q181*H181</f>
        <v>66.614800000000002</v>
      </c>
      <c r="S181" s="159">
        <v>0</v>
      </c>
      <c r="T181" s="160">
        <f t="shared" ref="T181:T187" si="43"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129</v>
      </c>
      <c r="AT181" s="161" t="s">
        <v>125</v>
      </c>
      <c r="AU181" s="161" t="s">
        <v>73</v>
      </c>
      <c r="AY181" s="14" t="s">
        <v>120</v>
      </c>
      <c r="BE181" s="162">
        <f t="shared" ref="BE181:BE187" si="44">IF(N181="základná",J181,0)</f>
        <v>0</v>
      </c>
      <c r="BF181" s="162">
        <f t="shared" ref="BF181:BF187" si="45">IF(N181="znížená",J181,0)</f>
        <v>0</v>
      </c>
      <c r="BG181" s="162">
        <f t="shared" ref="BG181:BG187" si="46">IF(N181="zákl. prenesená",J181,0)</f>
        <v>0</v>
      </c>
      <c r="BH181" s="162">
        <f t="shared" ref="BH181:BH187" si="47">IF(N181="zníž. prenesená",J181,0)</f>
        <v>0</v>
      </c>
      <c r="BI181" s="162">
        <f t="shared" ref="BI181:BI187" si="48">IF(N181="nulová",J181,0)</f>
        <v>0</v>
      </c>
      <c r="BJ181" s="14" t="s">
        <v>104</v>
      </c>
      <c r="BK181" s="163">
        <f t="shared" ref="BK181:BK187" si="49">ROUND(I181*H181,3)</f>
        <v>0</v>
      </c>
      <c r="BL181" s="14" t="s">
        <v>129</v>
      </c>
      <c r="BM181" s="161" t="s">
        <v>223</v>
      </c>
    </row>
    <row r="182" spans="1:65" s="2" customFormat="1" ht="37.950000000000003" customHeight="1" x14ac:dyDescent="0.2">
      <c r="A182" s="28"/>
      <c r="B182" s="120"/>
      <c r="C182" s="151">
        <v>36</v>
      </c>
      <c r="D182" s="151" t="s">
        <v>125</v>
      </c>
      <c r="E182" s="152" t="s">
        <v>331</v>
      </c>
      <c r="F182" s="153" t="s">
        <v>332</v>
      </c>
      <c r="G182" s="154" t="s">
        <v>255</v>
      </c>
      <c r="H182" s="155">
        <v>7770</v>
      </c>
      <c r="I182" s="155"/>
      <c r="J182" s="155">
        <f t="shared" si="40"/>
        <v>0</v>
      </c>
      <c r="K182" s="156"/>
      <c r="L182" s="29"/>
      <c r="M182" s="157" t="s">
        <v>1</v>
      </c>
      <c r="N182" s="158" t="s">
        <v>35</v>
      </c>
      <c r="O182" s="159">
        <v>6.1999999999999998E-3</v>
      </c>
      <c r="P182" s="159">
        <f t="shared" si="41"/>
        <v>48.173999999999999</v>
      </c>
      <c r="Q182" s="159">
        <v>0</v>
      </c>
      <c r="R182" s="159">
        <f t="shared" si="42"/>
        <v>0</v>
      </c>
      <c r="S182" s="159">
        <v>0</v>
      </c>
      <c r="T182" s="160">
        <f t="shared" si="4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129</v>
      </c>
      <c r="AT182" s="161" t="s">
        <v>125</v>
      </c>
      <c r="AU182" s="161" t="s">
        <v>73</v>
      </c>
      <c r="AY182" s="14" t="s">
        <v>120</v>
      </c>
      <c r="BE182" s="162">
        <f t="shared" si="44"/>
        <v>0</v>
      </c>
      <c r="BF182" s="162">
        <f t="shared" si="45"/>
        <v>0</v>
      </c>
      <c r="BG182" s="162">
        <f t="shared" si="46"/>
        <v>0</v>
      </c>
      <c r="BH182" s="162">
        <f t="shared" si="47"/>
        <v>0</v>
      </c>
      <c r="BI182" s="162">
        <f t="shared" si="48"/>
        <v>0</v>
      </c>
      <c r="BJ182" s="14" t="s">
        <v>104</v>
      </c>
      <c r="BK182" s="163">
        <f t="shared" si="49"/>
        <v>0</v>
      </c>
      <c r="BL182" s="14" t="s">
        <v>129</v>
      </c>
      <c r="BM182" s="161" t="s">
        <v>229</v>
      </c>
    </row>
    <row r="183" spans="1:65" s="2" customFormat="1" ht="14.4" customHeight="1" x14ac:dyDescent="0.2">
      <c r="A183" s="28"/>
      <c r="B183" s="120"/>
      <c r="C183" s="151">
        <v>37</v>
      </c>
      <c r="D183" s="151" t="s">
        <v>125</v>
      </c>
      <c r="E183" s="152" t="s">
        <v>230</v>
      </c>
      <c r="F183" s="153" t="s">
        <v>333</v>
      </c>
      <c r="G183" s="154" t="s">
        <v>128</v>
      </c>
      <c r="H183" s="155">
        <v>1</v>
      </c>
      <c r="I183" s="155"/>
      <c r="J183" s="155">
        <f t="shared" si="40"/>
        <v>0</v>
      </c>
      <c r="K183" s="156"/>
      <c r="L183" s="29"/>
      <c r="M183" s="157" t="s">
        <v>1</v>
      </c>
      <c r="N183" s="158" t="s">
        <v>35</v>
      </c>
      <c r="O183" s="159">
        <v>0</v>
      </c>
      <c r="P183" s="159">
        <f t="shared" si="41"/>
        <v>0</v>
      </c>
      <c r="Q183" s="159">
        <v>0</v>
      </c>
      <c r="R183" s="159">
        <f t="shared" si="42"/>
        <v>0</v>
      </c>
      <c r="S183" s="159">
        <v>0</v>
      </c>
      <c r="T183" s="160">
        <f t="shared" si="4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129</v>
      </c>
      <c r="AT183" s="161" t="s">
        <v>125</v>
      </c>
      <c r="AU183" s="161" t="s">
        <v>73</v>
      </c>
      <c r="AY183" s="14" t="s">
        <v>120</v>
      </c>
      <c r="BE183" s="162">
        <f t="shared" si="44"/>
        <v>0</v>
      </c>
      <c r="BF183" s="162">
        <f t="shared" si="45"/>
        <v>0</v>
      </c>
      <c r="BG183" s="162">
        <f t="shared" si="46"/>
        <v>0</v>
      </c>
      <c r="BH183" s="162">
        <f t="shared" si="47"/>
        <v>0</v>
      </c>
      <c r="BI183" s="162">
        <f t="shared" si="48"/>
        <v>0</v>
      </c>
      <c r="BJ183" s="14" t="s">
        <v>104</v>
      </c>
      <c r="BK183" s="163">
        <f t="shared" si="49"/>
        <v>0</v>
      </c>
      <c r="BL183" s="14" t="s">
        <v>129</v>
      </c>
      <c r="BM183" s="161" t="s">
        <v>334</v>
      </c>
    </row>
    <row r="184" spans="1:65" s="2" customFormat="1" ht="14.4" customHeight="1" x14ac:dyDescent="0.2">
      <c r="A184" s="28"/>
      <c r="B184" s="120"/>
      <c r="C184" s="151">
        <v>38</v>
      </c>
      <c r="D184" s="151" t="s">
        <v>125</v>
      </c>
      <c r="E184" s="152" t="s">
        <v>335</v>
      </c>
      <c r="F184" s="153" t="s">
        <v>336</v>
      </c>
      <c r="G184" s="154" t="s">
        <v>255</v>
      </c>
      <c r="H184" s="155">
        <v>1320</v>
      </c>
      <c r="I184" s="155"/>
      <c r="J184" s="155">
        <f t="shared" si="40"/>
        <v>0</v>
      </c>
      <c r="K184" s="156"/>
      <c r="L184" s="29"/>
      <c r="M184" s="157" t="s">
        <v>1</v>
      </c>
      <c r="N184" s="158" t="s">
        <v>35</v>
      </c>
      <c r="O184" s="159">
        <v>0.04</v>
      </c>
      <c r="P184" s="159">
        <f t="shared" si="41"/>
        <v>52.800000000000004</v>
      </c>
      <c r="Q184" s="159">
        <v>5.0000000000000002E-5</v>
      </c>
      <c r="R184" s="159">
        <f t="shared" si="42"/>
        <v>6.6000000000000003E-2</v>
      </c>
      <c r="S184" s="159">
        <v>0</v>
      </c>
      <c r="T184" s="160">
        <f t="shared" si="4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129</v>
      </c>
      <c r="AT184" s="161" t="s">
        <v>125</v>
      </c>
      <c r="AU184" s="161" t="s">
        <v>73</v>
      </c>
      <c r="AY184" s="14" t="s">
        <v>120</v>
      </c>
      <c r="BE184" s="162">
        <f t="shared" si="44"/>
        <v>0</v>
      </c>
      <c r="BF184" s="162">
        <f t="shared" si="45"/>
        <v>0</v>
      </c>
      <c r="BG184" s="162">
        <f t="shared" si="46"/>
        <v>0</v>
      </c>
      <c r="BH184" s="162">
        <f t="shared" si="47"/>
        <v>0</v>
      </c>
      <c r="BI184" s="162">
        <f t="shared" si="48"/>
        <v>0</v>
      </c>
      <c r="BJ184" s="14" t="s">
        <v>104</v>
      </c>
      <c r="BK184" s="163">
        <f t="shared" si="49"/>
        <v>0</v>
      </c>
      <c r="BL184" s="14" t="s">
        <v>129</v>
      </c>
      <c r="BM184" s="161" t="s">
        <v>237</v>
      </c>
    </row>
    <row r="185" spans="1:65" s="2" customFormat="1" ht="14.4" customHeight="1" x14ac:dyDescent="0.2">
      <c r="A185" s="28"/>
      <c r="B185" s="120"/>
      <c r="C185" s="151">
        <v>39</v>
      </c>
      <c r="D185" s="151" t="s">
        <v>125</v>
      </c>
      <c r="E185" s="152" t="s">
        <v>234</v>
      </c>
      <c r="F185" s="153" t="s">
        <v>235</v>
      </c>
      <c r="G185" s="154" t="s">
        <v>236</v>
      </c>
      <c r="H185" s="155">
        <v>105</v>
      </c>
      <c r="I185" s="155"/>
      <c r="J185" s="155">
        <f t="shared" si="40"/>
        <v>0</v>
      </c>
      <c r="K185" s="156"/>
      <c r="L185" s="29"/>
      <c r="M185" s="157" t="s">
        <v>1</v>
      </c>
      <c r="N185" s="158" t="s">
        <v>35</v>
      </c>
      <c r="O185" s="159">
        <v>0</v>
      </c>
      <c r="P185" s="159">
        <f t="shared" si="41"/>
        <v>0</v>
      </c>
      <c r="Q185" s="159">
        <v>0</v>
      </c>
      <c r="R185" s="159">
        <f t="shared" si="42"/>
        <v>0</v>
      </c>
      <c r="S185" s="159">
        <v>0</v>
      </c>
      <c r="T185" s="160">
        <f t="shared" si="4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129</v>
      </c>
      <c r="AT185" s="161" t="s">
        <v>125</v>
      </c>
      <c r="AU185" s="161" t="s">
        <v>73</v>
      </c>
      <c r="AY185" s="14" t="s">
        <v>120</v>
      </c>
      <c r="BE185" s="162">
        <f t="shared" si="44"/>
        <v>0</v>
      </c>
      <c r="BF185" s="162">
        <f t="shared" si="45"/>
        <v>0</v>
      </c>
      <c r="BG185" s="162">
        <f t="shared" si="46"/>
        <v>0</v>
      </c>
      <c r="BH185" s="162">
        <f t="shared" si="47"/>
        <v>0</v>
      </c>
      <c r="BI185" s="162">
        <f t="shared" si="48"/>
        <v>0</v>
      </c>
      <c r="BJ185" s="14" t="s">
        <v>104</v>
      </c>
      <c r="BK185" s="163">
        <f t="shared" si="49"/>
        <v>0</v>
      </c>
      <c r="BL185" s="14" t="s">
        <v>129</v>
      </c>
      <c r="BM185" s="161" t="s">
        <v>243</v>
      </c>
    </row>
    <row r="186" spans="1:65" s="2" customFormat="1" ht="37.200000000000003" customHeight="1" x14ac:dyDescent="0.2">
      <c r="A186" s="28"/>
      <c r="B186" s="120"/>
      <c r="C186" s="151">
        <v>40</v>
      </c>
      <c r="D186" s="151" t="s">
        <v>125</v>
      </c>
      <c r="E186" s="152" t="s">
        <v>372</v>
      </c>
      <c r="F186" s="153" t="s">
        <v>337</v>
      </c>
      <c r="G186" s="154" t="s">
        <v>255</v>
      </c>
      <c r="H186" s="155">
        <v>255</v>
      </c>
      <c r="I186" s="155"/>
      <c r="J186" s="155">
        <f t="shared" si="40"/>
        <v>0</v>
      </c>
      <c r="K186" s="156"/>
      <c r="L186" s="29"/>
      <c r="M186" s="157" t="s">
        <v>1</v>
      </c>
      <c r="N186" s="158" t="s">
        <v>35</v>
      </c>
      <c r="O186" s="159">
        <v>0</v>
      </c>
      <c r="P186" s="159">
        <f t="shared" si="41"/>
        <v>0</v>
      </c>
      <c r="Q186" s="159">
        <v>0</v>
      </c>
      <c r="R186" s="159">
        <f t="shared" si="42"/>
        <v>0</v>
      </c>
      <c r="S186" s="159">
        <v>0</v>
      </c>
      <c r="T186" s="160">
        <f t="shared" si="4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129</v>
      </c>
      <c r="AT186" s="161" t="s">
        <v>125</v>
      </c>
      <c r="AU186" s="161" t="s">
        <v>73</v>
      </c>
      <c r="AY186" s="14" t="s">
        <v>120</v>
      </c>
      <c r="BE186" s="162">
        <f t="shared" si="44"/>
        <v>0</v>
      </c>
      <c r="BF186" s="162">
        <f t="shared" si="45"/>
        <v>0</v>
      </c>
      <c r="BG186" s="162">
        <f t="shared" si="46"/>
        <v>0</v>
      </c>
      <c r="BH186" s="162">
        <f t="shared" si="47"/>
        <v>0</v>
      </c>
      <c r="BI186" s="162">
        <f t="shared" si="48"/>
        <v>0</v>
      </c>
      <c r="BJ186" s="14" t="s">
        <v>104</v>
      </c>
      <c r="BK186" s="163">
        <f t="shared" si="49"/>
        <v>0</v>
      </c>
      <c r="BL186" s="14" t="s">
        <v>129</v>
      </c>
      <c r="BM186" s="161" t="s">
        <v>338</v>
      </c>
    </row>
    <row r="187" spans="1:65" s="2" customFormat="1" ht="24.15" customHeight="1" x14ac:dyDescent="0.2">
      <c r="A187" s="28"/>
      <c r="B187" s="120"/>
      <c r="C187" s="151">
        <v>41</v>
      </c>
      <c r="D187" s="151" t="s">
        <v>125</v>
      </c>
      <c r="E187" s="152" t="s">
        <v>339</v>
      </c>
      <c r="F187" s="153" t="s">
        <v>340</v>
      </c>
      <c r="G187" s="154" t="s">
        <v>255</v>
      </c>
      <c r="H187" s="155">
        <v>200</v>
      </c>
      <c r="I187" s="155"/>
      <c r="J187" s="155">
        <f t="shared" si="40"/>
        <v>0</v>
      </c>
      <c r="K187" s="156"/>
      <c r="L187" s="29"/>
      <c r="M187" s="157" t="s">
        <v>1</v>
      </c>
      <c r="N187" s="158" t="s">
        <v>35</v>
      </c>
      <c r="O187" s="159">
        <v>0</v>
      </c>
      <c r="P187" s="159">
        <f t="shared" si="41"/>
        <v>0</v>
      </c>
      <c r="Q187" s="159">
        <v>0</v>
      </c>
      <c r="R187" s="159">
        <f t="shared" si="42"/>
        <v>0</v>
      </c>
      <c r="S187" s="159">
        <v>0</v>
      </c>
      <c r="T187" s="160">
        <f t="shared" si="4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1" t="s">
        <v>129</v>
      </c>
      <c r="AT187" s="161" t="s">
        <v>125</v>
      </c>
      <c r="AU187" s="161" t="s">
        <v>73</v>
      </c>
      <c r="AY187" s="14" t="s">
        <v>120</v>
      </c>
      <c r="BE187" s="162">
        <f t="shared" si="44"/>
        <v>0</v>
      </c>
      <c r="BF187" s="162">
        <f t="shared" si="45"/>
        <v>0</v>
      </c>
      <c r="BG187" s="162">
        <f t="shared" si="46"/>
        <v>0</v>
      </c>
      <c r="BH187" s="162">
        <f t="shared" si="47"/>
        <v>0</v>
      </c>
      <c r="BI187" s="162">
        <f t="shared" si="48"/>
        <v>0</v>
      </c>
      <c r="BJ187" s="14" t="s">
        <v>104</v>
      </c>
      <c r="BK187" s="163">
        <f t="shared" si="49"/>
        <v>0</v>
      </c>
      <c r="BL187" s="14" t="s">
        <v>129</v>
      </c>
      <c r="BM187" s="161" t="s">
        <v>341</v>
      </c>
    </row>
    <row r="188" spans="1:65" s="12" customFormat="1" ht="25.95" customHeight="1" x14ac:dyDescent="0.25">
      <c r="B188" s="139"/>
      <c r="D188" s="140" t="s">
        <v>68</v>
      </c>
      <c r="E188" s="141" t="s">
        <v>238</v>
      </c>
      <c r="F188" s="141" t="s">
        <v>239</v>
      </c>
      <c r="J188" s="142">
        <f>BK188</f>
        <v>0</v>
      </c>
      <c r="L188" s="139"/>
      <c r="M188" s="143"/>
      <c r="N188" s="144"/>
      <c r="O188" s="144"/>
      <c r="P188" s="145">
        <f>P189</f>
        <v>0</v>
      </c>
      <c r="Q188" s="144"/>
      <c r="R188" s="145">
        <f>R189</f>
        <v>0</v>
      </c>
      <c r="S188" s="144"/>
      <c r="T188" s="146">
        <f>T189</f>
        <v>0</v>
      </c>
      <c r="AR188" s="140" t="s">
        <v>129</v>
      </c>
      <c r="AT188" s="147" t="s">
        <v>68</v>
      </c>
      <c r="AU188" s="147" t="s">
        <v>69</v>
      </c>
      <c r="AY188" s="140" t="s">
        <v>120</v>
      </c>
      <c r="BK188" s="148">
        <f>BK189</f>
        <v>0</v>
      </c>
    </row>
    <row r="189" spans="1:65" s="2" customFormat="1" ht="14.4" customHeight="1" x14ac:dyDescent="0.2">
      <c r="A189" s="28"/>
      <c r="B189" s="120"/>
      <c r="C189" s="151">
        <v>42</v>
      </c>
      <c r="D189" s="151" t="s">
        <v>125</v>
      </c>
      <c r="E189" s="152" t="s">
        <v>240</v>
      </c>
      <c r="F189" s="153" t="s">
        <v>241</v>
      </c>
      <c r="G189" s="154" t="s">
        <v>342</v>
      </c>
      <c r="H189" s="155">
        <v>1</v>
      </c>
      <c r="I189" s="155"/>
      <c r="J189" s="155">
        <f>ROUND(I189*H189,3)</f>
        <v>0</v>
      </c>
      <c r="K189" s="156"/>
      <c r="L189" s="29"/>
      <c r="M189" s="164" t="s">
        <v>1</v>
      </c>
      <c r="N189" s="165" t="s">
        <v>35</v>
      </c>
      <c r="O189" s="166">
        <v>0</v>
      </c>
      <c r="P189" s="166">
        <f>O189*H189</f>
        <v>0</v>
      </c>
      <c r="Q189" s="166">
        <v>0</v>
      </c>
      <c r="R189" s="166">
        <f>Q189*H189</f>
        <v>0</v>
      </c>
      <c r="S189" s="166">
        <v>0</v>
      </c>
      <c r="T189" s="167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242</v>
      </c>
      <c r="AT189" s="161" t="s">
        <v>125</v>
      </c>
      <c r="AU189" s="161" t="s">
        <v>73</v>
      </c>
      <c r="AY189" s="14" t="s">
        <v>120</v>
      </c>
      <c r="BE189" s="162">
        <f>IF(N189="základná",J189,0)</f>
        <v>0</v>
      </c>
      <c r="BF189" s="162">
        <f>IF(N189="znížená",J189,0)</f>
        <v>0</v>
      </c>
      <c r="BG189" s="162">
        <f>IF(N189="zákl. prenesená",J189,0)</f>
        <v>0</v>
      </c>
      <c r="BH189" s="162">
        <f>IF(N189="zníž. prenesená",J189,0)</f>
        <v>0</v>
      </c>
      <c r="BI189" s="162">
        <f>IF(N189="nulová",J189,0)</f>
        <v>0</v>
      </c>
      <c r="BJ189" s="14" t="s">
        <v>104</v>
      </c>
      <c r="BK189" s="163">
        <f>ROUND(I189*H189,3)</f>
        <v>0</v>
      </c>
      <c r="BL189" s="14" t="s">
        <v>242</v>
      </c>
      <c r="BM189" s="161" t="s">
        <v>343</v>
      </c>
    </row>
    <row r="190" spans="1:65" s="2" customFormat="1" ht="6.9" customHeight="1" x14ac:dyDescent="0.2">
      <c r="A190" s="28"/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29"/>
      <c r="M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</row>
  </sheetData>
  <autoFilter ref="C138:K189"/>
  <mergeCells count="23">
    <mergeCell ref="D110:I110"/>
    <mergeCell ref="D111:I111"/>
    <mergeCell ref="D108:I108"/>
    <mergeCell ref="D109:I109"/>
    <mergeCell ref="D18:H18"/>
    <mergeCell ref="E36:H36"/>
    <mergeCell ref="E94:H94"/>
    <mergeCell ref="E16:H16"/>
    <mergeCell ref="E27:H27"/>
    <mergeCell ref="C131:H131"/>
    <mergeCell ref="C96:H96"/>
    <mergeCell ref="L2:V2"/>
    <mergeCell ref="D117:F117"/>
    <mergeCell ref="D118:F118"/>
    <mergeCell ref="E129:H129"/>
    <mergeCell ref="D4:K4"/>
    <mergeCell ref="D5:K5"/>
    <mergeCell ref="D6:K6"/>
    <mergeCell ref="D7:K7"/>
    <mergeCell ref="D8:K8"/>
    <mergeCell ref="D9:K9"/>
    <mergeCell ref="D10:K10"/>
    <mergeCell ref="D107:I107"/>
  </mergeCell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rowBreaks count="1" manualBreakCount="1">
    <brk id="179" min="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72"/>
  <sheetViews>
    <sheetView showGridLines="0" topLeftCell="A16" zoomScaleNormal="100" workbookViewId="0">
      <selection activeCell="W6" sqref="W6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21.710937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93"/>
    </row>
    <row r="2" spans="1:46" s="1" customFormat="1" ht="36.9" customHeight="1" x14ac:dyDescent="0.2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4" t="s">
        <v>79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69" customFormat="1" ht="47.25" customHeight="1" x14ac:dyDescent="0.25">
      <c r="B4" s="17"/>
      <c r="C4" s="170"/>
      <c r="D4" s="228" t="s">
        <v>374</v>
      </c>
      <c r="E4" s="229"/>
      <c r="F4" s="229"/>
      <c r="G4" s="229"/>
      <c r="H4" s="229"/>
      <c r="I4" s="229"/>
      <c r="J4" s="229"/>
      <c r="K4" s="230"/>
      <c r="L4" s="170"/>
      <c r="AT4" s="14"/>
    </row>
    <row r="5" spans="1:46" s="169" customFormat="1" ht="36.75" customHeight="1" x14ac:dyDescent="0.4">
      <c r="B5" s="17"/>
      <c r="C5" s="170"/>
      <c r="D5" s="231" t="s">
        <v>379</v>
      </c>
      <c r="E5" s="232"/>
      <c r="F5" s="232"/>
      <c r="G5" s="232"/>
      <c r="H5" s="232"/>
      <c r="I5" s="232"/>
      <c r="J5" s="232"/>
      <c r="K5" s="233"/>
      <c r="L5" s="170"/>
      <c r="AT5" s="14"/>
    </row>
    <row r="6" spans="1:46" s="169" customFormat="1" ht="29.25" customHeight="1" x14ac:dyDescent="0.5">
      <c r="B6" s="17"/>
      <c r="C6" s="170"/>
      <c r="D6" s="234" t="s">
        <v>382</v>
      </c>
      <c r="E6" s="232"/>
      <c r="F6" s="232"/>
      <c r="G6" s="232"/>
      <c r="H6" s="232"/>
      <c r="I6" s="232"/>
      <c r="J6" s="232"/>
      <c r="K6" s="233"/>
      <c r="L6" s="170"/>
      <c r="AT6" s="14"/>
    </row>
    <row r="7" spans="1:46" s="169" customFormat="1" ht="57.75" customHeight="1" x14ac:dyDescent="0.45">
      <c r="B7" s="17"/>
      <c r="C7" s="170"/>
      <c r="D7" s="235" t="s">
        <v>383</v>
      </c>
      <c r="E7" s="232"/>
      <c r="F7" s="232"/>
      <c r="G7" s="232"/>
      <c r="H7" s="232"/>
      <c r="I7" s="232"/>
      <c r="J7" s="232"/>
      <c r="K7" s="233"/>
      <c r="L7" s="170"/>
      <c r="AT7" s="14"/>
    </row>
    <row r="8" spans="1:46" s="169" customFormat="1" ht="18" customHeight="1" x14ac:dyDescent="0.25">
      <c r="B8" s="17"/>
      <c r="C8" s="170"/>
      <c r="D8" s="228" t="s">
        <v>376</v>
      </c>
      <c r="E8" s="229"/>
      <c r="F8" s="229"/>
      <c r="G8" s="229"/>
      <c r="H8" s="229"/>
      <c r="I8" s="229"/>
      <c r="J8" s="229"/>
      <c r="K8" s="230"/>
      <c r="L8" s="170"/>
      <c r="AT8" s="14"/>
    </row>
    <row r="9" spans="1:46" s="169" customFormat="1" ht="43.5" customHeight="1" x14ac:dyDescent="0.2">
      <c r="B9" s="17"/>
      <c r="C9" s="170"/>
      <c r="D9" s="213" t="s">
        <v>377</v>
      </c>
      <c r="E9" s="236"/>
      <c r="F9" s="236"/>
      <c r="G9" s="236"/>
      <c r="H9" s="236"/>
      <c r="I9" s="236"/>
      <c r="J9" s="236"/>
      <c r="K9" s="237"/>
      <c r="L9" s="170"/>
      <c r="AT9" s="14"/>
    </row>
    <row r="10" spans="1:46" s="169" customFormat="1" ht="70.5" customHeight="1" x14ac:dyDescent="0.25">
      <c r="B10" s="17"/>
      <c r="C10" s="170"/>
      <c r="D10" s="213" t="s">
        <v>378</v>
      </c>
      <c r="E10" s="238"/>
      <c r="F10" s="238"/>
      <c r="G10" s="238"/>
      <c r="H10" s="238"/>
      <c r="I10" s="238"/>
      <c r="J10" s="238"/>
      <c r="K10" s="239"/>
      <c r="L10" s="170"/>
      <c r="AT10" s="14"/>
    </row>
    <row r="11" spans="1:46" s="169" customFormat="1" ht="6.9" customHeight="1" x14ac:dyDescent="0.2">
      <c r="B11" s="17"/>
      <c r="C11" s="170"/>
      <c r="D11" s="170"/>
      <c r="E11" s="170"/>
      <c r="F11" s="170"/>
      <c r="G11" s="170"/>
      <c r="H11" s="170"/>
      <c r="I11" s="170"/>
      <c r="J11" s="170"/>
      <c r="K11" s="170"/>
      <c r="L11" s="17"/>
      <c r="AT11" s="14"/>
    </row>
    <row r="12" spans="1:46" s="169" customFormat="1" ht="6.9" customHeight="1" x14ac:dyDescent="0.2">
      <c r="B12" s="17"/>
      <c r="C12" s="170"/>
      <c r="D12" s="170"/>
      <c r="E12" s="170"/>
      <c r="F12" s="170"/>
      <c r="G12" s="170"/>
      <c r="H12" s="170"/>
      <c r="I12" s="170"/>
      <c r="J12" s="170"/>
      <c r="K12" s="170"/>
      <c r="L12" s="17"/>
      <c r="AT12" s="14"/>
    </row>
    <row r="13" spans="1:46" s="1" customFormat="1" ht="24.9" customHeight="1" x14ac:dyDescent="0.2">
      <c r="B13" s="17"/>
      <c r="D13" s="18" t="s">
        <v>84</v>
      </c>
      <c r="L13" s="17"/>
      <c r="M13" s="94" t="s">
        <v>9</v>
      </c>
      <c r="AT13" s="14" t="s">
        <v>3</v>
      </c>
    </row>
    <row r="14" spans="1:46" s="1" customFormat="1" ht="6.9" customHeight="1" x14ac:dyDescent="0.2">
      <c r="B14" s="17"/>
      <c r="L14" s="17"/>
    </row>
    <row r="15" spans="1:46" s="1" customFormat="1" ht="12" customHeight="1" x14ac:dyDescent="0.2">
      <c r="B15" s="17"/>
      <c r="D15" s="23" t="s">
        <v>12</v>
      </c>
      <c r="L15" s="17"/>
    </row>
    <row r="16" spans="1:46" s="1" customFormat="1" ht="16.5" customHeight="1" x14ac:dyDescent="0.2">
      <c r="B16" s="17"/>
      <c r="E16" s="219" t="str">
        <f>'Rekapitulácia stavby'!K11</f>
        <v>Gymnázium, Šrobárova 1 Košice</v>
      </c>
      <c r="F16" s="220"/>
      <c r="G16" s="220"/>
      <c r="H16" s="220"/>
      <c r="L16" s="17"/>
    </row>
    <row r="17" spans="1:31" s="2" customFormat="1" ht="12" customHeight="1" x14ac:dyDescent="0.2">
      <c r="A17" s="28"/>
      <c r="B17" s="29"/>
      <c r="C17" s="28"/>
      <c r="D17" s="23" t="s">
        <v>85</v>
      </c>
      <c r="E17" s="28"/>
      <c r="F17" s="28"/>
      <c r="G17" s="28"/>
      <c r="H17" s="28"/>
      <c r="I17" s="28"/>
      <c r="J17" s="28"/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24.75" customHeight="1" x14ac:dyDescent="0.2">
      <c r="A18" s="28"/>
      <c r="B18" s="29"/>
      <c r="C18" s="28"/>
      <c r="D18" s="214" t="s">
        <v>393</v>
      </c>
      <c r="E18" s="217"/>
      <c r="F18" s="217"/>
      <c r="G18" s="217"/>
      <c r="H18" s="217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29"/>
      <c r="C20" s="28"/>
      <c r="D20" s="23" t="s">
        <v>13</v>
      </c>
      <c r="E20" s="28"/>
      <c r="F20" s="21" t="s">
        <v>1</v>
      </c>
      <c r="G20" s="28"/>
      <c r="H20" s="28"/>
      <c r="I20" s="23" t="s">
        <v>14</v>
      </c>
      <c r="J20" s="21" t="s">
        <v>1</v>
      </c>
      <c r="K20" s="28"/>
      <c r="L20" s="5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28"/>
      <c r="B21" s="29"/>
      <c r="C21" s="28"/>
      <c r="D21" s="23" t="s">
        <v>15</v>
      </c>
      <c r="E21" s="28"/>
      <c r="F21" s="21" t="s">
        <v>16</v>
      </c>
      <c r="G21" s="28"/>
      <c r="H21" s="28"/>
      <c r="I21" s="23" t="s">
        <v>17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0.95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29"/>
      <c r="C23" s="28"/>
      <c r="D23" s="23" t="s">
        <v>18</v>
      </c>
      <c r="E23" s="28"/>
      <c r="F23" s="28"/>
      <c r="G23" s="28"/>
      <c r="H23" s="28"/>
      <c r="I23" s="23" t="s">
        <v>19</v>
      </c>
      <c r="J23" s="21" t="str">
        <f>IF('Rekapitulácia stavby'!AN15="","",'Rekapitulácia stavby'!AN15)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29"/>
      <c r="C24" s="28"/>
      <c r="D24" s="28"/>
      <c r="E24" s="21" t="str">
        <f>IF('Rekapitulácia stavby'!E16="","",'Rekapitulácia stavby'!E16)</f>
        <v xml:space="preserve"> </v>
      </c>
      <c r="F24" s="28"/>
      <c r="G24" s="28"/>
      <c r="H24" s="28"/>
      <c r="I24" s="23" t="s">
        <v>20</v>
      </c>
      <c r="J24" s="21" t="str">
        <f>IF('Rekapitulácia stavby'!AN16="","",'Rekapitulácia stavby'!AN16)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29"/>
      <c r="C26" s="28"/>
      <c r="D26" s="23" t="s">
        <v>21</v>
      </c>
      <c r="E26" s="28"/>
      <c r="F26" s="28"/>
      <c r="G26" s="28"/>
      <c r="H26" s="28"/>
      <c r="I26" s="23" t="s">
        <v>19</v>
      </c>
      <c r="J26" s="21" t="str">
        <f>'Rekapitulácia stavby'!AN18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18" customHeight="1" x14ac:dyDescent="0.2">
      <c r="A27" s="28"/>
      <c r="B27" s="29"/>
      <c r="C27" s="28"/>
      <c r="D27" s="28"/>
      <c r="E27" s="190" t="str">
        <f>'Rekapitulácia stavby'!E19</f>
        <v xml:space="preserve"> </v>
      </c>
      <c r="F27" s="190"/>
      <c r="G27" s="190"/>
      <c r="H27" s="190"/>
      <c r="I27" s="23" t="s">
        <v>20</v>
      </c>
      <c r="J27" s="21" t="str">
        <f>'Rekapitulácia stavby'!AN19</f>
        <v/>
      </c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" customHeight="1" x14ac:dyDescent="0.2">
      <c r="A29" s="28"/>
      <c r="B29" s="29"/>
      <c r="C29" s="28"/>
      <c r="D29" s="23" t="s">
        <v>22</v>
      </c>
      <c r="E29" s="28"/>
      <c r="F29" s="28"/>
      <c r="G29" s="28"/>
      <c r="H29" s="28"/>
      <c r="I29" s="23" t="s">
        <v>19</v>
      </c>
      <c r="J29" s="21" t="str">
        <f>IF('Rekapitulácia stavby'!AN21="","",'Rekapitulácia stavby'!AN21)</f>
        <v/>
      </c>
      <c r="K29" s="28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8" customHeight="1" x14ac:dyDescent="0.2">
      <c r="A30" s="28"/>
      <c r="B30" s="29"/>
      <c r="C30" s="28"/>
      <c r="D30" s="28"/>
      <c r="E30" s="21" t="str">
        <f>IF('Rekapitulácia stavby'!E22="","",'Rekapitulácia stavby'!E22)</f>
        <v xml:space="preserve"> </v>
      </c>
      <c r="F30" s="28"/>
      <c r="G30" s="28"/>
      <c r="H30" s="28"/>
      <c r="I30" s="23" t="s">
        <v>20</v>
      </c>
      <c r="J30" s="21" t="str">
        <f>IF('Rekapitulácia stavby'!AN22="","",'Rekapitulácia stavby'!AN22)</f>
        <v/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 x14ac:dyDescent="0.2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2" customHeight="1" x14ac:dyDescent="0.2">
      <c r="A32" s="28"/>
      <c r="B32" s="29"/>
      <c r="C32" s="28"/>
      <c r="D32" s="23" t="s">
        <v>25</v>
      </c>
      <c r="E32" s="28"/>
      <c r="F32" s="28"/>
      <c r="G32" s="28"/>
      <c r="H32" s="28"/>
      <c r="I32" s="23" t="s">
        <v>19</v>
      </c>
      <c r="J32" s="21" t="str">
        <f>IF('Rekapitulácia stavby'!AN24="","",'Rekapitulácia stavby'!AN24)</f>
        <v/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8" customHeight="1" x14ac:dyDescent="0.2">
      <c r="A33" s="28"/>
      <c r="B33" s="29"/>
      <c r="C33" s="28"/>
      <c r="D33" s="28"/>
      <c r="E33" s="21" t="str">
        <f>IF('Rekapitulácia stavby'!E25="","",'Rekapitulácia stavby'!E25)</f>
        <v xml:space="preserve"> </v>
      </c>
      <c r="F33" s="28"/>
      <c r="G33" s="28"/>
      <c r="H33" s="28"/>
      <c r="I33" s="23" t="s">
        <v>20</v>
      </c>
      <c r="J33" s="21" t="str">
        <f>IF('Rekapitulácia stavby'!AN25="","",'Rekapitulácia stavby'!AN25)</f>
        <v/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2" customHeight="1" x14ac:dyDescent="0.2">
      <c r="A35" s="28"/>
      <c r="B35" s="29"/>
      <c r="C35" s="28"/>
      <c r="D35" s="23" t="s">
        <v>26</v>
      </c>
      <c r="E35" s="28"/>
      <c r="F35" s="28"/>
      <c r="G35" s="28"/>
      <c r="H35" s="28"/>
      <c r="I35" s="28"/>
      <c r="J35" s="28"/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8" customFormat="1" ht="16.5" customHeight="1" x14ac:dyDescent="0.2">
      <c r="A36" s="95"/>
      <c r="B36" s="96"/>
      <c r="C36" s="95"/>
      <c r="D36" s="95"/>
      <c r="E36" s="192" t="s">
        <v>1</v>
      </c>
      <c r="F36" s="192"/>
      <c r="G36" s="192"/>
      <c r="H36" s="192"/>
      <c r="I36" s="95"/>
      <c r="J36" s="95"/>
      <c r="K36" s="95"/>
      <c r="L36" s="97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2" customFormat="1" ht="6.9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 x14ac:dyDescent="0.2">
      <c r="A38" s="28"/>
      <c r="B38" s="29"/>
      <c r="C38" s="28"/>
      <c r="D38" s="62"/>
      <c r="E38" s="62"/>
      <c r="F38" s="62"/>
      <c r="G38" s="62"/>
      <c r="H38" s="62"/>
      <c r="I38" s="62"/>
      <c r="J38" s="62"/>
      <c r="K38" s="62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" customHeight="1" x14ac:dyDescent="0.2">
      <c r="A39" s="28"/>
      <c r="B39" s="29"/>
      <c r="C39" s="28"/>
      <c r="D39" s="21" t="s">
        <v>86</v>
      </c>
      <c r="E39" s="28"/>
      <c r="F39" s="28"/>
      <c r="G39" s="28"/>
      <c r="H39" s="28"/>
      <c r="I39" s="28"/>
      <c r="J39" s="27">
        <f>J105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 x14ac:dyDescent="0.2">
      <c r="A40" s="28"/>
      <c r="B40" s="29"/>
      <c r="C40" s="28"/>
      <c r="D40" s="26" t="s">
        <v>87</v>
      </c>
      <c r="E40" s="28"/>
      <c r="F40" s="28"/>
      <c r="G40" s="28"/>
      <c r="H40" s="28"/>
      <c r="I40" s="28"/>
      <c r="J40" s="27">
        <f>J114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 x14ac:dyDescent="0.2">
      <c r="A41" s="28"/>
      <c r="B41" s="29"/>
      <c r="C41" s="28"/>
      <c r="D41" s="98" t="s">
        <v>29</v>
      </c>
      <c r="E41" s="28"/>
      <c r="F41" s="28"/>
      <c r="G41" s="28"/>
      <c r="H41" s="28"/>
      <c r="I41" s="28"/>
      <c r="J41" s="67">
        <f>ROUND(J39 + J40, 2)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" customHeight="1" x14ac:dyDescent="0.2">
      <c r="A42" s="28"/>
      <c r="B42" s="29"/>
      <c r="C42" s="28"/>
      <c r="D42" s="62"/>
      <c r="E42" s="62"/>
      <c r="F42" s="62"/>
      <c r="G42" s="62"/>
      <c r="H42" s="62"/>
      <c r="I42" s="62"/>
      <c r="J42" s="62"/>
      <c r="K42" s="62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14.4" customHeight="1" x14ac:dyDescent="0.2">
      <c r="A43" s="28"/>
      <c r="B43" s="29"/>
      <c r="C43" s="28"/>
      <c r="D43" s="28"/>
      <c r="E43" s="28"/>
      <c r="F43" s="32" t="s">
        <v>31</v>
      </c>
      <c r="G43" s="28"/>
      <c r="H43" s="28"/>
      <c r="I43" s="32" t="s">
        <v>30</v>
      </c>
      <c r="J43" s="32" t="s">
        <v>32</v>
      </c>
      <c r="K43" s="28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" customHeight="1" x14ac:dyDescent="0.2">
      <c r="A44" s="28"/>
      <c r="B44" s="29"/>
      <c r="C44" s="28"/>
      <c r="D44" s="99" t="s">
        <v>33</v>
      </c>
      <c r="E44" s="23" t="s">
        <v>34</v>
      </c>
      <c r="F44" s="100">
        <f>ROUND((SUM(BE114:BE117) + SUM(BE137:BE171)),  2)</f>
        <v>0</v>
      </c>
      <c r="G44" s="28"/>
      <c r="H44" s="28"/>
      <c r="I44" s="101">
        <v>0.2</v>
      </c>
      <c r="J44" s="100">
        <f>ROUND(((SUM(BE114:BE117) + SUM(BE137:BE171))*I44),  2)</f>
        <v>0</v>
      </c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14.4" customHeight="1" x14ac:dyDescent="0.2">
      <c r="A45" s="28"/>
      <c r="B45" s="29"/>
      <c r="C45" s="28"/>
      <c r="D45" s="28"/>
      <c r="E45" s="23" t="s">
        <v>35</v>
      </c>
      <c r="F45" s="100">
        <f>ROUND((SUM(BF114:BF117) + SUM(BF137:BF171)),  2)</f>
        <v>0</v>
      </c>
      <c r="G45" s="28"/>
      <c r="H45" s="28"/>
      <c r="I45" s="101">
        <v>0.2</v>
      </c>
      <c r="J45" s="100">
        <f>ROUND(((SUM(BF114:BF117) + SUM(BF137:BF171))*I45),  2)</f>
        <v>0</v>
      </c>
      <c r="K45" s="28"/>
      <c r="L45" s="3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14.4" hidden="1" customHeight="1" x14ac:dyDescent="0.2">
      <c r="A46" s="28"/>
      <c r="B46" s="29"/>
      <c r="C46" s="28"/>
      <c r="D46" s="28"/>
      <c r="E46" s="23" t="s">
        <v>36</v>
      </c>
      <c r="F46" s="100">
        <f>ROUND((SUM(BG114:BG117) + SUM(BG137:BG171)),  2)</f>
        <v>0</v>
      </c>
      <c r="G46" s="28"/>
      <c r="H46" s="28"/>
      <c r="I46" s="101">
        <v>0.2</v>
      </c>
      <c r="J46" s="100">
        <f>0</f>
        <v>0</v>
      </c>
      <c r="K46" s="28"/>
      <c r="L46" s="3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14.4" hidden="1" customHeight="1" x14ac:dyDescent="0.2">
      <c r="A47" s="28"/>
      <c r="B47" s="29"/>
      <c r="C47" s="28"/>
      <c r="D47" s="28"/>
      <c r="E47" s="23" t="s">
        <v>37</v>
      </c>
      <c r="F47" s="100">
        <f>ROUND((SUM(BH114:BH117) + SUM(BH137:BH171)),  2)</f>
        <v>0</v>
      </c>
      <c r="G47" s="28"/>
      <c r="H47" s="28"/>
      <c r="I47" s="101">
        <v>0.2</v>
      </c>
      <c r="J47" s="100">
        <f>0</f>
        <v>0</v>
      </c>
      <c r="K47" s="28"/>
      <c r="L47" s="3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14.4" hidden="1" customHeight="1" x14ac:dyDescent="0.2">
      <c r="A48" s="28"/>
      <c r="B48" s="29"/>
      <c r="C48" s="28"/>
      <c r="D48" s="28"/>
      <c r="E48" s="23" t="s">
        <v>38</v>
      </c>
      <c r="F48" s="100">
        <f>ROUND((SUM(BI114:BI117) + SUM(BI137:BI171)),  2)</f>
        <v>0</v>
      </c>
      <c r="G48" s="28"/>
      <c r="H48" s="28"/>
      <c r="I48" s="101">
        <v>0</v>
      </c>
      <c r="J48" s="100">
        <f>0</f>
        <v>0</v>
      </c>
      <c r="K48" s="28"/>
      <c r="L48" s="3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31" s="2" customFormat="1" ht="6.9" customHeight="1" x14ac:dyDescent="0.2">
      <c r="A49" s="28"/>
      <c r="B49" s="29"/>
      <c r="C49" s="28"/>
      <c r="D49" s="28"/>
      <c r="E49" s="28"/>
      <c r="F49" s="28"/>
      <c r="G49" s="28"/>
      <c r="H49" s="28"/>
      <c r="I49" s="28"/>
      <c r="J49" s="28"/>
      <c r="K49" s="28"/>
      <c r="L49" s="3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31" s="2" customFormat="1" ht="25.35" customHeight="1" x14ac:dyDescent="0.2">
      <c r="A50" s="28"/>
      <c r="B50" s="29"/>
      <c r="C50" s="91"/>
      <c r="D50" s="102" t="s">
        <v>39</v>
      </c>
      <c r="E50" s="56"/>
      <c r="F50" s="56"/>
      <c r="G50" s="103" t="s">
        <v>40</v>
      </c>
      <c r="H50" s="104" t="s">
        <v>41</v>
      </c>
      <c r="I50" s="56"/>
      <c r="J50" s="105">
        <f>SUM(J41:J48)</f>
        <v>0</v>
      </c>
      <c r="K50" s="106"/>
      <c r="L50" s="3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31" s="2" customFormat="1" ht="14.4" customHeight="1" x14ac:dyDescent="0.2">
      <c r="A51" s="28"/>
      <c r="B51" s="29"/>
      <c r="C51" s="28"/>
      <c r="D51" s="28"/>
      <c r="E51" s="28"/>
      <c r="F51" s="28"/>
      <c r="G51" s="28"/>
      <c r="H51" s="28"/>
      <c r="I51" s="28"/>
      <c r="J51" s="28"/>
      <c r="K51" s="28"/>
      <c r="L51" s="3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31" s="1" customFormat="1" ht="14.4" customHeight="1" x14ac:dyDescent="0.2">
      <c r="B52" s="17"/>
      <c r="L52" s="17"/>
    </row>
    <row r="53" spans="1:31" s="1" customFormat="1" ht="14.4" customHeight="1" x14ac:dyDescent="0.2">
      <c r="B53" s="17"/>
      <c r="L53" s="17"/>
    </row>
    <row r="54" spans="1:31" s="1" customFormat="1" ht="14.4" customHeight="1" x14ac:dyDescent="0.2">
      <c r="B54" s="17"/>
      <c r="L54" s="17"/>
    </row>
    <row r="55" spans="1:31" s="1" customFormat="1" ht="14.4" customHeight="1" x14ac:dyDescent="0.2">
      <c r="B55" s="17"/>
      <c r="L55" s="17"/>
    </row>
    <row r="56" spans="1:31" s="1" customFormat="1" ht="14.4" customHeight="1" x14ac:dyDescent="0.2">
      <c r="B56" s="17"/>
      <c r="L56" s="17"/>
    </row>
    <row r="57" spans="1:31" s="1" customFormat="1" ht="14.4" customHeight="1" x14ac:dyDescent="0.2">
      <c r="B57" s="17"/>
      <c r="L57" s="17"/>
    </row>
    <row r="58" spans="1:31" s="1" customFormat="1" ht="14.4" customHeight="1" x14ac:dyDescent="0.2">
      <c r="B58" s="17"/>
      <c r="L58" s="17"/>
    </row>
    <row r="59" spans="1:31" s="2" customFormat="1" ht="14.4" customHeight="1" x14ac:dyDescent="0.2">
      <c r="B59" s="38"/>
      <c r="D59" s="39" t="s">
        <v>42</v>
      </c>
      <c r="E59" s="40"/>
      <c r="F59" s="40"/>
      <c r="G59" s="39" t="s">
        <v>43</v>
      </c>
      <c r="H59" s="40"/>
      <c r="I59" s="40"/>
      <c r="J59" s="40"/>
      <c r="K59" s="40"/>
      <c r="L59" s="38"/>
    </row>
    <row r="60" spans="1:31" x14ac:dyDescent="0.2">
      <c r="B60" s="17"/>
      <c r="L60" s="17"/>
    </row>
    <row r="61" spans="1:31" x14ac:dyDescent="0.2">
      <c r="B61" s="17"/>
      <c r="L61" s="17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x14ac:dyDescent="0.2">
      <c r="B65" s="17"/>
      <c r="L65" s="17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s="2" customFormat="1" ht="13.2" x14ac:dyDescent="0.2">
      <c r="A70" s="28"/>
      <c r="B70" s="29"/>
      <c r="C70" s="28"/>
      <c r="D70" s="41" t="s">
        <v>44</v>
      </c>
      <c r="E70" s="31"/>
      <c r="F70" s="107" t="s">
        <v>45</v>
      </c>
      <c r="G70" s="41" t="s">
        <v>44</v>
      </c>
      <c r="H70" s="31"/>
      <c r="I70" s="31"/>
      <c r="J70" s="108" t="s">
        <v>45</v>
      </c>
      <c r="K70" s="31"/>
      <c r="L70" s="3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s="2" customFormat="1" ht="13.2" x14ac:dyDescent="0.2">
      <c r="A74" s="28"/>
      <c r="B74" s="29"/>
      <c r="C74" s="28"/>
      <c r="D74" s="39" t="s">
        <v>46</v>
      </c>
      <c r="E74" s="42"/>
      <c r="F74" s="42"/>
      <c r="G74" s="39" t="s">
        <v>47</v>
      </c>
      <c r="H74" s="42"/>
      <c r="I74" s="42"/>
      <c r="J74" s="42"/>
      <c r="K74" s="42"/>
      <c r="L74" s="3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31" x14ac:dyDescent="0.2">
      <c r="B75" s="17"/>
      <c r="L75" s="17"/>
    </row>
    <row r="76" spans="1:31" x14ac:dyDescent="0.2">
      <c r="B76" s="17"/>
      <c r="L76" s="17"/>
    </row>
    <row r="77" spans="1:31" x14ac:dyDescent="0.2">
      <c r="B77" s="17"/>
      <c r="L77" s="17"/>
    </row>
    <row r="78" spans="1:31" x14ac:dyDescent="0.2">
      <c r="B78" s="17"/>
      <c r="L78" s="17"/>
    </row>
    <row r="79" spans="1:31" x14ac:dyDescent="0.2">
      <c r="B79" s="17"/>
      <c r="L79" s="17"/>
    </row>
    <row r="80" spans="1:31" x14ac:dyDescent="0.2">
      <c r="B80" s="17"/>
      <c r="L80" s="17"/>
    </row>
    <row r="81" spans="1:31" x14ac:dyDescent="0.2">
      <c r="B81" s="17"/>
      <c r="L81" s="17"/>
    </row>
    <row r="82" spans="1:31" x14ac:dyDescent="0.2">
      <c r="B82" s="17"/>
      <c r="L82" s="17"/>
    </row>
    <row r="83" spans="1:31" x14ac:dyDescent="0.2">
      <c r="B83" s="17"/>
      <c r="L83" s="17"/>
    </row>
    <row r="84" spans="1:31" x14ac:dyDescent="0.2">
      <c r="B84" s="17"/>
      <c r="L84" s="17"/>
    </row>
    <row r="85" spans="1:31" s="2" customFormat="1" ht="13.2" x14ac:dyDescent="0.2">
      <c r="A85" s="28"/>
      <c r="B85" s="29"/>
      <c r="C85" s="28"/>
      <c r="D85" s="41" t="s">
        <v>44</v>
      </c>
      <c r="E85" s="31"/>
      <c r="F85" s="107" t="s">
        <v>45</v>
      </c>
      <c r="G85" s="41" t="s">
        <v>44</v>
      </c>
      <c r="H85" s="31"/>
      <c r="I85" s="31"/>
      <c r="J85" s="108" t="s">
        <v>45</v>
      </c>
      <c r="K85" s="31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2" customFormat="1" ht="14.4" customHeight="1" x14ac:dyDescent="0.2">
      <c r="A86" s="28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90" spans="1:31" s="2" customFormat="1" ht="6.9" customHeight="1" x14ac:dyDescent="0.2">
      <c r="A90" s="28"/>
      <c r="B90" s="45"/>
      <c r="C90" s="46"/>
      <c r="D90" s="46"/>
      <c r="E90" s="46"/>
      <c r="F90" s="46"/>
      <c r="G90" s="46"/>
      <c r="H90" s="46"/>
      <c r="I90" s="46"/>
      <c r="J90" s="46"/>
      <c r="K90" s="46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24.9" customHeight="1" x14ac:dyDescent="0.2">
      <c r="A91" s="28"/>
      <c r="B91" s="29"/>
      <c r="C91" s="18" t="s">
        <v>88</v>
      </c>
      <c r="D91" s="28"/>
      <c r="E91" s="28"/>
      <c r="F91" s="28"/>
      <c r="G91" s="28"/>
      <c r="H91" s="28"/>
      <c r="I91" s="28"/>
      <c r="J91" s="28"/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2" customHeight="1" x14ac:dyDescent="0.2">
      <c r="A93" s="28"/>
      <c r="B93" s="29"/>
      <c r="C93" s="23" t="s">
        <v>12</v>
      </c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6.5" customHeight="1" x14ac:dyDescent="0.2">
      <c r="A94" s="28"/>
      <c r="B94" s="29"/>
      <c r="C94" s="28"/>
      <c r="D94" s="28"/>
      <c r="E94" s="219" t="str">
        <f>E16</f>
        <v>Gymnázium, Šrobárova 1 Košice</v>
      </c>
      <c r="F94" s="220"/>
      <c r="G94" s="220"/>
      <c r="H94" s="220"/>
      <c r="I94" s="28"/>
      <c r="J94" s="28"/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2" customHeight="1" x14ac:dyDescent="0.2">
      <c r="A95" s="28"/>
      <c r="B95" s="29"/>
      <c r="C95" s="23" t="s">
        <v>85</v>
      </c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4.75" customHeight="1" x14ac:dyDescent="0.2">
      <c r="A96" s="28"/>
      <c r="B96" s="29"/>
      <c r="C96" s="214" t="str">
        <f>D18</f>
        <v>3 - Reštaurovanie uličných a dvorových fasád gymnázia - Fasada Dvor - IE</v>
      </c>
      <c r="D96" s="217"/>
      <c r="E96" s="217"/>
      <c r="F96" s="217"/>
      <c r="G96" s="217"/>
      <c r="H96" s="217"/>
      <c r="I96" s="28"/>
      <c r="J96" s="28"/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6.9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12" customHeight="1" x14ac:dyDescent="0.2">
      <c r="A98" s="28"/>
      <c r="B98" s="29"/>
      <c r="C98" s="23" t="s">
        <v>15</v>
      </c>
      <c r="D98" s="28"/>
      <c r="E98" s="28"/>
      <c r="F98" s="21" t="str">
        <f>F21</f>
        <v xml:space="preserve"> </v>
      </c>
      <c r="G98" s="28"/>
      <c r="H98" s="28"/>
      <c r="I98" s="23" t="s">
        <v>17</v>
      </c>
      <c r="J98" s="51"/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47" s="2" customFormat="1" ht="6.9" customHeight="1" x14ac:dyDescent="0.2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47" s="2" customFormat="1" ht="15.15" customHeight="1" x14ac:dyDescent="0.2">
      <c r="A100" s="28"/>
      <c r="B100" s="29"/>
      <c r="C100" s="23" t="s">
        <v>18</v>
      </c>
      <c r="D100" s="28"/>
      <c r="E100" s="28"/>
      <c r="F100" s="21" t="str">
        <f>E24</f>
        <v xml:space="preserve"> </v>
      </c>
      <c r="G100" s="28"/>
      <c r="H100" s="28"/>
      <c r="I100" s="23" t="s">
        <v>22</v>
      </c>
      <c r="J100" s="24" t="str">
        <f>E30</f>
        <v xml:space="preserve"> </v>
      </c>
      <c r="K100" s="28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47" s="2" customFormat="1" ht="15.15" customHeight="1" x14ac:dyDescent="0.2">
      <c r="A101" s="28"/>
      <c r="B101" s="29"/>
      <c r="C101" s="23" t="s">
        <v>21</v>
      </c>
      <c r="D101" s="28"/>
      <c r="E101" s="28"/>
      <c r="F101" s="21" t="str">
        <f>IF(E27="","",E27)</f>
        <v xml:space="preserve"> </v>
      </c>
      <c r="G101" s="28"/>
      <c r="H101" s="28"/>
      <c r="I101" s="23" t="s">
        <v>25</v>
      </c>
      <c r="J101" s="24" t="str">
        <f>E33</f>
        <v xml:space="preserve"> </v>
      </c>
      <c r="K101" s="28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47" s="2" customFormat="1" ht="10.35" customHeight="1" x14ac:dyDescent="0.2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47" s="2" customFormat="1" ht="29.25" customHeight="1" x14ac:dyDescent="0.2">
      <c r="A103" s="28"/>
      <c r="B103" s="29"/>
      <c r="C103" s="109" t="s">
        <v>89</v>
      </c>
      <c r="D103" s="91"/>
      <c r="E103" s="91"/>
      <c r="F103" s="91"/>
      <c r="G103" s="91"/>
      <c r="H103" s="91"/>
      <c r="I103" s="91"/>
      <c r="J103" s="110" t="s">
        <v>90</v>
      </c>
      <c r="K103" s="91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47" s="2" customFormat="1" ht="10.35" customHeight="1" x14ac:dyDescent="0.2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2.95" customHeight="1" x14ac:dyDescent="0.2">
      <c r="A105" s="28"/>
      <c r="B105" s="29"/>
      <c r="C105" s="111" t="s">
        <v>91</v>
      </c>
      <c r="D105" s="28"/>
      <c r="E105" s="28"/>
      <c r="F105" s="28"/>
      <c r="G105" s="28"/>
      <c r="H105" s="28"/>
      <c r="I105" s="28"/>
      <c r="J105" s="67">
        <f>J137</f>
        <v>0</v>
      </c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U105" s="14" t="s">
        <v>92</v>
      </c>
    </row>
    <row r="106" spans="1:47" s="9" customFormat="1" ht="24.9" customHeight="1" x14ac:dyDescent="0.2">
      <c r="B106" s="112"/>
      <c r="D106" s="113" t="s">
        <v>244</v>
      </c>
      <c r="E106" s="114"/>
      <c r="F106" s="114"/>
      <c r="G106" s="114"/>
      <c r="H106" s="114"/>
      <c r="I106" s="114"/>
      <c r="J106" s="115">
        <f>J138</f>
        <v>0</v>
      </c>
      <c r="L106" s="112"/>
    </row>
    <row r="107" spans="1:47" s="10" customFormat="1" ht="19.95" customHeight="1" x14ac:dyDescent="0.2">
      <c r="B107" s="116"/>
      <c r="D107" s="226" t="s">
        <v>245</v>
      </c>
      <c r="E107" s="227"/>
      <c r="F107" s="227"/>
      <c r="G107" s="227"/>
      <c r="H107" s="227"/>
      <c r="I107" s="227"/>
      <c r="J107" s="117">
        <f>J139</f>
        <v>0</v>
      </c>
      <c r="L107" s="116"/>
    </row>
    <row r="108" spans="1:47" s="10" customFormat="1" ht="19.95" customHeight="1" x14ac:dyDescent="0.2">
      <c r="B108" s="116"/>
      <c r="D108" s="226" t="s">
        <v>246</v>
      </c>
      <c r="E108" s="227"/>
      <c r="F108" s="227"/>
      <c r="G108" s="227"/>
      <c r="H108" s="227"/>
      <c r="I108" s="227"/>
      <c r="J108" s="117">
        <f>J147</f>
        <v>0</v>
      </c>
      <c r="L108" s="116"/>
    </row>
    <row r="109" spans="1:47" s="10" customFormat="1" ht="19.95" customHeight="1" x14ac:dyDescent="0.2">
      <c r="B109" s="116"/>
      <c r="D109" s="226" t="s">
        <v>247</v>
      </c>
      <c r="E109" s="227"/>
      <c r="F109" s="227"/>
      <c r="G109" s="227"/>
      <c r="H109" s="227"/>
      <c r="I109" s="227"/>
      <c r="J109" s="117">
        <f>J156</f>
        <v>0</v>
      </c>
      <c r="L109" s="116"/>
    </row>
    <row r="110" spans="1:47" s="9" customFormat="1" ht="24.9" customHeight="1" x14ac:dyDescent="0.2">
      <c r="B110" s="112"/>
      <c r="D110" s="113" t="s">
        <v>344</v>
      </c>
      <c r="E110" s="114"/>
      <c r="F110" s="114"/>
      <c r="G110" s="114"/>
      <c r="H110" s="114"/>
      <c r="I110" s="114"/>
      <c r="J110" s="115">
        <f>J163</f>
        <v>0</v>
      </c>
      <c r="L110" s="112"/>
    </row>
    <row r="111" spans="1:47" s="9" customFormat="1" ht="24.9" customHeight="1" x14ac:dyDescent="0.2">
      <c r="B111" s="112"/>
      <c r="D111" s="113" t="s">
        <v>345</v>
      </c>
      <c r="E111" s="114"/>
      <c r="F111" s="114"/>
      <c r="G111" s="114"/>
      <c r="H111" s="114"/>
      <c r="I111" s="114"/>
      <c r="J111" s="115">
        <f>J170</f>
        <v>0</v>
      </c>
      <c r="L111" s="112"/>
    </row>
    <row r="112" spans="1:47" s="2" customFormat="1" ht="21.75" customHeight="1" x14ac:dyDescent="0.2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" customHeight="1" x14ac:dyDescent="0.2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29.25" customHeight="1" x14ac:dyDescent="0.2">
      <c r="A114" s="28"/>
      <c r="B114" s="29"/>
      <c r="C114" s="111" t="s">
        <v>101</v>
      </c>
      <c r="D114" s="28"/>
      <c r="E114" s="28"/>
      <c r="F114" s="28"/>
      <c r="G114" s="28"/>
      <c r="H114" s="28"/>
      <c r="I114" s="28"/>
      <c r="J114" s="118">
        <f>ROUND(J115 + J116,2)</f>
        <v>0</v>
      </c>
      <c r="K114" s="28"/>
      <c r="L114" s="38"/>
      <c r="N114" s="119" t="s">
        <v>33</v>
      </c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8" customHeight="1" x14ac:dyDescent="0.2">
      <c r="A115" s="28"/>
      <c r="B115" s="120"/>
      <c r="C115" s="121"/>
      <c r="D115" s="218" t="s">
        <v>102</v>
      </c>
      <c r="E115" s="218"/>
      <c r="F115" s="218"/>
      <c r="G115" s="121"/>
      <c r="H115" s="121"/>
      <c r="I115" s="121"/>
      <c r="J115" s="122"/>
      <c r="K115" s="121"/>
      <c r="L115" s="123"/>
      <c r="M115" s="124"/>
      <c r="N115" s="125" t="s">
        <v>35</v>
      </c>
      <c r="O115" s="124"/>
      <c r="P115" s="124"/>
      <c r="Q115" s="124"/>
      <c r="R115" s="124"/>
      <c r="S115" s="121"/>
      <c r="T115" s="121"/>
      <c r="U115" s="121"/>
      <c r="V115" s="168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4"/>
      <c r="AG115" s="124"/>
      <c r="AH115" s="124"/>
      <c r="AI115" s="124"/>
      <c r="AJ115" s="124"/>
      <c r="AK115" s="124"/>
      <c r="AL115" s="124"/>
      <c r="AM115" s="124"/>
      <c r="AN115" s="124"/>
      <c r="AO115" s="124"/>
      <c r="AP115" s="124"/>
      <c r="AQ115" s="124"/>
      <c r="AR115" s="124"/>
      <c r="AS115" s="124"/>
      <c r="AT115" s="124"/>
      <c r="AU115" s="124"/>
      <c r="AV115" s="124"/>
      <c r="AW115" s="124"/>
      <c r="AX115" s="124"/>
      <c r="AY115" s="126" t="s">
        <v>103</v>
      </c>
      <c r="AZ115" s="124"/>
      <c r="BA115" s="124"/>
      <c r="BB115" s="124"/>
      <c r="BC115" s="124"/>
      <c r="BD115" s="124"/>
      <c r="BE115" s="127">
        <f>IF(N115="základná",J115,0)</f>
        <v>0</v>
      </c>
      <c r="BF115" s="127">
        <f>IF(N115="znížená",J115,0)</f>
        <v>0</v>
      </c>
      <c r="BG115" s="127">
        <f>IF(N115="zákl. prenesená",J115,0)</f>
        <v>0</v>
      </c>
      <c r="BH115" s="127">
        <f>IF(N115="zníž. prenesená",J115,0)</f>
        <v>0</v>
      </c>
      <c r="BI115" s="127">
        <f>IF(N115="nulová",J115,0)</f>
        <v>0</v>
      </c>
      <c r="BJ115" s="126" t="s">
        <v>104</v>
      </c>
      <c r="BK115" s="124"/>
      <c r="BL115" s="124"/>
      <c r="BM115" s="124"/>
    </row>
    <row r="116" spans="1:65" s="2" customFormat="1" ht="18" customHeight="1" x14ac:dyDescent="0.2">
      <c r="A116" s="28"/>
      <c r="B116" s="120"/>
      <c r="C116" s="121"/>
      <c r="D116" s="218" t="s">
        <v>105</v>
      </c>
      <c r="E116" s="218"/>
      <c r="F116" s="218"/>
      <c r="G116" s="121"/>
      <c r="H116" s="121"/>
      <c r="I116" s="121"/>
      <c r="J116" s="122"/>
      <c r="K116" s="121"/>
      <c r="L116" s="123"/>
      <c r="M116" s="124"/>
      <c r="N116" s="125" t="s">
        <v>35</v>
      </c>
      <c r="O116" s="124"/>
      <c r="P116" s="124"/>
      <c r="Q116" s="124"/>
      <c r="R116" s="124"/>
      <c r="S116" s="121"/>
      <c r="T116" s="121"/>
      <c r="U116" s="121"/>
      <c r="V116" s="168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4"/>
      <c r="AG116" s="124"/>
      <c r="AH116" s="124"/>
      <c r="AI116" s="124"/>
      <c r="AJ116" s="124"/>
      <c r="AK116" s="124"/>
      <c r="AL116" s="124"/>
      <c r="AM116" s="124"/>
      <c r="AN116" s="124"/>
      <c r="AO116" s="124"/>
      <c r="AP116" s="124"/>
      <c r="AQ116" s="124"/>
      <c r="AR116" s="124"/>
      <c r="AS116" s="124"/>
      <c r="AT116" s="124"/>
      <c r="AU116" s="124"/>
      <c r="AV116" s="124"/>
      <c r="AW116" s="124"/>
      <c r="AX116" s="124"/>
      <c r="AY116" s="126" t="s">
        <v>103</v>
      </c>
      <c r="AZ116" s="124"/>
      <c r="BA116" s="124"/>
      <c r="BB116" s="124"/>
      <c r="BC116" s="124"/>
      <c r="BD116" s="124"/>
      <c r="BE116" s="127">
        <f>IF(N116="základná",J116,0)</f>
        <v>0</v>
      </c>
      <c r="BF116" s="127">
        <f>IF(N116="znížená",J116,0)</f>
        <v>0</v>
      </c>
      <c r="BG116" s="127">
        <f>IF(N116="zákl. prenesená",J116,0)</f>
        <v>0</v>
      </c>
      <c r="BH116" s="127">
        <f>IF(N116="zníž. prenesená",J116,0)</f>
        <v>0</v>
      </c>
      <c r="BI116" s="127">
        <f>IF(N116="nulová",J116,0)</f>
        <v>0</v>
      </c>
      <c r="BJ116" s="126" t="s">
        <v>104</v>
      </c>
      <c r="BK116" s="124"/>
      <c r="BL116" s="124"/>
      <c r="BM116" s="124"/>
    </row>
    <row r="117" spans="1:65" s="2" customFormat="1" ht="18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9.25" customHeight="1" x14ac:dyDescent="0.2">
      <c r="A118" s="28"/>
      <c r="B118" s="29"/>
      <c r="C118" s="90" t="s">
        <v>83</v>
      </c>
      <c r="D118" s="91"/>
      <c r="E118" s="91"/>
      <c r="F118" s="91"/>
      <c r="G118" s="91"/>
      <c r="H118" s="91"/>
      <c r="I118" s="91"/>
      <c r="J118" s="92">
        <f>ROUND(J105+J114,2)</f>
        <v>0</v>
      </c>
      <c r="K118" s="91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" customHeight="1" x14ac:dyDescent="0.2">
      <c r="A119" s="28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3" spans="1:65" s="2" customFormat="1" ht="6.9" customHeight="1" x14ac:dyDescent="0.2">
      <c r="A123" s="28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2" customFormat="1" ht="24.9" customHeight="1" x14ac:dyDescent="0.2">
      <c r="A124" s="28"/>
      <c r="B124" s="29"/>
      <c r="C124" s="18" t="s">
        <v>106</v>
      </c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5" s="2" customFormat="1" ht="6.9" customHeight="1" x14ac:dyDescent="0.2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5" s="2" customFormat="1" ht="12" customHeight="1" x14ac:dyDescent="0.2">
      <c r="A126" s="28"/>
      <c r="B126" s="29"/>
      <c r="C126" s="23" t="s">
        <v>12</v>
      </c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5" s="2" customFormat="1" ht="16.5" customHeight="1" x14ac:dyDescent="0.2">
      <c r="A127" s="28"/>
      <c r="B127" s="29"/>
      <c r="C127" s="28"/>
      <c r="D127" s="28"/>
      <c r="E127" s="219" t="s">
        <v>396</v>
      </c>
      <c r="F127" s="220"/>
      <c r="G127" s="220"/>
      <c r="H127" s="220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65" s="2" customFormat="1" ht="12" customHeight="1" x14ac:dyDescent="0.2">
      <c r="A128" s="28"/>
      <c r="B128" s="29"/>
      <c r="C128" s="23" t="s">
        <v>85</v>
      </c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24.75" customHeight="1" x14ac:dyDescent="0.2">
      <c r="A129" s="28"/>
      <c r="B129" s="29"/>
      <c r="C129" s="214" t="str">
        <f>D18</f>
        <v>3 - Reštaurovanie uličných a dvorových fasád gymnázia - Fasada Dvor - IE</v>
      </c>
      <c r="D129" s="217"/>
      <c r="E129" s="217"/>
      <c r="F129" s="217"/>
      <c r="G129" s="217"/>
      <c r="H129" s="217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6.9" customHeight="1" x14ac:dyDescent="0.2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2" customHeight="1" x14ac:dyDescent="0.2">
      <c r="A131" s="28"/>
      <c r="B131" s="29"/>
      <c r="C131" s="23" t="s">
        <v>15</v>
      </c>
      <c r="D131" s="28"/>
      <c r="E131" s="28"/>
      <c r="F131" s="21" t="str">
        <f>F21</f>
        <v xml:space="preserve"> </v>
      </c>
      <c r="G131" s="28"/>
      <c r="H131" s="28"/>
      <c r="I131" s="23" t="s">
        <v>17</v>
      </c>
      <c r="J131" s="51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" customHeight="1" x14ac:dyDescent="0.2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5.15" customHeight="1" x14ac:dyDescent="0.2">
      <c r="A133" s="28"/>
      <c r="B133" s="29"/>
      <c r="C133" s="23" t="s">
        <v>18</v>
      </c>
      <c r="D133" s="28"/>
      <c r="E133" s="28"/>
      <c r="F133" s="21" t="str">
        <f>E24</f>
        <v xml:space="preserve"> </v>
      </c>
      <c r="G133" s="28"/>
      <c r="H133" s="28"/>
      <c r="I133" s="23" t="s">
        <v>22</v>
      </c>
      <c r="J133" s="24" t="str">
        <f>E30</f>
        <v xml:space="preserve"> </v>
      </c>
      <c r="K133" s="28"/>
      <c r="L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15.15" customHeight="1" x14ac:dyDescent="0.2">
      <c r="A134" s="28"/>
      <c r="B134" s="29"/>
      <c r="C134" s="23" t="s">
        <v>21</v>
      </c>
      <c r="D134" s="28"/>
      <c r="E134" s="28"/>
      <c r="F134" s="21" t="str">
        <f>IF(E27="","",E27)</f>
        <v xml:space="preserve"> </v>
      </c>
      <c r="G134" s="28"/>
      <c r="H134" s="28"/>
      <c r="I134" s="23" t="s">
        <v>25</v>
      </c>
      <c r="J134" s="24" t="str">
        <f>E33</f>
        <v xml:space="preserve"> </v>
      </c>
      <c r="K134" s="28"/>
      <c r="L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0.35" customHeight="1" x14ac:dyDescent="0.2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11" customFormat="1" ht="29.25" customHeight="1" x14ac:dyDescent="0.2">
      <c r="A136" s="128"/>
      <c r="B136" s="129"/>
      <c r="C136" s="130" t="s">
        <v>107</v>
      </c>
      <c r="D136" s="131" t="s">
        <v>54</v>
      </c>
      <c r="E136" s="131" t="s">
        <v>50</v>
      </c>
      <c r="F136" s="131" t="s">
        <v>51</v>
      </c>
      <c r="G136" s="131" t="s">
        <v>108</v>
      </c>
      <c r="H136" s="131" t="s">
        <v>109</v>
      </c>
      <c r="I136" s="131" t="s">
        <v>110</v>
      </c>
      <c r="J136" s="132" t="s">
        <v>90</v>
      </c>
      <c r="K136" s="133" t="s">
        <v>111</v>
      </c>
      <c r="L136" s="134"/>
      <c r="M136" s="58" t="s">
        <v>1</v>
      </c>
      <c r="N136" s="59" t="s">
        <v>33</v>
      </c>
      <c r="O136" s="59" t="s">
        <v>112</v>
      </c>
      <c r="P136" s="59" t="s">
        <v>113</v>
      </c>
      <c r="Q136" s="59" t="s">
        <v>114</v>
      </c>
      <c r="R136" s="59" t="s">
        <v>115</v>
      </c>
      <c r="S136" s="59" t="s">
        <v>116</v>
      </c>
      <c r="T136" s="60" t="s">
        <v>117</v>
      </c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</row>
    <row r="137" spans="1:65" s="2" customFormat="1" ht="22.95" customHeight="1" x14ac:dyDescent="0.3">
      <c r="A137" s="28"/>
      <c r="B137" s="29"/>
      <c r="C137" s="65" t="s">
        <v>86</v>
      </c>
      <c r="D137" s="28"/>
      <c r="E137" s="28"/>
      <c r="F137" s="28"/>
      <c r="G137" s="28"/>
      <c r="H137" s="28"/>
      <c r="I137" s="28"/>
      <c r="J137" s="135">
        <f>BK137</f>
        <v>0</v>
      </c>
      <c r="K137" s="28"/>
      <c r="L137" s="29"/>
      <c r="M137" s="61"/>
      <c r="N137" s="52"/>
      <c r="O137" s="62"/>
      <c r="P137" s="136">
        <f>P138+P163+P170</f>
        <v>0</v>
      </c>
      <c r="Q137" s="62"/>
      <c r="R137" s="136">
        <f>R138+R163+R170</f>
        <v>0</v>
      </c>
      <c r="S137" s="62"/>
      <c r="T137" s="137">
        <f>T138+T163+T170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68</v>
      </c>
      <c r="AU137" s="14" t="s">
        <v>92</v>
      </c>
      <c r="BK137" s="138">
        <f>BK138+BK163+BK170</f>
        <v>0</v>
      </c>
    </row>
    <row r="138" spans="1:65" s="12" customFormat="1" ht="25.95" customHeight="1" x14ac:dyDescent="0.25">
      <c r="B138" s="139"/>
      <c r="D138" s="140" t="s">
        <v>68</v>
      </c>
      <c r="E138" s="141" t="s">
        <v>118</v>
      </c>
      <c r="F138" s="141" t="s">
        <v>251</v>
      </c>
      <c r="J138" s="142">
        <f>BK138</f>
        <v>0</v>
      </c>
      <c r="L138" s="139"/>
      <c r="M138" s="143"/>
      <c r="N138" s="144"/>
      <c r="O138" s="144"/>
      <c r="P138" s="145">
        <f>P139+P147+P156</f>
        <v>0</v>
      </c>
      <c r="Q138" s="144"/>
      <c r="R138" s="145">
        <f>R139+R147+R156</f>
        <v>0</v>
      </c>
      <c r="S138" s="144"/>
      <c r="T138" s="146">
        <f>T139+T147+T156</f>
        <v>0</v>
      </c>
      <c r="AR138" s="140" t="s">
        <v>73</v>
      </c>
      <c r="AT138" s="147" t="s">
        <v>68</v>
      </c>
      <c r="AU138" s="147" t="s">
        <v>69</v>
      </c>
      <c r="AY138" s="140" t="s">
        <v>120</v>
      </c>
      <c r="BK138" s="148">
        <f>BK139+BK147+BK156</f>
        <v>0</v>
      </c>
    </row>
    <row r="139" spans="1:65" s="12" customFormat="1" ht="22.95" customHeight="1" x14ac:dyDescent="0.25">
      <c r="B139" s="139"/>
      <c r="D139" s="140" t="s">
        <v>68</v>
      </c>
      <c r="E139" s="149" t="s">
        <v>121</v>
      </c>
      <c r="F139" s="149" t="s">
        <v>252</v>
      </c>
      <c r="J139" s="150">
        <f>BK139</f>
        <v>0</v>
      </c>
      <c r="L139" s="139"/>
      <c r="M139" s="143"/>
      <c r="N139" s="144"/>
      <c r="O139" s="144"/>
      <c r="P139" s="145">
        <f>SUM(P140:P146)</f>
        <v>0</v>
      </c>
      <c r="Q139" s="144"/>
      <c r="R139" s="145">
        <f>SUM(R140:R146)</f>
        <v>0</v>
      </c>
      <c r="S139" s="144"/>
      <c r="T139" s="146">
        <f>SUM(T140:T146)</f>
        <v>0</v>
      </c>
      <c r="AR139" s="140" t="s">
        <v>73</v>
      </c>
      <c r="AT139" s="147" t="s">
        <v>68</v>
      </c>
      <c r="AU139" s="147" t="s">
        <v>73</v>
      </c>
      <c r="AY139" s="140" t="s">
        <v>120</v>
      </c>
      <c r="BK139" s="148">
        <f>SUM(BK140:BK146)</f>
        <v>0</v>
      </c>
    </row>
    <row r="140" spans="1:65" s="2" customFormat="1" ht="24.15" customHeight="1" x14ac:dyDescent="0.2">
      <c r="A140" s="28"/>
      <c r="B140" s="120"/>
      <c r="C140" s="151" t="s">
        <v>73</v>
      </c>
      <c r="D140" s="151" t="s">
        <v>125</v>
      </c>
      <c r="E140" s="152" t="s">
        <v>346</v>
      </c>
      <c r="F140" s="153" t="s">
        <v>254</v>
      </c>
      <c r="G140" s="154" t="s">
        <v>255</v>
      </c>
      <c r="H140" s="155">
        <v>733.8</v>
      </c>
      <c r="I140" s="155"/>
      <c r="J140" s="155">
        <f t="shared" ref="J140:J146" si="0">ROUND(I140*H140,3)</f>
        <v>0</v>
      </c>
      <c r="K140" s="156"/>
      <c r="L140" s="29"/>
      <c r="M140" s="157" t="s">
        <v>1</v>
      </c>
      <c r="N140" s="158" t="s">
        <v>35</v>
      </c>
      <c r="O140" s="159">
        <v>0</v>
      </c>
      <c r="P140" s="159">
        <f t="shared" ref="P140:P146" si="1">O140*H140</f>
        <v>0</v>
      </c>
      <c r="Q140" s="159">
        <v>0</v>
      </c>
      <c r="R140" s="159">
        <f t="shared" ref="R140:R146" si="2">Q140*H140</f>
        <v>0</v>
      </c>
      <c r="S140" s="159">
        <v>0</v>
      </c>
      <c r="T140" s="160">
        <f t="shared" ref="T140:T146" si="3"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129</v>
      </c>
      <c r="AT140" s="161" t="s">
        <v>125</v>
      </c>
      <c r="AU140" s="161" t="s">
        <v>104</v>
      </c>
      <c r="AY140" s="14" t="s">
        <v>120</v>
      </c>
      <c r="BE140" s="162">
        <f t="shared" ref="BE140:BE146" si="4">IF(N140="základná",J140,0)</f>
        <v>0</v>
      </c>
      <c r="BF140" s="162">
        <f t="shared" ref="BF140:BF146" si="5">IF(N140="znížená",J140,0)</f>
        <v>0</v>
      </c>
      <c r="BG140" s="162">
        <f t="shared" ref="BG140:BG146" si="6">IF(N140="zákl. prenesená",J140,0)</f>
        <v>0</v>
      </c>
      <c r="BH140" s="162">
        <f t="shared" ref="BH140:BH146" si="7">IF(N140="zníž. prenesená",J140,0)</f>
        <v>0</v>
      </c>
      <c r="BI140" s="162">
        <f t="shared" ref="BI140:BI146" si="8">IF(N140="nulová",J140,0)</f>
        <v>0</v>
      </c>
      <c r="BJ140" s="14" t="s">
        <v>104</v>
      </c>
      <c r="BK140" s="163">
        <f t="shared" ref="BK140:BK146" si="9">ROUND(I140*H140,3)</f>
        <v>0</v>
      </c>
      <c r="BL140" s="14" t="s">
        <v>129</v>
      </c>
      <c r="BM140" s="161" t="s">
        <v>104</v>
      </c>
    </row>
    <row r="141" spans="1:65" s="2" customFormat="1" ht="24.15" customHeight="1" x14ac:dyDescent="0.2">
      <c r="A141" s="28"/>
      <c r="B141" s="120"/>
      <c r="C141" s="151" t="s">
        <v>104</v>
      </c>
      <c r="D141" s="151" t="s">
        <v>125</v>
      </c>
      <c r="E141" s="152" t="s">
        <v>347</v>
      </c>
      <c r="F141" s="153" t="s">
        <v>257</v>
      </c>
      <c r="G141" s="154" t="s">
        <v>255</v>
      </c>
      <c r="H141" s="155">
        <v>733.8</v>
      </c>
      <c r="I141" s="155"/>
      <c r="J141" s="155">
        <f t="shared" si="0"/>
        <v>0</v>
      </c>
      <c r="K141" s="156"/>
      <c r="L141" s="29"/>
      <c r="M141" s="157" t="s">
        <v>1</v>
      </c>
      <c r="N141" s="158" t="s">
        <v>35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129</v>
      </c>
      <c r="AT141" s="161" t="s">
        <v>125</v>
      </c>
      <c r="AU141" s="161" t="s">
        <v>104</v>
      </c>
      <c r="AY141" s="14" t="s">
        <v>120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104</v>
      </c>
      <c r="BK141" s="163">
        <f t="shared" si="9"/>
        <v>0</v>
      </c>
      <c r="BL141" s="14" t="s">
        <v>129</v>
      </c>
      <c r="BM141" s="161" t="s">
        <v>129</v>
      </c>
    </row>
    <row r="142" spans="1:65" s="2" customFormat="1" ht="24.15" customHeight="1" x14ac:dyDescent="0.2">
      <c r="A142" s="28"/>
      <c r="B142" s="120"/>
      <c r="C142" s="151" t="s">
        <v>76</v>
      </c>
      <c r="D142" s="151" t="s">
        <v>125</v>
      </c>
      <c r="E142" s="152" t="s">
        <v>348</v>
      </c>
      <c r="F142" s="153" t="s">
        <v>259</v>
      </c>
      <c r="G142" s="154" t="s">
        <v>255</v>
      </c>
      <c r="H142" s="155">
        <v>733.8</v>
      </c>
      <c r="I142" s="155"/>
      <c r="J142" s="155">
        <f t="shared" si="0"/>
        <v>0</v>
      </c>
      <c r="K142" s="156"/>
      <c r="L142" s="29"/>
      <c r="M142" s="157" t="s">
        <v>1</v>
      </c>
      <c r="N142" s="158" t="s">
        <v>35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129</v>
      </c>
      <c r="AT142" s="161" t="s">
        <v>125</v>
      </c>
      <c r="AU142" s="161" t="s">
        <v>104</v>
      </c>
      <c r="AY142" s="14" t="s">
        <v>120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104</v>
      </c>
      <c r="BK142" s="163">
        <f t="shared" si="9"/>
        <v>0</v>
      </c>
      <c r="BL142" s="14" t="s">
        <v>129</v>
      </c>
      <c r="BM142" s="161" t="s">
        <v>134</v>
      </c>
    </row>
    <row r="143" spans="1:65" s="2" customFormat="1" ht="24.15" customHeight="1" x14ac:dyDescent="0.2">
      <c r="A143" s="28"/>
      <c r="B143" s="120"/>
      <c r="C143" s="151" t="s">
        <v>129</v>
      </c>
      <c r="D143" s="151" t="s">
        <v>125</v>
      </c>
      <c r="E143" s="152" t="s">
        <v>349</v>
      </c>
      <c r="F143" s="153" t="s">
        <v>261</v>
      </c>
      <c r="G143" s="154" t="s">
        <v>255</v>
      </c>
      <c r="H143" s="155">
        <v>733.8</v>
      </c>
      <c r="I143" s="155"/>
      <c r="J143" s="155">
        <f t="shared" si="0"/>
        <v>0</v>
      </c>
      <c r="K143" s="156"/>
      <c r="L143" s="29"/>
      <c r="M143" s="157" t="s">
        <v>1</v>
      </c>
      <c r="N143" s="158" t="s">
        <v>35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129</v>
      </c>
      <c r="AT143" s="161" t="s">
        <v>125</v>
      </c>
      <c r="AU143" s="161" t="s">
        <v>104</v>
      </c>
      <c r="AY143" s="14" t="s">
        <v>120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104</v>
      </c>
      <c r="BK143" s="163">
        <f t="shared" si="9"/>
        <v>0</v>
      </c>
      <c r="BL143" s="14" t="s">
        <v>129</v>
      </c>
      <c r="BM143" s="161" t="s">
        <v>137</v>
      </c>
    </row>
    <row r="144" spans="1:65" s="2" customFormat="1" ht="14.4" customHeight="1" x14ac:dyDescent="0.2">
      <c r="A144" s="28"/>
      <c r="B144" s="120"/>
      <c r="C144" s="151" t="s">
        <v>78</v>
      </c>
      <c r="D144" s="151" t="s">
        <v>125</v>
      </c>
      <c r="E144" s="152" t="s">
        <v>262</v>
      </c>
      <c r="F144" s="153" t="s">
        <v>263</v>
      </c>
      <c r="G144" s="154" t="s">
        <v>255</v>
      </c>
      <c r="H144" s="155">
        <v>733.8</v>
      </c>
      <c r="I144" s="155"/>
      <c r="J144" s="155">
        <f t="shared" si="0"/>
        <v>0</v>
      </c>
      <c r="K144" s="156"/>
      <c r="L144" s="29"/>
      <c r="M144" s="157" t="s">
        <v>1</v>
      </c>
      <c r="N144" s="158" t="s">
        <v>35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129</v>
      </c>
      <c r="AT144" s="161" t="s">
        <v>125</v>
      </c>
      <c r="AU144" s="161" t="s">
        <v>104</v>
      </c>
      <c r="AY144" s="14" t="s">
        <v>120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104</v>
      </c>
      <c r="BK144" s="163">
        <f t="shared" si="9"/>
        <v>0</v>
      </c>
      <c r="BL144" s="14" t="s">
        <v>129</v>
      </c>
      <c r="BM144" s="161" t="s">
        <v>151</v>
      </c>
    </row>
    <row r="145" spans="1:65" s="2" customFormat="1" ht="37.950000000000003" customHeight="1" x14ac:dyDescent="0.2">
      <c r="A145" s="28"/>
      <c r="B145" s="120"/>
      <c r="C145" s="151" t="s">
        <v>134</v>
      </c>
      <c r="D145" s="151" t="s">
        <v>125</v>
      </c>
      <c r="E145" s="152" t="s">
        <v>350</v>
      </c>
      <c r="F145" s="153" t="s">
        <v>351</v>
      </c>
      <c r="G145" s="154" t="s">
        <v>255</v>
      </c>
      <c r="H145" s="155">
        <v>733.8</v>
      </c>
      <c r="I145" s="155"/>
      <c r="J145" s="155">
        <f t="shared" si="0"/>
        <v>0</v>
      </c>
      <c r="K145" s="156"/>
      <c r="L145" s="29"/>
      <c r="M145" s="157" t="s">
        <v>1</v>
      </c>
      <c r="N145" s="158" t="s">
        <v>35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129</v>
      </c>
      <c r="AT145" s="161" t="s">
        <v>125</v>
      </c>
      <c r="AU145" s="161" t="s">
        <v>104</v>
      </c>
      <c r="AY145" s="14" t="s">
        <v>120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104</v>
      </c>
      <c r="BK145" s="163">
        <f t="shared" si="9"/>
        <v>0</v>
      </c>
      <c r="BL145" s="14" t="s">
        <v>129</v>
      </c>
      <c r="BM145" s="161" t="s">
        <v>155</v>
      </c>
    </row>
    <row r="146" spans="1:65" s="2" customFormat="1" ht="37.950000000000003" customHeight="1" x14ac:dyDescent="0.2">
      <c r="A146" s="28"/>
      <c r="B146" s="120"/>
      <c r="C146" s="151" t="s">
        <v>152</v>
      </c>
      <c r="D146" s="151" t="s">
        <v>125</v>
      </c>
      <c r="E146" s="152" t="s">
        <v>352</v>
      </c>
      <c r="F146" s="153" t="s">
        <v>267</v>
      </c>
      <c r="G146" s="154" t="s">
        <v>255</v>
      </c>
      <c r="H146" s="155">
        <v>733.8</v>
      </c>
      <c r="I146" s="155"/>
      <c r="J146" s="155">
        <f t="shared" si="0"/>
        <v>0</v>
      </c>
      <c r="K146" s="156"/>
      <c r="L146" s="29"/>
      <c r="M146" s="157" t="s">
        <v>1</v>
      </c>
      <c r="N146" s="158" t="s">
        <v>35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129</v>
      </c>
      <c r="AT146" s="161" t="s">
        <v>125</v>
      </c>
      <c r="AU146" s="161" t="s">
        <v>104</v>
      </c>
      <c r="AY146" s="14" t="s">
        <v>120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104</v>
      </c>
      <c r="BK146" s="163">
        <f t="shared" si="9"/>
        <v>0</v>
      </c>
      <c r="BL146" s="14" t="s">
        <v>129</v>
      </c>
      <c r="BM146" s="161" t="s">
        <v>353</v>
      </c>
    </row>
    <row r="147" spans="1:65" s="12" customFormat="1" ht="22.95" customHeight="1" x14ac:dyDescent="0.25">
      <c r="B147" s="139"/>
      <c r="D147" s="140" t="s">
        <v>68</v>
      </c>
      <c r="E147" s="149" t="s">
        <v>123</v>
      </c>
      <c r="F147" s="149" t="s">
        <v>269</v>
      </c>
      <c r="J147" s="150">
        <f>BK147</f>
        <v>0</v>
      </c>
      <c r="L147" s="139"/>
      <c r="M147" s="143"/>
      <c r="N147" s="144"/>
      <c r="O147" s="144"/>
      <c r="P147" s="145">
        <f>SUM(P148:P155)</f>
        <v>0</v>
      </c>
      <c r="Q147" s="144"/>
      <c r="R147" s="145">
        <f>SUM(R148:R155)</f>
        <v>0</v>
      </c>
      <c r="S147" s="144"/>
      <c r="T147" s="146">
        <f>SUM(T148:T155)</f>
        <v>0</v>
      </c>
      <c r="AR147" s="140" t="s">
        <v>73</v>
      </c>
      <c r="AT147" s="147" t="s">
        <v>68</v>
      </c>
      <c r="AU147" s="147" t="s">
        <v>73</v>
      </c>
      <c r="AY147" s="140" t="s">
        <v>120</v>
      </c>
      <c r="BK147" s="148">
        <f>SUM(BK148:BK155)</f>
        <v>0</v>
      </c>
    </row>
    <row r="148" spans="1:65" s="2" customFormat="1" ht="24.15" customHeight="1" x14ac:dyDescent="0.2">
      <c r="A148" s="28"/>
      <c r="B148" s="120"/>
      <c r="C148" s="151">
        <v>8</v>
      </c>
      <c r="D148" s="151" t="s">
        <v>125</v>
      </c>
      <c r="E148" s="152" t="s">
        <v>354</v>
      </c>
      <c r="F148" s="153" t="s">
        <v>254</v>
      </c>
      <c r="G148" s="154" t="s">
        <v>255</v>
      </c>
      <c r="H148" s="155">
        <v>351.2</v>
      </c>
      <c r="I148" s="155"/>
      <c r="J148" s="155">
        <f t="shared" ref="J148:J155" si="10">ROUND(I148*H148,3)</f>
        <v>0</v>
      </c>
      <c r="K148" s="156"/>
      <c r="L148" s="29"/>
      <c r="M148" s="157" t="s">
        <v>1</v>
      </c>
      <c r="N148" s="158" t="s">
        <v>35</v>
      </c>
      <c r="O148" s="159">
        <v>0</v>
      </c>
      <c r="P148" s="159">
        <f t="shared" ref="P148:P155" si="11">O148*H148</f>
        <v>0</v>
      </c>
      <c r="Q148" s="159">
        <v>0</v>
      </c>
      <c r="R148" s="159">
        <f t="shared" ref="R148:R155" si="12">Q148*H148</f>
        <v>0</v>
      </c>
      <c r="S148" s="159">
        <v>0</v>
      </c>
      <c r="T148" s="160">
        <f t="shared" ref="T148:T155" si="13"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129</v>
      </c>
      <c r="AT148" s="161" t="s">
        <v>125</v>
      </c>
      <c r="AU148" s="161" t="s">
        <v>104</v>
      </c>
      <c r="AY148" s="14" t="s">
        <v>120</v>
      </c>
      <c r="BE148" s="162">
        <f t="shared" ref="BE148:BE155" si="14">IF(N148="základná",J148,0)</f>
        <v>0</v>
      </c>
      <c r="BF148" s="162">
        <f t="shared" ref="BF148:BF155" si="15">IF(N148="znížená",J148,0)</f>
        <v>0</v>
      </c>
      <c r="BG148" s="162">
        <f t="shared" ref="BG148:BG155" si="16">IF(N148="zákl. prenesená",J148,0)</f>
        <v>0</v>
      </c>
      <c r="BH148" s="162">
        <f t="shared" ref="BH148:BH155" si="17">IF(N148="zníž. prenesená",J148,0)</f>
        <v>0</v>
      </c>
      <c r="BI148" s="162">
        <f t="shared" ref="BI148:BI155" si="18">IF(N148="nulová",J148,0)</f>
        <v>0</v>
      </c>
      <c r="BJ148" s="14" t="s">
        <v>104</v>
      </c>
      <c r="BK148" s="163">
        <f t="shared" ref="BK148:BK155" si="19">ROUND(I148*H148,3)</f>
        <v>0</v>
      </c>
      <c r="BL148" s="14" t="s">
        <v>129</v>
      </c>
      <c r="BM148" s="161" t="s">
        <v>141</v>
      </c>
    </row>
    <row r="149" spans="1:65" s="2" customFormat="1" ht="24.15" customHeight="1" x14ac:dyDescent="0.2">
      <c r="A149" s="28"/>
      <c r="B149" s="120"/>
      <c r="C149" s="151">
        <v>9</v>
      </c>
      <c r="D149" s="151" t="s">
        <v>125</v>
      </c>
      <c r="E149" s="152" t="s">
        <v>355</v>
      </c>
      <c r="F149" s="153" t="s">
        <v>272</v>
      </c>
      <c r="G149" s="154" t="s">
        <v>255</v>
      </c>
      <c r="H149" s="155">
        <v>351.2</v>
      </c>
      <c r="I149" s="155"/>
      <c r="J149" s="155">
        <f t="shared" si="10"/>
        <v>0</v>
      </c>
      <c r="K149" s="156"/>
      <c r="L149" s="29"/>
      <c r="M149" s="157" t="s">
        <v>1</v>
      </c>
      <c r="N149" s="158" t="s">
        <v>35</v>
      </c>
      <c r="O149" s="159">
        <v>0</v>
      </c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129</v>
      </c>
      <c r="AT149" s="161" t="s">
        <v>125</v>
      </c>
      <c r="AU149" s="161" t="s">
        <v>104</v>
      </c>
      <c r="AY149" s="14" t="s">
        <v>120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104</v>
      </c>
      <c r="BK149" s="163">
        <f t="shared" si="19"/>
        <v>0</v>
      </c>
      <c r="BL149" s="14" t="s">
        <v>129</v>
      </c>
      <c r="BM149" s="161" t="s">
        <v>160</v>
      </c>
    </row>
    <row r="150" spans="1:65" s="2" customFormat="1" ht="24.15" customHeight="1" x14ac:dyDescent="0.2">
      <c r="A150" s="28"/>
      <c r="B150" s="120"/>
      <c r="C150" s="151">
        <v>10</v>
      </c>
      <c r="D150" s="151" t="s">
        <v>125</v>
      </c>
      <c r="E150" s="152" t="s">
        <v>356</v>
      </c>
      <c r="F150" s="153" t="s">
        <v>274</v>
      </c>
      <c r="G150" s="154" t="s">
        <v>255</v>
      </c>
      <c r="H150" s="155">
        <v>351.2</v>
      </c>
      <c r="I150" s="155"/>
      <c r="J150" s="155">
        <f t="shared" si="10"/>
        <v>0</v>
      </c>
      <c r="K150" s="156"/>
      <c r="L150" s="29"/>
      <c r="M150" s="157" t="s">
        <v>1</v>
      </c>
      <c r="N150" s="158" t="s">
        <v>35</v>
      </c>
      <c r="O150" s="159">
        <v>0</v>
      </c>
      <c r="P150" s="159">
        <f t="shared" si="11"/>
        <v>0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129</v>
      </c>
      <c r="AT150" s="161" t="s">
        <v>125</v>
      </c>
      <c r="AU150" s="161" t="s">
        <v>104</v>
      </c>
      <c r="AY150" s="14" t="s">
        <v>120</v>
      </c>
      <c r="BE150" s="162">
        <f t="shared" si="14"/>
        <v>0</v>
      </c>
      <c r="BF150" s="162">
        <f t="shared" si="15"/>
        <v>0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104</v>
      </c>
      <c r="BK150" s="163">
        <f t="shared" si="19"/>
        <v>0</v>
      </c>
      <c r="BL150" s="14" t="s">
        <v>129</v>
      </c>
      <c r="BM150" s="161" t="s">
        <v>7</v>
      </c>
    </row>
    <row r="151" spans="1:65" s="2" customFormat="1" ht="24.15" customHeight="1" x14ac:dyDescent="0.2">
      <c r="A151" s="28"/>
      <c r="B151" s="120"/>
      <c r="C151" s="151">
        <v>11</v>
      </c>
      <c r="D151" s="151" t="s">
        <v>125</v>
      </c>
      <c r="E151" s="152" t="s">
        <v>357</v>
      </c>
      <c r="F151" s="153" t="s">
        <v>276</v>
      </c>
      <c r="G151" s="154" t="s">
        <v>255</v>
      </c>
      <c r="H151" s="155">
        <v>351.2</v>
      </c>
      <c r="I151" s="155"/>
      <c r="J151" s="155">
        <f t="shared" si="10"/>
        <v>0</v>
      </c>
      <c r="K151" s="156"/>
      <c r="L151" s="29"/>
      <c r="M151" s="157" t="s">
        <v>1</v>
      </c>
      <c r="N151" s="158" t="s">
        <v>35</v>
      </c>
      <c r="O151" s="159">
        <v>0</v>
      </c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129</v>
      </c>
      <c r="AT151" s="161" t="s">
        <v>125</v>
      </c>
      <c r="AU151" s="161" t="s">
        <v>104</v>
      </c>
      <c r="AY151" s="14" t="s">
        <v>120</v>
      </c>
      <c r="BE151" s="162">
        <f t="shared" si="14"/>
        <v>0</v>
      </c>
      <c r="BF151" s="162">
        <f t="shared" si="15"/>
        <v>0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104</v>
      </c>
      <c r="BK151" s="163">
        <f t="shared" si="19"/>
        <v>0</v>
      </c>
      <c r="BL151" s="14" t="s">
        <v>129</v>
      </c>
      <c r="BM151" s="161" t="s">
        <v>165</v>
      </c>
    </row>
    <row r="152" spans="1:65" s="2" customFormat="1" ht="14.4" customHeight="1" x14ac:dyDescent="0.2">
      <c r="A152" s="28"/>
      <c r="B152" s="120"/>
      <c r="C152" s="151">
        <v>12</v>
      </c>
      <c r="D152" s="151" t="s">
        <v>125</v>
      </c>
      <c r="E152" s="152" t="s">
        <v>358</v>
      </c>
      <c r="F152" s="153" t="s">
        <v>278</v>
      </c>
      <c r="G152" s="154" t="s">
        <v>255</v>
      </c>
      <c r="H152" s="155">
        <v>351.2</v>
      </c>
      <c r="I152" s="155"/>
      <c r="J152" s="155">
        <f t="shared" si="10"/>
        <v>0</v>
      </c>
      <c r="K152" s="156"/>
      <c r="L152" s="29"/>
      <c r="M152" s="157" t="s">
        <v>1</v>
      </c>
      <c r="N152" s="158" t="s">
        <v>35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129</v>
      </c>
      <c r="AT152" s="161" t="s">
        <v>125</v>
      </c>
      <c r="AU152" s="161" t="s">
        <v>104</v>
      </c>
      <c r="AY152" s="14" t="s">
        <v>120</v>
      </c>
      <c r="BE152" s="162">
        <f t="shared" si="14"/>
        <v>0</v>
      </c>
      <c r="BF152" s="162">
        <f t="shared" si="15"/>
        <v>0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104</v>
      </c>
      <c r="BK152" s="163">
        <f t="shared" si="19"/>
        <v>0</v>
      </c>
      <c r="BL152" s="14" t="s">
        <v>129</v>
      </c>
      <c r="BM152" s="161" t="s">
        <v>168</v>
      </c>
    </row>
    <row r="153" spans="1:65" s="2" customFormat="1" ht="14.4" customHeight="1" x14ac:dyDescent="0.2">
      <c r="A153" s="28"/>
      <c r="B153" s="120"/>
      <c r="C153" s="151">
        <v>13</v>
      </c>
      <c r="D153" s="151" t="s">
        <v>125</v>
      </c>
      <c r="E153" s="152" t="s">
        <v>359</v>
      </c>
      <c r="F153" s="153" t="s">
        <v>263</v>
      </c>
      <c r="G153" s="154" t="s">
        <v>255</v>
      </c>
      <c r="H153" s="155">
        <v>351.2</v>
      </c>
      <c r="I153" s="155"/>
      <c r="J153" s="155">
        <f t="shared" si="10"/>
        <v>0</v>
      </c>
      <c r="K153" s="156"/>
      <c r="L153" s="29"/>
      <c r="M153" s="157" t="s">
        <v>1</v>
      </c>
      <c r="N153" s="158" t="s">
        <v>35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129</v>
      </c>
      <c r="AT153" s="161" t="s">
        <v>125</v>
      </c>
      <c r="AU153" s="161" t="s">
        <v>104</v>
      </c>
      <c r="AY153" s="14" t="s">
        <v>120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104</v>
      </c>
      <c r="BK153" s="163">
        <f t="shared" si="19"/>
        <v>0</v>
      </c>
      <c r="BL153" s="14" t="s">
        <v>129</v>
      </c>
      <c r="BM153" s="161" t="s">
        <v>170</v>
      </c>
    </row>
    <row r="154" spans="1:65" s="2" customFormat="1" ht="11.4" x14ac:dyDescent="0.2">
      <c r="A154" s="28"/>
      <c r="B154" s="120"/>
      <c r="C154" s="151">
        <v>14</v>
      </c>
      <c r="D154" s="151" t="s">
        <v>125</v>
      </c>
      <c r="E154" s="152" t="s">
        <v>360</v>
      </c>
      <c r="F154" s="153" t="s">
        <v>395</v>
      </c>
      <c r="G154" s="154" t="s">
        <v>255</v>
      </c>
      <c r="H154" s="155">
        <v>351.2</v>
      </c>
      <c r="I154" s="155"/>
      <c r="J154" s="155">
        <f t="shared" si="10"/>
        <v>0</v>
      </c>
      <c r="K154" s="156"/>
      <c r="L154" s="29"/>
      <c r="M154" s="157" t="s">
        <v>1</v>
      </c>
      <c r="N154" s="158" t="s">
        <v>35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129</v>
      </c>
      <c r="AT154" s="161" t="s">
        <v>125</v>
      </c>
      <c r="AU154" s="161" t="s">
        <v>104</v>
      </c>
      <c r="AY154" s="14" t="s">
        <v>120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104</v>
      </c>
      <c r="BK154" s="163">
        <f t="shared" si="19"/>
        <v>0</v>
      </c>
      <c r="BL154" s="14" t="s">
        <v>129</v>
      </c>
      <c r="BM154" s="161" t="s">
        <v>173</v>
      </c>
    </row>
    <row r="155" spans="1:65" s="2" customFormat="1" ht="11.4" x14ac:dyDescent="0.2">
      <c r="A155" s="28"/>
      <c r="B155" s="120"/>
      <c r="C155" s="151">
        <v>15</v>
      </c>
      <c r="D155" s="151" t="s">
        <v>125</v>
      </c>
      <c r="E155" s="152" t="s">
        <v>361</v>
      </c>
      <c r="F155" s="153" t="s">
        <v>394</v>
      </c>
      <c r="G155" s="154" t="s">
        <v>255</v>
      </c>
      <c r="H155" s="155">
        <v>351.2</v>
      </c>
      <c r="I155" s="155"/>
      <c r="J155" s="155">
        <f t="shared" si="10"/>
        <v>0</v>
      </c>
      <c r="K155" s="156"/>
      <c r="L155" s="29"/>
      <c r="M155" s="157" t="s">
        <v>1</v>
      </c>
      <c r="N155" s="158" t="s">
        <v>35</v>
      </c>
      <c r="O155" s="159">
        <v>0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129</v>
      </c>
      <c r="AT155" s="161" t="s">
        <v>125</v>
      </c>
      <c r="AU155" s="161" t="s">
        <v>104</v>
      </c>
      <c r="AY155" s="14" t="s">
        <v>120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104</v>
      </c>
      <c r="BK155" s="163">
        <f t="shared" si="19"/>
        <v>0</v>
      </c>
      <c r="BL155" s="14" t="s">
        <v>129</v>
      </c>
      <c r="BM155" s="161" t="s">
        <v>362</v>
      </c>
    </row>
    <row r="156" spans="1:65" s="12" customFormat="1" ht="22.95" customHeight="1" x14ac:dyDescent="0.25">
      <c r="B156" s="139"/>
      <c r="D156" s="140" t="s">
        <v>68</v>
      </c>
      <c r="E156" s="149" t="s">
        <v>143</v>
      </c>
      <c r="F156" s="149" t="s">
        <v>283</v>
      </c>
      <c r="J156" s="150">
        <f>BK156</f>
        <v>0</v>
      </c>
      <c r="L156" s="139"/>
      <c r="M156" s="143"/>
      <c r="N156" s="144"/>
      <c r="O156" s="144"/>
      <c r="P156" s="145">
        <f>SUM(P157:P162)</f>
        <v>0</v>
      </c>
      <c r="Q156" s="144"/>
      <c r="R156" s="145">
        <f>SUM(R157:R162)</f>
        <v>0</v>
      </c>
      <c r="S156" s="144"/>
      <c r="T156" s="146">
        <f>SUM(T157:T162)</f>
        <v>0</v>
      </c>
      <c r="AR156" s="140" t="s">
        <v>73</v>
      </c>
      <c r="AT156" s="147" t="s">
        <v>68</v>
      </c>
      <c r="AU156" s="147" t="s">
        <v>73</v>
      </c>
      <c r="AY156" s="140" t="s">
        <v>120</v>
      </c>
      <c r="BK156" s="148">
        <f>SUM(BK157:BK162)</f>
        <v>0</v>
      </c>
    </row>
    <row r="157" spans="1:65" s="2" customFormat="1" ht="14.4" customHeight="1" x14ac:dyDescent="0.2">
      <c r="A157" s="28"/>
      <c r="B157" s="120"/>
      <c r="C157" s="151">
        <v>16</v>
      </c>
      <c r="D157" s="151" t="s">
        <v>125</v>
      </c>
      <c r="E157" s="152" t="s">
        <v>363</v>
      </c>
      <c r="F157" s="153" t="s">
        <v>285</v>
      </c>
      <c r="G157" s="154" t="s">
        <v>286</v>
      </c>
      <c r="H157" s="155">
        <v>22</v>
      </c>
      <c r="I157" s="155"/>
      <c r="J157" s="155">
        <f t="shared" ref="J157:J162" si="20">ROUND(I157*H157,3)</f>
        <v>0</v>
      </c>
      <c r="K157" s="156"/>
      <c r="L157" s="29"/>
      <c r="M157" s="157" t="s">
        <v>1</v>
      </c>
      <c r="N157" s="158" t="s">
        <v>35</v>
      </c>
      <c r="O157" s="159">
        <v>0</v>
      </c>
      <c r="P157" s="159">
        <f t="shared" ref="P157:P162" si="21">O157*H157</f>
        <v>0</v>
      </c>
      <c r="Q157" s="159">
        <v>0</v>
      </c>
      <c r="R157" s="159">
        <f t="shared" ref="R157:R162" si="22">Q157*H157</f>
        <v>0</v>
      </c>
      <c r="S157" s="159">
        <v>0</v>
      </c>
      <c r="T157" s="160">
        <f t="shared" ref="T157:T162" si="23"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129</v>
      </c>
      <c r="AT157" s="161" t="s">
        <v>125</v>
      </c>
      <c r="AU157" s="161" t="s">
        <v>104</v>
      </c>
      <c r="AY157" s="14" t="s">
        <v>120</v>
      </c>
      <c r="BE157" s="162">
        <f t="shared" ref="BE157:BE162" si="24">IF(N157="základná",J157,0)</f>
        <v>0</v>
      </c>
      <c r="BF157" s="162">
        <f t="shared" ref="BF157:BF162" si="25">IF(N157="znížená",J157,0)</f>
        <v>0</v>
      </c>
      <c r="BG157" s="162">
        <f t="shared" ref="BG157:BG162" si="26">IF(N157="zákl. prenesená",J157,0)</f>
        <v>0</v>
      </c>
      <c r="BH157" s="162">
        <f t="shared" ref="BH157:BH162" si="27">IF(N157="zníž. prenesená",J157,0)</f>
        <v>0</v>
      </c>
      <c r="BI157" s="162">
        <f t="shared" ref="BI157:BI162" si="28">IF(N157="nulová",J157,0)</f>
        <v>0</v>
      </c>
      <c r="BJ157" s="14" t="s">
        <v>104</v>
      </c>
      <c r="BK157" s="163">
        <f t="shared" ref="BK157:BK162" si="29">ROUND(I157*H157,3)</f>
        <v>0</v>
      </c>
      <c r="BL157" s="14" t="s">
        <v>129</v>
      </c>
      <c r="BM157" s="161" t="s">
        <v>176</v>
      </c>
    </row>
    <row r="158" spans="1:65" s="2" customFormat="1" ht="24.15" customHeight="1" x14ac:dyDescent="0.2">
      <c r="A158" s="28"/>
      <c r="B158" s="120"/>
      <c r="C158" s="151">
        <v>17</v>
      </c>
      <c r="D158" s="151" t="s">
        <v>125</v>
      </c>
      <c r="E158" s="152" t="s">
        <v>364</v>
      </c>
      <c r="F158" s="153" t="s">
        <v>288</v>
      </c>
      <c r="G158" s="154" t="s">
        <v>128</v>
      </c>
      <c r="H158" s="155">
        <v>4</v>
      </c>
      <c r="I158" s="155"/>
      <c r="J158" s="155">
        <f t="shared" si="20"/>
        <v>0</v>
      </c>
      <c r="K158" s="156"/>
      <c r="L158" s="29"/>
      <c r="M158" s="157" t="s">
        <v>1</v>
      </c>
      <c r="N158" s="158" t="s">
        <v>35</v>
      </c>
      <c r="O158" s="159">
        <v>0</v>
      </c>
      <c r="P158" s="159">
        <f t="shared" si="21"/>
        <v>0</v>
      </c>
      <c r="Q158" s="159">
        <v>0</v>
      </c>
      <c r="R158" s="159">
        <f t="shared" si="22"/>
        <v>0</v>
      </c>
      <c r="S158" s="159">
        <v>0</v>
      </c>
      <c r="T158" s="160">
        <f t="shared" si="2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129</v>
      </c>
      <c r="AT158" s="161" t="s">
        <v>125</v>
      </c>
      <c r="AU158" s="161" t="s">
        <v>104</v>
      </c>
      <c r="AY158" s="14" t="s">
        <v>120</v>
      </c>
      <c r="BE158" s="162">
        <f t="shared" si="24"/>
        <v>0</v>
      </c>
      <c r="BF158" s="162">
        <f t="shared" si="25"/>
        <v>0</v>
      </c>
      <c r="BG158" s="162">
        <f t="shared" si="26"/>
        <v>0</v>
      </c>
      <c r="BH158" s="162">
        <f t="shared" si="27"/>
        <v>0</v>
      </c>
      <c r="BI158" s="162">
        <f t="shared" si="28"/>
        <v>0</v>
      </c>
      <c r="BJ158" s="14" t="s">
        <v>104</v>
      </c>
      <c r="BK158" s="163">
        <f t="shared" si="29"/>
        <v>0</v>
      </c>
      <c r="BL158" s="14" t="s">
        <v>129</v>
      </c>
      <c r="BM158" s="161" t="s">
        <v>178</v>
      </c>
    </row>
    <row r="159" spans="1:65" s="2" customFormat="1" ht="14.4" customHeight="1" x14ac:dyDescent="0.2">
      <c r="A159" s="28"/>
      <c r="B159" s="120"/>
      <c r="C159" s="151">
        <v>18</v>
      </c>
      <c r="D159" s="151" t="s">
        <v>125</v>
      </c>
      <c r="E159" s="152" t="s">
        <v>365</v>
      </c>
      <c r="F159" s="153" t="s">
        <v>290</v>
      </c>
      <c r="G159" s="154" t="s">
        <v>286</v>
      </c>
      <c r="H159" s="155">
        <v>268.7</v>
      </c>
      <c r="I159" s="155"/>
      <c r="J159" s="155">
        <f t="shared" si="20"/>
        <v>0</v>
      </c>
      <c r="K159" s="156"/>
      <c r="L159" s="29"/>
      <c r="M159" s="157" t="s">
        <v>1</v>
      </c>
      <c r="N159" s="158" t="s">
        <v>35</v>
      </c>
      <c r="O159" s="159">
        <v>0</v>
      </c>
      <c r="P159" s="159">
        <f t="shared" si="21"/>
        <v>0</v>
      </c>
      <c r="Q159" s="159">
        <v>0</v>
      </c>
      <c r="R159" s="159">
        <f t="shared" si="22"/>
        <v>0</v>
      </c>
      <c r="S159" s="159">
        <v>0</v>
      </c>
      <c r="T159" s="160">
        <f t="shared" si="2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129</v>
      </c>
      <c r="AT159" s="161" t="s">
        <v>125</v>
      </c>
      <c r="AU159" s="161" t="s">
        <v>104</v>
      </c>
      <c r="AY159" s="14" t="s">
        <v>120</v>
      </c>
      <c r="BE159" s="162">
        <f t="shared" si="24"/>
        <v>0</v>
      </c>
      <c r="BF159" s="162">
        <f t="shared" si="25"/>
        <v>0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104</v>
      </c>
      <c r="BK159" s="163">
        <f t="shared" si="29"/>
        <v>0</v>
      </c>
      <c r="BL159" s="14" t="s">
        <v>129</v>
      </c>
      <c r="BM159" s="161" t="s">
        <v>180</v>
      </c>
    </row>
    <row r="160" spans="1:65" s="2" customFormat="1" ht="14.4" customHeight="1" x14ac:dyDescent="0.2">
      <c r="A160" s="28"/>
      <c r="B160" s="120"/>
      <c r="C160" s="151">
        <v>19</v>
      </c>
      <c r="D160" s="151" t="s">
        <v>125</v>
      </c>
      <c r="E160" s="152" t="s">
        <v>366</v>
      </c>
      <c r="F160" s="153" t="s">
        <v>292</v>
      </c>
      <c r="G160" s="154" t="s">
        <v>286</v>
      </c>
      <c r="H160" s="155">
        <v>268.7</v>
      </c>
      <c r="I160" s="155"/>
      <c r="J160" s="155">
        <f t="shared" si="20"/>
        <v>0</v>
      </c>
      <c r="K160" s="156"/>
      <c r="L160" s="29"/>
      <c r="M160" s="157" t="s">
        <v>1</v>
      </c>
      <c r="N160" s="158" t="s">
        <v>35</v>
      </c>
      <c r="O160" s="159">
        <v>0</v>
      </c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129</v>
      </c>
      <c r="AT160" s="161" t="s">
        <v>125</v>
      </c>
      <c r="AU160" s="161" t="s">
        <v>104</v>
      </c>
      <c r="AY160" s="14" t="s">
        <v>120</v>
      </c>
      <c r="BE160" s="162">
        <f t="shared" si="24"/>
        <v>0</v>
      </c>
      <c r="BF160" s="162">
        <f t="shared" si="25"/>
        <v>0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104</v>
      </c>
      <c r="BK160" s="163">
        <f t="shared" si="29"/>
        <v>0</v>
      </c>
      <c r="BL160" s="14" t="s">
        <v>129</v>
      </c>
      <c r="BM160" s="161" t="s">
        <v>183</v>
      </c>
    </row>
    <row r="161" spans="1:65" s="2" customFormat="1" ht="14.4" customHeight="1" x14ac:dyDescent="0.2">
      <c r="A161" s="28"/>
      <c r="B161" s="120"/>
      <c r="C161" s="151">
        <v>20</v>
      </c>
      <c r="D161" s="151" t="s">
        <v>125</v>
      </c>
      <c r="E161" s="152" t="s">
        <v>367</v>
      </c>
      <c r="F161" s="153" t="s">
        <v>368</v>
      </c>
      <c r="G161" s="154" t="s">
        <v>255</v>
      </c>
      <c r="H161" s="155">
        <v>6</v>
      </c>
      <c r="I161" s="155"/>
      <c r="J161" s="155">
        <f t="shared" si="20"/>
        <v>0</v>
      </c>
      <c r="K161" s="156"/>
      <c r="L161" s="29"/>
      <c r="M161" s="157" t="s">
        <v>1</v>
      </c>
      <c r="N161" s="158" t="s">
        <v>35</v>
      </c>
      <c r="O161" s="159">
        <v>0</v>
      </c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129</v>
      </c>
      <c r="AT161" s="161" t="s">
        <v>125</v>
      </c>
      <c r="AU161" s="161" t="s">
        <v>104</v>
      </c>
      <c r="AY161" s="14" t="s">
        <v>120</v>
      </c>
      <c r="BE161" s="162">
        <f t="shared" si="24"/>
        <v>0</v>
      </c>
      <c r="BF161" s="162">
        <f t="shared" si="25"/>
        <v>0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4" t="s">
        <v>104</v>
      </c>
      <c r="BK161" s="163">
        <f t="shared" si="29"/>
        <v>0</v>
      </c>
      <c r="BL161" s="14" t="s">
        <v>129</v>
      </c>
      <c r="BM161" s="161" t="s">
        <v>186</v>
      </c>
    </row>
    <row r="162" spans="1:65" s="2" customFormat="1" ht="14.4" customHeight="1" x14ac:dyDescent="0.2">
      <c r="A162" s="28"/>
      <c r="B162" s="120"/>
      <c r="C162" s="151">
        <v>21</v>
      </c>
      <c r="D162" s="151" t="s">
        <v>125</v>
      </c>
      <c r="E162" s="152" t="s">
        <v>369</v>
      </c>
      <c r="F162" s="153" t="s">
        <v>296</v>
      </c>
      <c r="G162" s="154" t="s">
        <v>255</v>
      </c>
      <c r="H162" s="155">
        <v>15</v>
      </c>
      <c r="I162" s="155"/>
      <c r="J162" s="155">
        <f t="shared" si="20"/>
        <v>0</v>
      </c>
      <c r="K162" s="156"/>
      <c r="L162" s="29"/>
      <c r="M162" s="157" t="s">
        <v>1</v>
      </c>
      <c r="N162" s="158" t="s">
        <v>35</v>
      </c>
      <c r="O162" s="159">
        <v>0</v>
      </c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129</v>
      </c>
      <c r="AT162" s="161" t="s">
        <v>125</v>
      </c>
      <c r="AU162" s="161" t="s">
        <v>104</v>
      </c>
      <c r="AY162" s="14" t="s">
        <v>120</v>
      </c>
      <c r="BE162" s="162">
        <f t="shared" si="24"/>
        <v>0</v>
      </c>
      <c r="BF162" s="162">
        <f t="shared" si="25"/>
        <v>0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4" t="s">
        <v>104</v>
      </c>
      <c r="BK162" s="163">
        <f t="shared" si="29"/>
        <v>0</v>
      </c>
      <c r="BL162" s="14" t="s">
        <v>129</v>
      </c>
      <c r="BM162" s="161" t="s">
        <v>189</v>
      </c>
    </row>
    <row r="163" spans="1:65" s="12" customFormat="1" ht="25.95" customHeight="1" x14ac:dyDescent="0.25">
      <c r="B163" s="139"/>
      <c r="D163" s="140" t="s">
        <v>68</v>
      </c>
      <c r="E163" s="141" t="s">
        <v>145</v>
      </c>
      <c r="F163" s="141" t="s">
        <v>226</v>
      </c>
      <c r="J163" s="142">
        <f>BK163</f>
        <v>0</v>
      </c>
      <c r="L163" s="139"/>
      <c r="M163" s="143"/>
      <c r="N163" s="144"/>
      <c r="O163" s="144"/>
      <c r="P163" s="145">
        <f>SUM(P164:P169)</f>
        <v>0</v>
      </c>
      <c r="Q163" s="144"/>
      <c r="R163" s="145">
        <f>SUM(R164:R169)</f>
        <v>0</v>
      </c>
      <c r="S163" s="144"/>
      <c r="T163" s="146">
        <f>SUM(T164:T169)</f>
        <v>0</v>
      </c>
      <c r="AR163" s="140" t="s">
        <v>73</v>
      </c>
      <c r="AT163" s="147" t="s">
        <v>68</v>
      </c>
      <c r="AU163" s="147" t="s">
        <v>69</v>
      </c>
      <c r="AY163" s="140" t="s">
        <v>120</v>
      </c>
      <c r="BK163" s="148">
        <f>SUM(BK164:BK169)</f>
        <v>0</v>
      </c>
    </row>
    <row r="164" spans="1:65" s="2" customFormat="1" ht="37.950000000000003" customHeight="1" x14ac:dyDescent="0.2">
      <c r="A164" s="28"/>
      <c r="B164" s="120"/>
      <c r="C164" s="151">
        <v>22</v>
      </c>
      <c r="D164" s="151" t="s">
        <v>125</v>
      </c>
      <c r="E164" s="152" t="s">
        <v>329</v>
      </c>
      <c r="F164" s="153" t="s">
        <v>330</v>
      </c>
      <c r="G164" s="154" t="s">
        <v>255</v>
      </c>
      <c r="H164" s="155">
        <v>2850</v>
      </c>
      <c r="I164" s="155"/>
      <c r="J164" s="155">
        <f t="shared" ref="J164:J169" si="30">ROUND(I164*H164,3)</f>
        <v>0</v>
      </c>
      <c r="K164" s="156"/>
      <c r="L164" s="29"/>
      <c r="M164" s="157" t="s">
        <v>1</v>
      </c>
      <c r="N164" s="158" t="s">
        <v>35</v>
      </c>
      <c r="O164" s="159">
        <v>0</v>
      </c>
      <c r="P164" s="159">
        <f t="shared" ref="P164:P169" si="31">O164*H164</f>
        <v>0</v>
      </c>
      <c r="Q164" s="159">
        <v>0</v>
      </c>
      <c r="R164" s="159">
        <f t="shared" ref="R164:R169" si="32">Q164*H164</f>
        <v>0</v>
      </c>
      <c r="S164" s="159">
        <v>0</v>
      </c>
      <c r="T164" s="160">
        <f t="shared" ref="T164:T169" si="33"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129</v>
      </c>
      <c r="AT164" s="161" t="s">
        <v>125</v>
      </c>
      <c r="AU164" s="161" t="s">
        <v>73</v>
      </c>
      <c r="AY164" s="14" t="s">
        <v>120</v>
      </c>
      <c r="BE164" s="162">
        <f t="shared" ref="BE164:BE169" si="34">IF(N164="základná",J164,0)</f>
        <v>0</v>
      </c>
      <c r="BF164" s="162">
        <f t="shared" ref="BF164:BF169" si="35">IF(N164="znížená",J164,0)</f>
        <v>0</v>
      </c>
      <c r="BG164" s="162">
        <f t="shared" ref="BG164:BG169" si="36">IF(N164="zákl. prenesená",J164,0)</f>
        <v>0</v>
      </c>
      <c r="BH164" s="162">
        <f t="shared" ref="BH164:BH169" si="37">IF(N164="zníž. prenesená",J164,0)</f>
        <v>0</v>
      </c>
      <c r="BI164" s="162">
        <f t="shared" ref="BI164:BI169" si="38">IF(N164="nulová",J164,0)</f>
        <v>0</v>
      </c>
      <c r="BJ164" s="14" t="s">
        <v>104</v>
      </c>
      <c r="BK164" s="163">
        <f t="shared" ref="BK164:BK169" si="39">ROUND(I164*H164,3)</f>
        <v>0</v>
      </c>
      <c r="BL164" s="14" t="s">
        <v>129</v>
      </c>
      <c r="BM164" s="161" t="s">
        <v>192</v>
      </c>
    </row>
    <row r="165" spans="1:65" s="2" customFormat="1" ht="37.950000000000003" customHeight="1" x14ac:dyDescent="0.2">
      <c r="A165" s="28"/>
      <c r="B165" s="120"/>
      <c r="C165" s="151">
        <v>23</v>
      </c>
      <c r="D165" s="151" t="s">
        <v>125</v>
      </c>
      <c r="E165" s="152" t="s">
        <v>331</v>
      </c>
      <c r="F165" s="153" t="s">
        <v>332</v>
      </c>
      <c r="G165" s="154" t="s">
        <v>255</v>
      </c>
      <c r="H165" s="155">
        <v>8550</v>
      </c>
      <c r="I165" s="155"/>
      <c r="J165" s="155">
        <f t="shared" si="30"/>
        <v>0</v>
      </c>
      <c r="K165" s="156"/>
      <c r="L165" s="29"/>
      <c r="M165" s="157" t="s">
        <v>1</v>
      </c>
      <c r="N165" s="158" t="s">
        <v>35</v>
      </c>
      <c r="O165" s="159">
        <v>0</v>
      </c>
      <c r="P165" s="159">
        <f t="shared" si="31"/>
        <v>0</v>
      </c>
      <c r="Q165" s="159">
        <v>0</v>
      </c>
      <c r="R165" s="159">
        <f t="shared" si="32"/>
        <v>0</v>
      </c>
      <c r="S165" s="159">
        <v>0</v>
      </c>
      <c r="T165" s="160">
        <f t="shared" si="3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129</v>
      </c>
      <c r="AT165" s="161" t="s">
        <v>125</v>
      </c>
      <c r="AU165" s="161" t="s">
        <v>73</v>
      </c>
      <c r="AY165" s="14" t="s">
        <v>120</v>
      </c>
      <c r="BE165" s="162">
        <f t="shared" si="34"/>
        <v>0</v>
      </c>
      <c r="BF165" s="162">
        <f t="shared" si="35"/>
        <v>0</v>
      </c>
      <c r="BG165" s="162">
        <f t="shared" si="36"/>
        <v>0</v>
      </c>
      <c r="BH165" s="162">
        <f t="shared" si="37"/>
        <v>0</v>
      </c>
      <c r="BI165" s="162">
        <f t="shared" si="38"/>
        <v>0</v>
      </c>
      <c r="BJ165" s="14" t="s">
        <v>104</v>
      </c>
      <c r="BK165" s="163">
        <f t="shared" si="39"/>
        <v>0</v>
      </c>
      <c r="BL165" s="14" t="s">
        <v>129</v>
      </c>
      <c r="BM165" s="161" t="s">
        <v>195</v>
      </c>
    </row>
    <row r="166" spans="1:65" s="2" customFormat="1" ht="14.4" customHeight="1" x14ac:dyDescent="0.2">
      <c r="A166" s="28"/>
      <c r="B166" s="120"/>
      <c r="C166" s="151">
        <v>24</v>
      </c>
      <c r="D166" s="151" t="s">
        <v>125</v>
      </c>
      <c r="E166" s="152" t="s">
        <v>335</v>
      </c>
      <c r="F166" s="153" t="s">
        <v>336</v>
      </c>
      <c r="G166" s="154" t="s">
        <v>255</v>
      </c>
      <c r="H166" s="155">
        <v>1320</v>
      </c>
      <c r="I166" s="155"/>
      <c r="J166" s="155">
        <f t="shared" si="30"/>
        <v>0</v>
      </c>
      <c r="K166" s="156"/>
      <c r="L166" s="29"/>
      <c r="M166" s="157" t="s">
        <v>1</v>
      </c>
      <c r="N166" s="158" t="s">
        <v>35</v>
      </c>
      <c r="O166" s="159">
        <v>0</v>
      </c>
      <c r="P166" s="159">
        <f t="shared" si="31"/>
        <v>0</v>
      </c>
      <c r="Q166" s="159">
        <v>0</v>
      </c>
      <c r="R166" s="159">
        <f t="shared" si="32"/>
        <v>0</v>
      </c>
      <c r="S166" s="159">
        <v>0</v>
      </c>
      <c r="T166" s="160">
        <f t="shared" si="3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129</v>
      </c>
      <c r="AT166" s="161" t="s">
        <v>125</v>
      </c>
      <c r="AU166" s="161" t="s">
        <v>73</v>
      </c>
      <c r="AY166" s="14" t="s">
        <v>120</v>
      </c>
      <c r="BE166" s="162">
        <f t="shared" si="34"/>
        <v>0</v>
      </c>
      <c r="BF166" s="162">
        <f t="shared" si="35"/>
        <v>0</v>
      </c>
      <c r="BG166" s="162">
        <f t="shared" si="36"/>
        <v>0</v>
      </c>
      <c r="BH166" s="162">
        <f t="shared" si="37"/>
        <v>0</v>
      </c>
      <c r="BI166" s="162">
        <f t="shared" si="38"/>
        <v>0</v>
      </c>
      <c r="BJ166" s="14" t="s">
        <v>104</v>
      </c>
      <c r="BK166" s="163">
        <f t="shared" si="39"/>
        <v>0</v>
      </c>
      <c r="BL166" s="14" t="s">
        <v>129</v>
      </c>
      <c r="BM166" s="161" t="s">
        <v>202</v>
      </c>
    </row>
    <row r="167" spans="1:65" s="2" customFormat="1" ht="14.4" customHeight="1" x14ac:dyDescent="0.2">
      <c r="A167" s="28"/>
      <c r="B167" s="120"/>
      <c r="C167" s="151">
        <v>25</v>
      </c>
      <c r="D167" s="151" t="s">
        <v>125</v>
      </c>
      <c r="E167" s="152" t="s">
        <v>234</v>
      </c>
      <c r="F167" s="153" t="s">
        <v>235</v>
      </c>
      <c r="G167" s="154" t="s">
        <v>236</v>
      </c>
      <c r="H167" s="155">
        <v>108</v>
      </c>
      <c r="I167" s="155"/>
      <c r="J167" s="155">
        <f t="shared" si="30"/>
        <v>0</v>
      </c>
      <c r="K167" s="156"/>
      <c r="L167" s="29"/>
      <c r="M167" s="157" t="s">
        <v>1</v>
      </c>
      <c r="N167" s="158" t="s">
        <v>35</v>
      </c>
      <c r="O167" s="159">
        <v>0</v>
      </c>
      <c r="P167" s="159">
        <f t="shared" si="31"/>
        <v>0</v>
      </c>
      <c r="Q167" s="159">
        <v>0</v>
      </c>
      <c r="R167" s="159">
        <f t="shared" si="32"/>
        <v>0</v>
      </c>
      <c r="S167" s="159">
        <v>0</v>
      </c>
      <c r="T167" s="160">
        <f t="shared" si="3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129</v>
      </c>
      <c r="AT167" s="161" t="s">
        <v>125</v>
      </c>
      <c r="AU167" s="161" t="s">
        <v>73</v>
      </c>
      <c r="AY167" s="14" t="s">
        <v>120</v>
      </c>
      <c r="BE167" s="162">
        <f t="shared" si="34"/>
        <v>0</v>
      </c>
      <c r="BF167" s="162">
        <f t="shared" si="35"/>
        <v>0</v>
      </c>
      <c r="BG167" s="162">
        <f t="shared" si="36"/>
        <v>0</v>
      </c>
      <c r="BH167" s="162">
        <f t="shared" si="37"/>
        <v>0</v>
      </c>
      <c r="BI167" s="162">
        <f t="shared" si="38"/>
        <v>0</v>
      </c>
      <c r="BJ167" s="14" t="s">
        <v>104</v>
      </c>
      <c r="BK167" s="163">
        <f t="shared" si="39"/>
        <v>0</v>
      </c>
      <c r="BL167" s="14" t="s">
        <v>129</v>
      </c>
      <c r="BM167" s="161" t="s">
        <v>204</v>
      </c>
    </row>
    <row r="168" spans="1:65" s="2" customFormat="1" ht="14.4" customHeight="1" x14ac:dyDescent="0.2">
      <c r="A168" s="28"/>
      <c r="B168" s="120"/>
      <c r="C168" s="151">
        <v>26</v>
      </c>
      <c r="D168" s="151" t="s">
        <v>125</v>
      </c>
      <c r="E168" s="152" t="s">
        <v>230</v>
      </c>
      <c r="F168" s="153" t="s">
        <v>370</v>
      </c>
      <c r="G168" s="154" t="s">
        <v>128</v>
      </c>
      <c r="H168" s="155">
        <v>1</v>
      </c>
      <c r="I168" s="155"/>
      <c r="J168" s="155">
        <f t="shared" si="30"/>
        <v>0</v>
      </c>
      <c r="K168" s="156"/>
      <c r="L168" s="29"/>
      <c r="M168" s="157" t="s">
        <v>1</v>
      </c>
      <c r="N168" s="158" t="s">
        <v>35</v>
      </c>
      <c r="O168" s="159">
        <v>0</v>
      </c>
      <c r="P168" s="159">
        <f t="shared" si="31"/>
        <v>0</v>
      </c>
      <c r="Q168" s="159">
        <v>0</v>
      </c>
      <c r="R168" s="159">
        <f t="shared" si="32"/>
        <v>0</v>
      </c>
      <c r="S168" s="159">
        <v>0</v>
      </c>
      <c r="T168" s="160">
        <f t="shared" si="3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129</v>
      </c>
      <c r="AT168" s="161" t="s">
        <v>125</v>
      </c>
      <c r="AU168" s="161" t="s">
        <v>73</v>
      </c>
      <c r="AY168" s="14" t="s">
        <v>120</v>
      </c>
      <c r="BE168" s="162">
        <f t="shared" si="34"/>
        <v>0</v>
      </c>
      <c r="BF168" s="162">
        <f t="shared" si="35"/>
        <v>0</v>
      </c>
      <c r="BG168" s="162">
        <f t="shared" si="36"/>
        <v>0</v>
      </c>
      <c r="BH168" s="162">
        <f t="shared" si="37"/>
        <v>0</v>
      </c>
      <c r="BI168" s="162">
        <f t="shared" si="38"/>
        <v>0</v>
      </c>
      <c r="BJ168" s="14" t="s">
        <v>104</v>
      </c>
      <c r="BK168" s="163">
        <f t="shared" si="39"/>
        <v>0</v>
      </c>
      <c r="BL168" s="14" t="s">
        <v>129</v>
      </c>
      <c r="BM168" s="161" t="s">
        <v>207</v>
      </c>
    </row>
    <row r="169" spans="1:65" s="2" customFormat="1" ht="37.200000000000003" customHeight="1" x14ac:dyDescent="0.2">
      <c r="A169" s="28"/>
      <c r="B169" s="120"/>
      <c r="C169" s="151">
        <v>27</v>
      </c>
      <c r="D169" s="151" t="s">
        <v>125</v>
      </c>
      <c r="E169" s="152" t="s">
        <v>373</v>
      </c>
      <c r="F169" s="153" t="s">
        <v>337</v>
      </c>
      <c r="G169" s="154" t="s">
        <v>255</v>
      </c>
      <c r="H169" s="155">
        <v>290</v>
      </c>
      <c r="I169" s="155"/>
      <c r="J169" s="155">
        <f t="shared" si="30"/>
        <v>0</v>
      </c>
      <c r="K169" s="156"/>
      <c r="L169" s="29"/>
      <c r="M169" s="157" t="s">
        <v>1</v>
      </c>
      <c r="N169" s="158" t="s">
        <v>35</v>
      </c>
      <c r="O169" s="159">
        <v>0</v>
      </c>
      <c r="P169" s="159">
        <f t="shared" si="31"/>
        <v>0</v>
      </c>
      <c r="Q169" s="159">
        <v>0</v>
      </c>
      <c r="R169" s="159">
        <f t="shared" si="32"/>
        <v>0</v>
      </c>
      <c r="S169" s="159">
        <v>0</v>
      </c>
      <c r="T169" s="160">
        <f t="shared" si="3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129</v>
      </c>
      <c r="AT169" s="161" t="s">
        <v>125</v>
      </c>
      <c r="AU169" s="161" t="s">
        <v>73</v>
      </c>
      <c r="AY169" s="14" t="s">
        <v>120</v>
      </c>
      <c r="BE169" s="162">
        <f t="shared" si="34"/>
        <v>0</v>
      </c>
      <c r="BF169" s="162">
        <f t="shared" si="35"/>
        <v>0</v>
      </c>
      <c r="BG169" s="162">
        <f t="shared" si="36"/>
        <v>0</v>
      </c>
      <c r="BH169" s="162">
        <f t="shared" si="37"/>
        <v>0</v>
      </c>
      <c r="BI169" s="162">
        <f t="shared" si="38"/>
        <v>0</v>
      </c>
      <c r="BJ169" s="14" t="s">
        <v>104</v>
      </c>
      <c r="BK169" s="163">
        <f t="shared" si="39"/>
        <v>0</v>
      </c>
      <c r="BL169" s="14" t="s">
        <v>129</v>
      </c>
      <c r="BM169" s="161" t="s">
        <v>210</v>
      </c>
    </row>
    <row r="170" spans="1:65" s="12" customFormat="1" ht="25.95" customHeight="1" x14ac:dyDescent="0.25">
      <c r="B170" s="139"/>
      <c r="D170" s="140" t="s">
        <v>68</v>
      </c>
      <c r="E170" s="141" t="s">
        <v>238</v>
      </c>
      <c r="F170" s="141" t="s">
        <v>371</v>
      </c>
      <c r="J170" s="142">
        <f>BK170</f>
        <v>0</v>
      </c>
      <c r="L170" s="139"/>
      <c r="M170" s="143"/>
      <c r="N170" s="144"/>
      <c r="O170" s="144"/>
      <c r="P170" s="145">
        <f>P171</f>
        <v>0</v>
      </c>
      <c r="Q170" s="144"/>
      <c r="R170" s="145">
        <f>R171</f>
        <v>0</v>
      </c>
      <c r="S170" s="144"/>
      <c r="T170" s="146">
        <f>T171</f>
        <v>0</v>
      </c>
      <c r="AR170" s="140" t="s">
        <v>129</v>
      </c>
      <c r="AT170" s="147" t="s">
        <v>68</v>
      </c>
      <c r="AU170" s="147" t="s">
        <v>69</v>
      </c>
      <c r="AY170" s="140" t="s">
        <v>120</v>
      </c>
      <c r="BK170" s="148">
        <f>BK171</f>
        <v>0</v>
      </c>
    </row>
    <row r="171" spans="1:65" s="2" customFormat="1" ht="14.4" customHeight="1" x14ac:dyDescent="0.2">
      <c r="A171" s="28"/>
      <c r="B171" s="120"/>
      <c r="C171" s="151">
        <v>28</v>
      </c>
      <c r="D171" s="151" t="s">
        <v>125</v>
      </c>
      <c r="E171" s="152" t="s">
        <v>240</v>
      </c>
      <c r="F171" s="153" t="s">
        <v>241</v>
      </c>
      <c r="G171" s="154" t="s">
        <v>128</v>
      </c>
      <c r="H171" s="155">
        <v>1</v>
      </c>
      <c r="I171" s="155"/>
      <c r="J171" s="155">
        <f>ROUND(I171*H171,3)</f>
        <v>0</v>
      </c>
      <c r="K171" s="156"/>
      <c r="L171" s="29"/>
      <c r="M171" s="164" t="s">
        <v>1</v>
      </c>
      <c r="N171" s="165" t="s">
        <v>35</v>
      </c>
      <c r="O171" s="166">
        <v>0</v>
      </c>
      <c r="P171" s="166">
        <f>O171*H171</f>
        <v>0</v>
      </c>
      <c r="Q171" s="166">
        <v>0</v>
      </c>
      <c r="R171" s="166">
        <f>Q171*H171</f>
        <v>0</v>
      </c>
      <c r="S171" s="166">
        <v>0</v>
      </c>
      <c r="T171" s="167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242</v>
      </c>
      <c r="AT171" s="161" t="s">
        <v>125</v>
      </c>
      <c r="AU171" s="161" t="s">
        <v>73</v>
      </c>
      <c r="AY171" s="14" t="s">
        <v>120</v>
      </c>
      <c r="BE171" s="162">
        <f>IF(N171="základná",J171,0)</f>
        <v>0</v>
      </c>
      <c r="BF171" s="162">
        <f>IF(N171="znížená",J171,0)</f>
        <v>0</v>
      </c>
      <c r="BG171" s="162">
        <f>IF(N171="zákl. prenesená",J171,0)</f>
        <v>0</v>
      </c>
      <c r="BH171" s="162">
        <f>IF(N171="zníž. prenesená",J171,0)</f>
        <v>0</v>
      </c>
      <c r="BI171" s="162">
        <f>IF(N171="nulová",J171,0)</f>
        <v>0</v>
      </c>
      <c r="BJ171" s="14" t="s">
        <v>104</v>
      </c>
      <c r="BK171" s="163">
        <f>ROUND(I171*H171,3)</f>
        <v>0</v>
      </c>
      <c r="BL171" s="14" t="s">
        <v>242</v>
      </c>
      <c r="BM171" s="161" t="s">
        <v>215</v>
      </c>
    </row>
    <row r="172" spans="1:65" s="2" customFormat="1" ht="6.9" customHeight="1" x14ac:dyDescent="0.2">
      <c r="A172" s="28"/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29"/>
      <c r="M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</row>
  </sheetData>
  <autoFilter ref="C136:K171"/>
  <mergeCells count="21">
    <mergeCell ref="E27:H27"/>
    <mergeCell ref="E36:H36"/>
    <mergeCell ref="E94:H94"/>
    <mergeCell ref="D109:I109"/>
    <mergeCell ref="C129:H129"/>
    <mergeCell ref="L2:V2"/>
    <mergeCell ref="D115:F115"/>
    <mergeCell ref="D116:F116"/>
    <mergeCell ref="E127:H127"/>
    <mergeCell ref="D4:K4"/>
    <mergeCell ref="D5:K5"/>
    <mergeCell ref="D6:K6"/>
    <mergeCell ref="D7:K7"/>
    <mergeCell ref="D8:K8"/>
    <mergeCell ref="D9:K9"/>
    <mergeCell ref="D10:K10"/>
    <mergeCell ref="D18:H18"/>
    <mergeCell ref="C96:H96"/>
    <mergeCell ref="D107:I107"/>
    <mergeCell ref="D108:I108"/>
    <mergeCell ref="E16:H16"/>
  </mergeCells>
  <pageMargins left="0.39374999999999999" right="0.39374999999999999" top="0.39374999999999999" bottom="0.39374999999999999" header="0" footer="0"/>
  <pageSetup paperSize="9" scale="66" fitToHeight="100" orientation="portrait" blackAndWhite="1" r:id="rId1"/>
  <headerFooter>
    <oddFooter>&amp;CStrana &amp;P z &amp;N</oddFooter>
  </headerFooter>
  <rowBreaks count="2" manualBreakCount="2">
    <brk id="86" min="1" max="10" man="1"/>
    <brk id="122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1 - Reštaurovanie uličnýc...</vt:lpstr>
      <vt:lpstr>2 - Reštaurovanie uličnýc...</vt:lpstr>
      <vt:lpstr>3 - Reštaurovanie uličnýc...</vt:lpstr>
      <vt:lpstr>'1 - Reštaurovanie uličnýc...'!Názvy_tlače</vt:lpstr>
      <vt:lpstr>'2 - Reštaurovanie uličnýc...'!Názvy_tlače</vt:lpstr>
      <vt:lpstr>'3 - Reštaurovanie uličnýc...'!Názvy_tlače</vt:lpstr>
      <vt:lpstr>'Rekapitulácia stavby'!Názvy_tlače</vt:lpstr>
      <vt:lpstr>'1 - Reštaurovanie uličnýc...'!Oblasť_tlače</vt:lpstr>
      <vt:lpstr>'2 - Reštaurovanie uličnýc...'!Oblasť_tlače</vt:lpstr>
      <vt:lpstr>'3 - Reštaurovanie uličnýc...'!Oblasť_tlače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DESKTOP-EPH5QVK\Zavadova</dc:creator>
  <cp:lastModifiedBy>Beslerova Iveta</cp:lastModifiedBy>
  <cp:lastPrinted>2020-09-08T10:14:50Z</cp:lastPrinted>
  <dcterms:created xsi:type="dcterms:W3CDTF">2020-09-03T17:03:41Z</dcterms:created>
  <dcterms:modified xsi:type="dcterms:W3CDTF">2020-10-05T07:02:09Z</dcterms:modified>
</cp:coreProperties>
</file>