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etava_zaloha_260718\Moje_dokumenty\ŠDĽŠ - súťaž - Sociálne zázemie\Súťažné podklady\"/>
    </mc:Choice>
  </mc:AlternateContent>
  <bookViews>
    <workbookView xWindow="0" yWindow="0" windowWidth="21570" windowHeight="8175"/>
  </bookViews>
  <sheets>
    <sheet name="Rekapitulácia stavby" sheetId="1" r:id="rId1"/>
    <sheet name="SO 01 - Sociálne zázemie" sheetId="2" r:id="rId2"/>
  </sheets>
  <definedNames>
    <definedName name="_xlnm.Print_Titles" localSheetId="0">'Rekapitulácia stavby'!$85:$85</definedName>
    <definedName name="_xlnm.Print_Titles" localSheetId="1">'SO 01 - Sociálne zázemie'!$135:$135</definedName>
    <definedName name="_xlnm.Print_Area" localSheetId="0">'Rekapitulácia stavby'!$C$4:$AP$70,'Rekapitulácia stavby'!$C$76:$AP$96</definedName>
    <definedName name="_xlnm.Print_Area" localSheetId="1">'SO 01 - Sociálne zázemie'!$C$4:$Q$70,'SO 01 - Sociálne zázemie'!$C$76:$Q$119,'SO 01 - Sociálne zázemie'!$C$125:$Q$405</definedName>
  </definedNames>
  <calcPr calcId="162913"/>
</workbook>
</file>

<file path=xl/calcChain.xml><?xml version="1.0" encoding="utf-8"?>
<calcChain xmlns="http://schemas.openxmlformats.org/spreadsheetml/2006/main">
  <c r="AY88" i="1" l="1"/>
  <c r="AX88" i="1"/>
  <c r="BI405" i="2"/>
  <c r="BH405" i="2"/>
  <c r="BG405" i="2"/>
  <c r="BE405" i="2"/>
  <c r="BK405" i="2"/>
  <c r="N405" i="2"/>
  <c r="BF405" i="2" s="1"/>
  <c r="BI404" i="2"/>
  <c r="BH404" i="2"/>
  <c r="BG404" i="2"/>
  <c r="BE404" i="2"/>
  <c r="BK404" i="2"/>
  <c r="N404" i="2" s="1"/>
  <c r="BF404" i="2" s="1"/>
  <c r="BI403" i="2"/>
  <c r="BH403" i="2"/>
  <c r="BG403" i="2"/>
  <c r="BE403" i="2"/>
  <c r="BK403" i="2"/>
  <c r="N403" i="2"/>
  <c r="BF403" i="2" s="1"/>
  <c r="BI402" i="2"/>
  <c r="BH402" i="2"/>
  <c r="BG402" i="2"/>
  <c r="BE402" i="2"/>
  <c r="BK402" i="2"/>
  <c r="N402" i="2"/>
  <c r="BF402" i="2"/>
  <c r="BI401" i="2"/>
  <c r="BH401" i="2"/>
  <c r="BG401" i="2"/>
  <c r="BE401" i="2"/>
  <c r="BK401" i="2"/>
  <c r="BK400" i="2" s="1"/>
  <c r="N400" i="2" s="1"/>
  <c r="N109" i="2" s="1"/>
  <c r="N401" i="2"/>
  <c r="BF401" i="2" s="1"/>
  <c r="BI399" i="2"/>
  <c r="BH399" i="2"/>
  <c r="BG399" i="2"/>
  <c r="BE399" i="2"/>
  <c r="AA399" i="2"/>
  <c r="AA398" i="2"/>
  <c r="AA397" i="2" s="1"/>
  <c r="Y399" i="2"/>
  <c r="Y398" i="2" s="1"/>
  <c r="Y397" i="2" s="1"/>
  <c r="W399" i="2"/>
  <c r="W398" i="2" s="1"/>
  <c r="W397" i="2" s="1"/>
  <c r="BK399" i="2"/>
  <c r="BK398" i="2" s="1"/>
  <c r="N399" i="2"/>
  <c r="BF399" i="2" s="1"/>
  <c r="BI393" i="2"/>
  <c r="BH393" i="2"/>
  <c r="BG393" i="2"/>
  <c r="BE393" i="2"/>
  <c r="AA393" i="2"/>
  <c r="Y393" i="2"/>
  <c r="W393" i="2"/>
  <c r="BK393" i="2"/>
  <c r="N393" i="2"/>
  <c r="BF393" i="2"/>
  <c r="BI392" i="2"/>
  <c r="BH392" i="2"/>
  <c r="BG392" i="2"/>
  <c r="BE392" i="2"/>
  <c r="AA392" i="2"/>
  <c r="AA391" i="2"/>
  <c r="Y392" i="2"/>
  <c r="Y391" i="2"/>
  <c r="W392" i="2"/>
  <c r="W391" i="2"/>
  <c r="BK392" i="2"/>
  <c r="BK391" i="2" s="1"/>
  <c r="N391" i="2" s="1"/>
  <c r="N106" i="2" s="1"/>
  <c r="N392" i="2"/>
  <c r="BF392" i="2" s="1"/>
  <c r="BI390" i="2"/>
  <c r="BH390" i="2"/>
  <c r="BG390" i="2"/>
  <c r="BE390" i="2"/>
  <c r="AA390" i="2"/>
  <c r="Y390" i="2"/>
  <c r="W390" i="2"/>
  <c r="BK390" i="2"/>
  <c r="N390" i="2"/>
  <c r="BF390" i="2" s="1"/>
  <c r="BI389" i="2"/>
  <c r="BH389" i="2"/>
  <c r="BG389" i="2"/>
  <c r="BE389" i="2"/>
  <c r="AA389" i="2"/>
  <c r="Y389" i="2"/>
  <c r="W389" i="2"/>
  <c r="BK389" i="2"/>
  <c r="N389" i="2"/>
  <c r="BF389" i="2" s="1"/>
  <c r="BI379" i="2"/>
  <c r="BH379" i="2"/>
  <c r="BG379" i="2"/>
  <c r="BE379" i="2"/>
  <c r="AA379" i="2"/>
  <c r="AA378" i="2" s="1"/>
  <c r="Y379" i="2"/>
  <c r="Y378" i="2" s="1"/>
  <c r="W379" i="2"/>
  <c r="W378" i="2"/>
  <c r="BK379" i="2"/>
  <c r="BK378" i="2"/>
  <c r="N378" i="2" s="1"/>
  <c r="N105" i="2" s="1"/>
  <c r="N379" i="2"/>
  <c r="BF379" i="2"/>
  <c r="BI377" i="2"/>
  <c r="BH377" i="2"/>
  <c r="BG377" i="2"/>
  <c r="BE377" i="2"/>
  <c r="AA377" i="2"/>
  <c r="Y377" i="2"/>
  <c r="W377" i="2"/>
  <c r="BK377" i="2"/>
  <c r="N377" i="2"/>
  <c r="BF377" i="2"/>
  <c r="BI376" i="2"/>
  <c r="BH376" i="2"/>
  <c r="BG376" i="2"/>
  <c r="BE376" i="2"/>
  <c r="AA376" i="2"/>
  <c r="Y376" i="2"/>
  <c r="W376" i="2"/>
  <c r="BK376" i="2"/>
  <c r="N376" i="2"/>
  <c r="BF376" i="2"/>
  <c r="BI375" i="2"/>
  <c r="BH375" i="2"/>
  <c r="BG375" i="2"/>
  <c r="BE375" i="2"/>
  <c r="AA375" i="2"/>
  <c r="Y375" i="2"/>
  <c r="W375" i="2"/>
  <c r="BK375" i="2"/>
  <c r="N375" i="2"/>
  <c r="BF375" i="2" s="1"/>
  <c r="BI374" i="2"/>
  <c r="BH374" i="2"/>
  <c r="BG374" i="2"/>
  <c r="BE374" i="2"/>
  <c r="AA374" i="2"/>
  <c r="Y374" i="2"/>
  <c r="W374" i="2"/>
  <c r="BK374" i="2"/>
  <c r="N374" i="2"/>
  <c r="BF374" i="2" s="1"/>
  <c r="BI373" i="2"/>
  <c r="BH373" i="2"/>
  <c r="BG373" i="2"/>
  <c r="BE373" i="2"/>
  <c r="AA373" i="2"/>
  <c r="Y373" i="2"/>
  <c r="W373" i="2"/>
  <c r="BK373" i="2"/>
  <c r="N373" i="2"/>
  <c r="BF373" i="2"/>
  <c r="BI371" i="2"/>
  <c r="BH371" i="2"/>
  <c r="BG371" i="2"/>
  <c r="BE371" i="2"/>
  <c r="AA371" i="2"/>
  <c r="Y371" i="2"/>
  <c r="W371" i="2"/>
  <c r="BK371" i="2"/>
  <c r="N371" i="2"/>
  <c r="BF371" i="2"/>
  <c r="BI370" i="2"/>
  <c r="BH370" i="2"/>
  <c r="BG370" i="2"/>
  <c r="BE370" i="2"/>
  <c r="AA370" i="2"/>
  <c r="Y370" i="2"/>
  <c r="W370" i="2"/>
  <c r="BK370" i="2"/>
  <c r="N370" i="2"/>
  <c r="BF370" i="2"/>
  <c r="BI369" i="2"/>
  <c r="BH369" i="2"/>
  <c r="BG369" i="2"/>
  <c r="BE369" i="2"/>
  <c r="AA369" i="2"/>
  <c r="AA359" i="2" s="1"/>
  <c r="Y369" i="2"/>
  <c r="W369" i="2"/>
  <c r="BK369" i="2"/>
  <c r="N369" i="2"/>
  <c r="BF369" i="2" s="1"/>
  <c r="BI360" i="2"/>
  <c r="BH360" i="2"/>
  <c r="BG360" i="2"/>
  <c r="BE360" i="2"/>
  <c r="AA360" i="2"/>
  <c r="Y360" i="2"/>
  <c r="Y359" i="2" s="1"/>
  <c r="W360" i="2"/>
  <c r="W359" i="2"/>
  <c r="BK360" i="2"/>
  <c r="BK359" i="2"/>
  <c r="N359" i="2" s="1"/>
  <c r="N104" i="2" s="1"/>
  <c r="N360" i="2"/>
  <c r="BF360" i="2"/>
  <c r="BI358" i="2"/>
  <c r="BH358" i="2"/>
  <c r="BG358" i="2"/>
  <c r="BE358" i="2"/>
  <c r="AA358" i="2"/>
  <c r="Y358" i="2"/>
  <c r="W358" i="2"/>
  <c r="BK358" i="2"/>
  <c r="N358" i="2"/>
  <c r="BF358" i="2"/>
  <c r="BI357" i="2"/>
  <c r="BH357" i="2"/>
  <c r="BG357" i="2"/>
  <c r="BE357" i="2"/>
  <c r="AA357" i="2"/>
  <c r="AA351" i="2" s="1"/>
  <c r="Y357" i="2"/>
  <c r="W357" i="2"/>
  <c r="BK357" i="2"/>
  <c r="N357" i="2"/>
  <c r="BF357" i="2"/>
  <c r="BI355" i="2"/>
  <c r="BH355" i="2"/>
  <c r="BG355" i="2"/>
  <c r="BE355" i="2"/>
  <c r="AA355" i="2"/>
  <c r="Y355" i="2"/>
  <c r="W355" i="2"/>
  <c r="BK355" i="2"/>
  <c r="N355" i="2"/>
  <c r="BF355" i="2"/>
  <c r="BI354" i="2"/>
  <c r="BH354" i="2"/>
  <c r="BG354" i="2"/>
  <c r="BE354" i="2"/>
  <c r="AA354" i="2"/>
  <c r="Y354" i="2"/>
  <c r="W354" i="2"/>
  <c r="BK354" i="2"/>
  <c r="N354" i="2"/>
  <c r="BF354" i="2" s="1"/>
  <c r="BI352" i="2"/>
  <c r="BH352" i="2"/>
  <c r="BG352" i="2"/>
  <c r="BE352" i="2"/>
  <c r="AA352" i="2"/>
  <c r="Y352" i="2"/>
  <c r="Y351" i="2" s="1"/>
  <c r="W352" i="2"/>
  <c r="W351" i="2"/>
  <c r="BK352" i="2"/>
  <c r="BK351" i="2"/>
  <c r="N351" i="2" s="1"/>
  <c r="N103" i="2" s="1"/>
  <c r="N352" i="2"/>
  <c r="BF352" i="2"/>
  <c r="BI350" i="2"/>
  <c r="BH350" i="2"/>
  <c r="BG350" i="2"/>
  <c r="BE350" i="2"/>
  <c r="AA350" i="2"/>
  <c r="AA349" i="2"/>
  <c r="Y350" i="2"/>
  <c r="Y349" i="2" s="1"/>
  <c r="W350" i="2"/>
  <c r="W349" i="2"/>
  <c r="BK350" i="2"/>
  <c r="BK349" i="2"/>
  <c r="N349" i="2" s="1"/>
  <c r="N102" i="2" s="1"/>
  <c r="N350" i="2"/>
  <c r="BF350" i="2"/>
  <c r="BI347" i="2"/>
  <c r="BH347" i="2"/>
  <c r="BG347" i="2"/>
  <c r="BE347" i="2"/>
  <c r="AA347" i="2"/>
  <c r="Y347" i="2"/>
  <c r="W347" i="2"/>
  <c r="BK347" i="2"/>
  <c r="N347" i="2"/>
  <c r="BF347" i="2"/>
  <c r="BI345" i="2"/>
  <c r="BH345" i="2"/>
  <c r="BG345" i="2"/>
  <c r="BE345" i="2"/>
  <c r="AA345" i="2"/>
  <c r="Y345" i="2"/>
  <c r="W345" i="2"/>
  <c r="BK345" i="2"/>
  <c r="N345" i="2"/>
  <c r="BF345" i="2"/>
  <c r="BI343" i="2"/>
  <c r="BH343" i="2"/>
  <c r="BG343" i="2"/>
  <c r="BE343" i="2"/>
  <c r="AA343" i="2"/>
  <c r="Y343" i="2"/>
  <c r="W343" i="2"/>
  <c r="BK343" i="2"/>
  <c r="N343" i="2"/>
  <c r="BF343" i="2"/>
  <c r="BI342" i="2"/>
  <c r="BH342" i="2"/>
  <c r="BG342" i="2"/>
  <c r="BE342" i="2"/>
  <c r="AA342" i="2"/>
  <c r="Y342" i="2"/>
  <c r="W342" i="2"/>
  <c r="BK342" i="2"/>
  <c r="N342" i="2"/>
  <c r="BF342" i="2" s="1"/>
  <c r="BI341" i="2"/>
  <c r="BH341" i="2"/>
  <c r="BG341" i="2"/>
  <c r="BE341" i="2"/>
  <c r="AA341" i="2"/>
  <c r="Y341" i="2"/>
  <c r="W341" i="2"/>
  <c r="BK341" i="2"/>
  <c r="N341" i="2"/>
  <c r="BF341" i="2"/>
  <c r="BI340" i="2"/>
  <c r="BH340" i="2"/>
  <c r="BG340" i="2"/>
  <c r="BE340" i="2"/>
  <c r="AA340" i="2"/>
  <c r="Y340" i="2"/>
  <c r="W340" i="2"/>
  <c r="BK340" i="2"/>
  <c r="N340" i="2"/>
  <c r="BF340" i="2"/>
  <c r="BI339" i="2"/>
  <c r="BH339" i="2"/>
  <c r="BG339" i="2"/>
  <c r="BE339" i="2"/>
  <c r="AA339" i="2"/>
  <c r="Y339" i="2"/>
  <c r="W339" i="2"/>
  <c r="BK339" i="2"/>
  <c r="N339" i="2"/>
  <c r="BF339" i="2"/>
  <c r="BI338" i="2"/>
  <c r="BH338" i="2"/>
  <c r="BG338" i="2"/>
  <c r="BE338" i="2"/>
  <c r="AA338" i="2"/>
  <c r="Y338" i="2"/>
  <c r="W338" i="2"/>
  <c r="BK338" i="2"/>
  <c r="N338" i="2"/>
  <c r="BF338" i="2" s="1"/>
  <c r="BI337" i="2"/>
  <c r="BH337" i="2"/>
  <c r="BG337" i="2"/>
  <c r="BE337" i="2"/>
  <c r="AA337" i="2"/>
  <c r="Y337" i="2"/>
  <c r="W337" i="2"/>
  <c r="BK337" i="2"/>
  <c r="N337" i="2"/>
  <c r="BF337" i="2"/>
  <c r="BI335" i="2"/>
  <c r="BH335" i="2"/>
  <c r="BG335" i="2"/>
  <c r="BE335" i="2"/>
  <c r="AA335" i="2"/>
  <c r="Y335" i="2"/>
  <c r="W335" i="2"/>
  <c r="BK335" i="2"/>
  <c r="N335" i="2"/>
  <c r="BF335" i="2"/>
  <c r="BI334" i="2"/>
  <c r="BH334" i="2"/>
  <c r="BG334" i="2"/>
  <c r="BE334" i="2"/>
  <c r="AA334" i="2"/>
  <c r="Y334" i="2"/>
  <c r="W334" i="2"/>
  <c r="BK334" i="2"/>
  <c r="N334" i="2"/>
  <c r="BF334" i="2"/>
  <c r="BI333" i="2"/>
  <c r="BH333" i="2"/>
  <c r="BG333" i="2"/>
  <c r="BE333" i="2"/>
  <c r="AA333" i="2"/>
  <c r="Y333" i="2"/>
  <c r="W333" i="2"/>
  <c r="BK333" i="2"/>
  <c r="N333" i="2"/>
  <c r="BF333" i="2" s="1"/>
  <c r="BI332" i="2"/>
  <c r="BH332" i="2"/>
  <c r="BG332" i="2"/>
  <c r="BE332" i="2"/>
  <c r="AA332" i="2"/>
  <c r="Y332" i="2"/>
  <c r="W332" i="2"/>
  <c r="BK332" i="2"/>
  <c r="N332" i="2"/>
  <c r="BF332" i="2"/>
  <c r="BI331" i="2"/>
  <c r="BH331" i="2"/>
  <c r="BG331" i="2"/>
  <c r="BE331" i="2"/>
  <c r="AA331" i="2"/>
  <c r="Y331" i="2"/>
  <c r="W331" i="2"/>
  <c r="BK331" i="2"/>
  <c r="N331" i="2"/>
  <c r="BF331" i="2"/>
  <c r="BI327" i="2"/>
  <c r="BH327" i="2"/>
  <c r="BG327" i="2"/>
  <c r="BE327" i="2"/>
  <c r="AA327" i="2"/>
  <c r="Y327" i="2"/>
  <c r="W327" i="2"/>
  <c r="BK327" i="2"/>
  <c r="N327" i="2"/>
  <c r="BF327" i="2"/>
  <c r="BI326" i="2"/>
  <c r="BH326" i="2"/>
  <c r="BG326" i="2"/>
  <c r="BE326" i="2"/>
  <c r="AA326" i="2"/>
  <c r="Y326" i="2"/>
  <c r="W326" i="2"/>
  <c r="BK326" i="2"/>
  <c r="N326" i="2"/>
  <c r="BF326" i="2" s="1"/>
  <c r="BI324" i="2"/>
  <c r="BH324" i="2"/>
  <c r="BG324" i="2"/>
  <c r="BE324" i="2"/>
  <c r="AA324" i="2"/>
  <c r="AA323" i="2"/>
  <c r="Y324" i="2"/>
  <c r="Y323" i="2" s="1"/>
  <c r="W324" i="2"/>
  <c r="W323" i="2"/>
  <c r="BK324" i="2"/>
  <c r="BK323" i="2"/>
  <c r="N323" i="2" s="1"/>
  <c r="N101" i="2" s="1"/>
  <c r="N324" i="2"/>
  <c r="BF324" i="2"/>
  <c r="BI322" i="2"/>
  <c r="BH322" i="2"/>
  <c r="BG322" i="2"/>
  <c r="BE322" i="2"/>
  <c r="AA322" i="2"/>
  <c r="Y322" i="2"/>
  <c r="W322" i="2"/>
  <c r="BK322" i="2"/>
  <c r="N322" i="2"/>
  <c r="BF322" i="2"/>
  <c r="BI321" i="2"/>
  <c r="BH321" i="2"/>
  <c r="BG321" i="2"/>
  <c r="BE321" i="2"/>
  <c r="AA321" i="2"/>
  <c r="Y321" i="2"/>
  <c r="W321" i="2"/>
  <c r="BK321" i="2"/>
  <c r="N321" i="2"/>
  <c r="BF321" i="2"/>
  <c r="BI320" i="2"/>
  <c r="BH320" i="2"/>
  <c r="BG320" i="2"/>
  <c r="BE320" i="2"/>
  <c r="AA320" i="2"/>
  <c r="Y320" i="2"/>
  <c r="W320" i="2"/>
  <c r="BK320" i="2"/>
  <c r="N320" i="2"/>
  <c r="BF320" i="2"/>
  <c r="BI319" i="2"/>
  <c r="BH319" i="2"/>
  <c r="BG319" i="2"/>
  <c r="BE319" i="2"/>
  <c r="AA319" i="2"/>
  <c r="Y319" i="2"/>
  <c r="W319" i="2"/>
  <c r="BK319" i="2"/>
  <c r="N319" i="2"/>
  <c r="BF319" i="2" s="1"/>
  <c r="BI317" i="2"/>
  <c r="BH317" i="2"/>
  <c r="BG317" i="2"/>
  <c r="BE317" i="2"/>
  <c r="AA317" i="2"/>
  <c r="Y317" i="2"/>
  <c r="W317" i="2"/>
  <c r="BK317" i="2"/>
  <c r="N317" i="2"/>
  <c r="BF317" i="2"/>
  <c r="BI316" i="2"/>
  <c r="BH316" i="2"/>
  <c r="BG316" i="2"/>
  <c r="BE316" i="2"/>
  <c r="AA316" i="2"/>
  <c r="Y316" i="2"/>
  <c r="W316" i="2"/>
  <c r="BK316" i="2"/>
  <c r="N316" i="2"/>
  <c r="BF316" i="2"/>
  <c r="BI315" i="2"/>
  <c r="BH315" i="2"/>
  <c r="BG315" i="2"/>
  <c r="BE315" i="2"/>
  <c r="AA315" i="2"/>
  <c r="Y315" i="2"/>
  <c r="W315" i="2"/>
  <c r="BK315" i="2"/>
  <c r="N315" i="2"/>
  <c r="BF315" i="2"/>
  <c r="BI314" i="2"/>
  <c r="BH314" i="2"/>
  <c r="BG314" i="2"/>
  <c r="BE314" i="2"/>
  <c r="AA314" i="2"/>
  <c r="Y314" i="2"/>
  <c r="W314" i="2"/>
  <c r="BK314" i="2"/>
  <c r="N314" i="2"/>
  <c r="BF314" i="2" s="1"/>
  <c r="BI313" i="2"/>
  <c r="BH313" i="2"/>
  <c r="BG313" i="2"/>
  <c r="BE313" i="2"/>
  <c r="AA313" i="2"/>
  <c r="Y313" i="2"/>
  <c r="W313" i="2"/>
  <c r="BK313" i="2"/>
  <c r="N313" i="2"/>
  <c r="BF313" i="2"/>
  <c r="BI312" i="2"/>
  <c r="BH312" i="2"/>
  <c r="BG312" i="2"/>
  <c r="BE312" i="2"/>
  <c r="AA312" i="2"/>
  <c r="Y312" i="2"/>
  <c r="W312" i="2"/>
  <c r="BK312" i="2"/>
  <c r="N312" i="2"/>
  <c r="BF312" i="2"/>
  <c r="BI310" i="2"/>
  <c r="BH310" i="2"/>
  <c r="BG310" i="2"/>
  <c r="BE310" i="2"/>
  <c r="AA310" i="2"/>
  <c r="Y310" i="2"/>
  <c r="W310" i="2"/>
  <c r="BK310" i="2"/>
  <c r="N310" i="2"/>
  <c r="BF310" i="2"/>
  <c r="BI309" i="2"/>
  <c r="BH309" i="2"/>
  <c r="BG309" i="2"/>
  <c r="BE309" i="2"/>
  <c r="AA309" i="2"/>
  <c r="Y309" i="2"/>
  <c r="W309" i="2"/>
  <c r="BK309" i="2"/>
  <c r="N309" i="2"/>
  <c r="BF309" i="2"/>
  <c r="BI308" i="2"/>
  <c r="BH308" i="2"/>
  <c r="BG308" i="2"/>
  <c r="BE308" i="2"/>
  <c r="AA308" i="2"/>
  <c r="Y308" i="2"/>
  <c r="W308" i="2"/>
  <c r="BK308" i="2"/>
  <c r="N308" i="2"/>
  <c r="BF308" i="2"/>
  <c r="BI307" i="2"/>
  <c r="BH307" i="2"/>
  <c r="BG307" i="2"/>
  <c r="BE307" i="2"/>
  <c r="AA307" i="2"/>
  <c r="Y307" i="2"/>
  <c r="W307" i="2"/>
  <c r="BK307" i="2"/>
  <c r="N307" i="2"/>
  <c r="BF307" i="2"/>
  <c r="BI306" i="2"/>
  <c r="BH306" i="2"/>
  <c r="BG306" i="2"/>
  <c r="BE306" i="2"/>
  <c r="AA306" i="2"/>
  <c r="Y306" i="2"/>
  <c r="W306" i="2"/>
  <c r="BK306" i="2"/>
  <c r="N306" i="2"/>
  <c r="BF306" i="2"/>
  <c r="BI305" i="2"/>
  <c r="BH305" i="2"/>
  <c r="BG305" i="2"/>
  <c r="BE305" i="2"/>
  <c r="AA305" i="2"/>
  <c r="Y305" i="2"/>
  <c r="W305" i="2"/>
  <c r="BK305" i="2"/>
  <c r="N305" i="2"/>
  <c r="BF305" i="2"/>
  <c r="BI304" i="2"/>
  <c r="BH304" i="2"/>
  <c r="BG304" i="2"/>
  <c r="BE304" i="2"/>
  <c r="AA304" i="2"/>
  <c r="Y304" i="2"/>
  <c r="W304" i="2"/>
  <c r="BK304" i="2"/>
  <c r="N304" i="2"/>
  <c r="BF304" i="2"/>
  <c r="BI303" i="2"/>
  <c r="BH303" i="2"/>
  <c r="BG303" i="2"/>
  <c r="BE303" i="2"/>
  <c r="AA303" i="2"/>
  <c r="Y303" i="2"/>
  <c r="W303" i="2"/>
  <c r="BK303" i="2"/>
  <c r="N303" i="2"/>
  <c r="BF303" i="2"/>
  <c r="BI302" i="2"/>
  <c r="BH302" i="2"/>
  <c r="BG302" i="2"/>
  <c r="BE302" i="2"/>
  <c r="AA302" i="2"/>
  <c r="Y302" i="2"/>
  <c r="W302" i="2"/>
  <c r="BK302" i="2"/>
  <c r="BK296" i="2" s="1"/>
  <c r="N296" i="2" s="1"/>
  <c r="N100" i="2" s="1"/>
  <c r="N302" i="2"/>
  <c r="BF302" i="2"/>
  <c r="BI300" i="2"/>
  <c r="BH300" i="2"/>
  <c r="BG300" i="2"/>
  <c r="BE300" i="2"/>
  <c r="AA300" i="2"/>
  <c r="Y300" i="2"/>
  <c r="Y296" i="2" s="1"/>
  <c r="W300" i="2"/>
  <c r="BK300" i="2"/>
  <c r="N300" i="2"/>
  <c r="BF300" i="2"/>
  <c r="BI299" i="2"/>
  <c r="BH299" i="2"/>
  <c r="BG299" i="2"/>
  <c r="BE299" i="2"/>
  <c r="AA299" i="2"/>
  <c r="Y299" i="2"/>
  <c r="W299" i="2"/>
  <c r="BK299" i="2"/>
  <c r="N299" i="2"/>
  <c r="BF299" i="2"/>
  <c r="BI297" i="2"/>
  <c r="BH297" i="2"/>
  <c r="BG297" i="2"/>
  <c r="BE297" i="2"/>
  <c r="AA297" i="2"/>
  <c r="AA296" i="2"/>
  <c r="Y297" i="2"/>
  <c r="W297" i="2"/>
  <c r="W296" i="2"/>
  <c r="BK297" i="2"/>
  <c r="N297" i="2"/>
  <c r="BF297" i="2" s="1"/>
  <c r="BI295" i="2"/>
  <c r="BH295" i="2"/>
  <c r="BG295" i="2"/>
  <c r="BE295" i="2"/>
  <c r="AA295" i="2"/>
  <c r="Y295" i="2"/>
  <c r="W295" i="2"/>
  <c r="BK295" i="2"/>
  <c r="BK292" i="2" s="1"/>
  <c r="N292" i="2" s="1"/>
  <c r="N99" i="2" s="1"/>
  <c r="N295" i="2"/>
  <c r="BF295" i="2"/>
  <c r="BI293" i="2"/>
  <c r="BH293" i="2"/>
  <c r="BG293" i="2"/>
  <c r="BE293" i="2"/>
  <c r="AA293" i="2"/>
  <c r="AA292" i="2"/>
  <c r="Y293" i="2"/>
  <c r="Y292" i="2"/>
  <c r="W293" i="2"/>
  <c r="W292" i="2"/>
  <c r="BK293" i="2"/>
  <c r="N293" i="2"/>
  <c r="BF293" i="2" s="1"/>
  <c r="BI291" i="2"/>
  <c r="BH291" i="2"/>
  <c r="BG291" i="2"/>
  <c r="BE291" i="2"/>
  <c r="AA291" i="2"/>
  <c r="Y291" i="2"/>
  <c r="W291" i="2"/>
  <c r="BK291" i="2"/>
  <c r="N291" i="2"/>
  <c r="BF291" i="2"/>
  <c r="BI274" i="2"/>
  <c r="BH274" i="2"/>
  <c r="BG274" i="2"/>
  <c r="BE274" i="2"/>
  <c r="AA274" i="2"/>
  <c r="Y274" i="2"/>
  <c r="W274" i="2"/>
  <c r="BK274" i="2"/>
  <c r="N274" i="2"/>
  <c r="BF274" i="2"/>
  <c r="BI272" i="2"/>
  <c r="BH272" i="2"/>
  <c r="BG272" i="2"/>
  <c r="BE272" i="2"/>
  <c r="AA272" i="2"/>
  <c r="Y272" i="2"/>
  <c r="W272" i="2"/>
  <c r="BK272" i="2"/>
  <c r="N272" i="2"/>
  <c r="BF272" i="2"/>
  <c r="BI270" i="2"/>
  <c r="BH270" i="2"/>
  <c r="BG270" i="2"/>
  <c r="BE270" i="2"/>
  <c r="AA270" i="2"/>
  <c r="Y270" i="2"/>
  <c r="W270" i="2"/>
  <c r="BK270" i="2"/>
  <c r="BK264" i="2" s="1"/>
  <c r="N264" i="2" s="1"/>
  <c r="N98" i="2" s="1"/>
  <c r="N270" i="2"/>
  <c r="BF270" i="2"/>
  <c r="BI265" i="2"/>
  <c r="BH265" i="2"/>
  <c r="BG265" i="2"/>
  <c r="BE265" i="2"/>
  <c r="AA265" i="2"/>
  <c r="AA264" i="2"/>
  <c r="Y265" i="2"/>
  <c r="Y264" i="2"/>
  <c r="W265" i="2"/>
  <c r="W264" i="2"/>
  <c r="BK265" i="2"/>
  <c r="N265" i="2"/>
  <c r="BF265" i="2" s="1"/>
  <c r="BI263" i="2"/>
  <c r="BH263" i="2"/>
  <c r="BG263" i="2"/>
  <c r="BE263" i="2"/>
  <c r="AA263" i="2"/>
  <c r="Y263" i="2"/>
  <c r="W263" i="2"/>
  <c r="BK263" i="2"/>
  <c r="N263" i="2"/>
  <c r="BF263" i="2"/>
  <c r="BI262" i="2"/>
  <c r="BH262" i="2"/>
  <c r="BG262" i="2"/>
  <c r="BE262" i="2"/>
  <c r="AA262" i="2"/>
  <c r="Y262" i="2"/>
  <c r="W262" i="2"/>
  <c r="BK262" i="2"/>
  <c r="N262" i="2"/>
  <c r="BF262" i="2"/>
  <c r="BI261" i="2"/>
  <c r="BH261" i="2"/>
  <c r="BG261" i="2"/>
  <c r="BE261" i="2"/>
  <c r="AA261" i="2"/>
  <c r="Y261" i="2"/>
  <c r="W261" i="2"/>
  <c r="BK261" i="2"/>
  <c r="N261" i="2"/>
  <c r="BF261" i="2"/>
  <c r="BI260" i="2"/>
  <c r="BH260" i="2"/>
  <c r="BG260" i="2"/>
  <c r="BE260" i="2"/>
  <c r="AA260" i="2"/>
  <c r="Y260" i="2"/>
  <c r="W260" i="2"/>
  <c r="BK260" i="2"/>
  <c r="BK258" i="2" s="1"/>
  <c r="N258" i="2" s="1"/>
  <c r="N97" i="2" s="1"/>
  <c r="N260" i="2"/>
  <c r="BF260" i="2"/>
  <c r="BI259" i="2"/>
  <c r="BH259" i="2"/>
  <c r="BG259" i="2"/>
  <c r="BE259" i="2"/>
  <c r="AA259" i="2"/>
  <c r="AA258" i="2"/>
  <c r="Y259" i="2"/>
  <c r="Y258" i="2"/>
  <c r="W259" i="2"/>
  <c r="W258" i="2"/>
  <c r="BK259" i="2"/>
  <c r="N259" i="2"/>
  <c r="BF259" i="2" s="1"/>
  <c r="BI257" i="2"/>
  <c r="BH257" i="2"/>
  <c r="BG257" i="2"/>
  <c r="BE257" i="2"/>
  <c r="AA257" i="2"/>
  <c r="AA256" i="2"/>
  <c r="Y257" i="2"/>
  <c r="Y256" i="2"/>
  <c r="W257" i="2"/>
  <c r="W256" i="2"/>
  <c r="BK257" i="2"/>
  <c r="BK256" i="2"/>
  <c r="N256" i="2" s="1"/>
  <c r="N96" i="2" s="1"/>
  <c r="N257" i="2"/>
  <c r="BF257" i="2" s="1"/>
  <c r="BI255" i="2"/>
  <c r="BH255" i="2"/>
  <c r="BG255" i="2"/>
  <c r="BE255" i="2"/>
  <c r="AA255" i="2"/>
  <c r="Y255" i="2"/>
  <c r="W255" i="2"/>
  <c r="BK255" i="2"/>
  <c r="N255" i="2"/>
  <c r="BF255" i="2"/>
  <c r="BI254" i="2"/>
  <c r="BH254" i="2"/>
  <c r="BG254" i="2"/>
  <c r="BE254" i="2"/>
  <c r="AA254" i="2"/>
  <c r="Y254" i="2"/>
  <c r="W254" i="2"/>
  <c r="BK254" i="2"/>
  <c r="N254" i="2"/>
  <c r="BF254" i="2"/>
  <c r="BI252" i="2"/>
  <c r="BH252" i="2"/>
  <c r="BG252" i="2"/>
  <c r="BE252" i="2"/>
  <c r="AA252" i="2"/>
  <c r="AA251" i="2"/>
  <c r="AA250" i="2" s="1"/>
  <c r="Y252" i="2"/>
  <c r="Y251" i="2" s="1"/>
  <c r="W252" i="2"/>
  <c r="W251" i="2"/>
  <c r="W250" i="2" s="1"/>
  <c r="BK252" i="2"/>
  <c r="BK251" i="2" s="1"/>
  <c r="N252" i="2"/>
  <c r="BF252" i="2"/>
  <c r="BI249" i="2"/>
  <c r="BH249" i="2"/>
  <c r="BG249" i="2"/>
  <c r="BE249" i="2"/>
  <c r="AA249" i="2"/>
  <c r="AA248" i="2"/>
  <c r="Y249" i="2"/>
  <c r="Y248" i="2"/>
  <c r="W249" i="2"/>
  <c r="W248" i="2"/>
  <c r="BK249" i="2"/>
  <c r="BK248" i="2"/>
  <c r="N248" i="2" s="1"/>
  <c r="N93" i="2" s="1"/>
  <c r="N249" i="2"/>
  <c r="BF249" i="2" s="1"/>
  <c r="BI247" i="2"/>
  <c r="BH247" i="2"/>
  <c r="BG247" i="2"/>
  <c r="BE247" i="2"/>
  <c r="AA247" i="2"/>
  <c r="Y247" i="2"/>
  <c r="W247" i="2"/>
  <c r="BK247" i="2"/>
  <c r="N247" i="2"/>
  <c r="BF247" i="2"/>
  <c r="BI245" i="2"/>
  <c r="BH245" i="2"/>
  <c r="BG245" i="2"/>
  <c r="BE245" i="2"/>
  <c r="AA245" i="2"/>
  <c r="Y245" i="2"/>
  <c r="W245" i="2"/>
  <c r="BK245" i="2"/>
  <c r="N245" i="2"/>
  <c r="BF245" i="2"/>
  <c r="BI244" i="2"/>
  <c r="BH244" i="2"/>
  <c r="BG244" i="2"/>
  <c r="BE244" i="2"/>
  <c r="AA244" i="2"/>
  <c r="Y244" i="2"/>
  <c r="W244" i="2"/>
  <c r="BK244" i="2"/>
  <c r="N244" i="2"/>
  <c r="BF244" i="2"/>
  <c r="BI242" i="2"/>
  <c r="BH242" i="2"/>
  <c r="BG242" i="2"/>
  <c r="BE242" i="2"/>
  <c r="AA242" i="2"/>
  <c r="Y242" i="2"/>
  <c r="W242" i="2"/>
  <c r="BK242" i="2"/>
  <c r="N242" i="2"/>
  <c r="BF242" i="2"/>
  <c r="BI241" i="2"/>
  <c r="BH241" i="2"/>
  <c r="BG241" i="2"/>
  <c r="BE241" i="2"/>
  <c r="AA241" i="2"/>
  <c r="Y241" i="2"/>
  <c r="W241" i="2"/>
  <c r="BK241" i="2"/>
  <c r="N241" i="2"/>
  <c r="BF241" i="2"/>
  <c r="BI236" i="2"/>
  <c r="BH236" i="2"/>
  <c r="BG236" i="2"/>
  <c r="BE236" i="2"/>
  <c r="AA236" i="2"/>
  <c r="Y236" i="2"/>
  <c r="W236" i="2"/>
  <c r="BK236" i="2"/>
  <c r="N236" i="2"/>
  <c r="BF236" i="2"/>
  <c r="BI232" i="2"/>
  <c r="BH232" i="2"/>
  <c r="BG232" i="2"/>
  <c r="BE232" i="2"/>
  <c r="AA232" i="2"/>
  <c r="Y232" i="2"/>
  <c r="W232" i="2"/>
  <c r="BK232" i="2"/>
  <c r="N232" i="2"/>
  <c r="BF232" i="2"/>
  <c r="BI228" i="2"/>
  <c r="BH228" i="2"/>
  <c r="BG228" i="2"/>
  <c r="BE228" i="2"/>
  <c r="AA228" i="2"/>
  <c r="Y228" i="2"/>
  <c r="W228" i="2"/>
  <c r="BK228" i="2"/>
  <c r="N228" i="2"/>
  <c r="BF228" i="2"/>
  <c r="BI226" i="2"/>
  <c r="BH226" i="2"/>
  <c r="BG226" i="2"/>
  <c r="BE226" i="2"/>
  <c r="AA226" i="2"/>
  <c r="Y226" i="2"/>
  <c r="W226" i="2"/>
  <c r="BK226" i="2"/>
  <c r="N226" i="2"/>
  <c r="BF226" i="2"/>
  <c r="BI222" i="2"/>
  <c r="BH222" i="2"/>
  <c r="BG222" i="2"/>
  <c r="BE222" i="2"/>
  <c r="AA222" i="2"/>
  <c r="Y222" i="2"/>
  <c r="W222" i="2"/>
  <c r="BK222" i="2"/>
  <c r="N222" i="2"/>
  <c r="BF222" i="2"/>
  <c r="BI216" i="2"/>
  <c r="BH216" i="2"/>
  <c r="BG216" i="2"/>
  <c r="BE216" i="2"/>
  <c r="AA216" i="2"/>
  <c r="Y216" i="2"/>
  <c r="W216" i="2"/>
  <c r="BK216" i="2"/>
  <c r="N216" i="2"/>
  <c r="BF216" i="2"/>
  <c r="BI215" i="2"/>
  <c r="BH215" i="2"/>
  <c r="BG215" i="2"/>
  <c r="BE215" i="2"/>
  <c r="AA215" i="2"/>
  <c r="Y215" i="2"/>
  <c r="W215" i="2"/>
  <c r="BK215" i="2"/>
  <c r="N215" i="2"/>
  <c r="BF215" i="2"/>
  <c r="BI213" i="2"/>
  <c r="BH213" i="2"/>
  <c r="BG213" i="2"/>
  <c r="BE213" i="2"/>
  <c r="AA213" i="2"/>
  <c r="Y213" i="2"/>
  <c r="W213" i="2"/>
  <c r="BK213" i="2"/>
  <c r="N213" i="2"/>
  <c r="BF213" i="2"/>
  <c r="BI211" i="2"/>
  <c r="BH211" i="2"/>
  <c r="BG211" i="2"/>
  <c r="BE211" i="2"/>
  <c r="AA211" i="2"/>
  <c r="Y211" i="2"/>
  <c r="W211" i="2"/>
  <c r="BK211" i="2"/>
  <c r="N211" i="2"/>
  <c r="BF211" i="2"/>
  <c r="BI209" i="2"/>
  <c r="BH209" i="2"/>
  <c r="BG209" i="2"/>
  <c r="BE209" i="2"/>
  <c r="AA209" i="2"/>
  <c r="Y209" i="2"/>
  <c r="W209" i="2"/>
  <c r="BK209" i="2"/>
  <c r="N209" i="2"/>
  <c r="BF209" i="2"/>
  <c r="BI197" i="2"/>
  <c r="BH197" i="2"/>
  <c r="BG197" i="2"/>
  <c r="BE197" i="2"/>
  <c r="AA197" i="2"/>
  <c r="Y197" i="2"/>
  <c r="W197" i="2"/>
  <c r="BK197" i="2"/>
  <c r="N197" i="2"/>
  <c r="BF197" i="2"/>
  <c r="BI196" i="2"/>
  <c r="BH196" i="2"/>
  <c r="BG196" i="2"/>
  <c r="BE196" i="2"/>
  <c r="AA196" i="2"/>
  <c r="Y196" i="2"/>
  <c r="Y193" i="2" s="1"/>
  <c r="W196" i="2"/>
  <c r="BK196" i="2"/>
  <c r="N196" i="2"/>
  <c r="BF196" i="2"/>
  <c r="BI194" i="2"/>
  <c r="BH194" i="2"/>
  <c r="BG194" i="2"/>
  <c r="BE194" i="2"/>
  <c r="AA194" i="2"/>
  <c r="AA193" i="2"/>
  <c r="Y194" i="2"/>
  <c r="W194" i="2"/>
  <c r="W193" i="2"/>
  <c r="BK194" i="2"/>
  <c r="BK193" i="2"/>
  <c r="N193" i="2" s="1"/>
  <c r="N92" i="2" s="1"/>
  <c r="N194" i="2"/>
  <c r="BF194" i="2" s="1"/>
  <c r="BI191" i="2"/>
  <c r="BH191" i="2"/>
  <c r="BG191" i="2"/>
  <c r="BE191" i="2"/>
  <c r="AA191" i="2"/>
  <c r="Y191" i="2"/>
  <c r="W191" i="2"/>
  <c r="BK191" i="2"/>
  <c r="N191" i="2"/>
  <c r="BF191" i="2"/>
  <c r="BI189" i="2"/>
  <c r="BH189" i="2"/>
  <c r="BG189" i="2"/>
  <c r="BE189" i="2"/>
  <c r="AA189" i="2"/>
  <c r="Y189" i="2"/>
  <c r="W189" i="2"/>
  <c r="BK189" i="2"/>
  <c r="N189" i="2"/>
  <c r="BF189" i="2"/>
  <c r="BI187" i="2"/>
  <c r="BH187" i="2"/>
  <c r="BG187" i="2"/>
  <c r="BE187" i="2"/>
  <c r="AA187" i="2"/>
  <c r="Y187" i="2"/>
  <c r="W187" i="2"/>
  <c r="BK187" i="2"/>
  <c r="N187" i="2"/>
  <c r="BF187" i="2"/>
  <c r="BI167" i="2"/>
  <c r="BH167" i="2"/>
  <c r="BG167" i="2"/>
  <c r="BE167" i="2"/>
  <c r="AA167" i="2"/>
  <c r="Y167" i="2"/>
  <c r="Y165" i="2" s="1"/>
  <c r="W167" i="2"/>
  <c r="BK167" i="2"/>
  <c r="N167" i="2"/>
  <c r="BF167" i="2"/>
  <c r="BI166" i="2"/>
  <c r="BH166" i="2"/>
  <c r="BG166" i="2"/>
  <c r="BE166" i="2"/>
  <c r="AA166" i="2"/>
  <c r="AA165" i="2"/>
  <c r="Y166" i="2"/>
  <c r="W166" i="2"/>
  <c r="W165" i="2"/>
  <c r="BK166" i="2"/>
  <c r="BK165" i="2"/>
  <c r="N165" i="2" s="1"/>
  <c r="N91" i="2" s="1"/>
  <c r="N166" i="2"/>
  <c r="BF166" i="2" s="1"/>
  <c r="BI164" i="2"/>
  <c r="BH164" i="2"/>
  <c r="BG164" i="2"/>
  <c r="BE164" i="2"/>
  <c r="AA164" i="2"/>
  <c r="Y164" i="2"/>
  <c r="W164" i="2"/>
  <c r="BK164" i="2"/>
  <c r="N164" i="2"/>
  <c r="BF164" i="2"/>
  <c r="BI151" i="2"/>
  <c r="BH151" i="2"/>
  <c r="BG151" i="2"/>
  <c r="BE151" i="2"/>
  <c r="AA151" i="2"/>
  <c r="Y151" i="2"/>
  <c r="W151" i="2"/>
  <c r="BK151" i="2"/>
  <c r="N151" i="2"/>
  <c r="BF151" i="2"/>
  <c r="BI150" i="2"/>
  <c r="BH150" i="2"/>
  <c r="BG150" i="2"/>
  <c r="BE150" i="2"/>
  <c r="AA150" i="2"/>
  <c r="Y150" i="2"/>
  <c r="W150" i="2"/>
  <c r="BK150" i="2"/>
  <c r="N150" i="2"/>
  <c r="BF150" i="2"/>
  <c r="BI148" i="2"/>
  <c r="BH148" i="2"/>
  <c r="BG148" i="2"/>
  <c r="BE148" i="2"/>
  <c r="AA148" i="2"/>
  <c r="Y148" i="2"/>
  <c r="W148" i="2"/>
  <c r="BK148" i="2"/>
  <c r="N148" i="2"/>
  <c r="BF148" i="2"/>
  <c r="BI147" i="2"/>
  <c r="BH147" i="2"/>
  <c r="BG147" i="2"/>
  <c r="BE147" i="2"/>
  <c r="AA147" i="2"/>
  <c r="Y147" i="2"/>
  <c r="W147" i="2"/>
  <c r="BK147" i="2"/>
  <c r="N147" i="2"/>
  <c r="BF147" i="2"/>
  <c r="BI142" i="2"/>
  <c r="BH142" i="2"/>
  <c r="H35" i="2" s="1"/>
  <c r="BC88" i="1" s="1"/>
  <c r="BC87" i="1" s="1"/>
  <c r="BG142" i="2"/>
  <c r="BE142" i="2"/>
  <c r="AA142" i="2"/>
  <c r="Y142" i="2"/>
  <c r="W142" i="2"/>
  <c r="BK142" i="2"/>
  <c r="N142" i="2"/>
  <c r="BF142" i="2"/>
  <c r="BI141" i="2"/>
  <c r="BH141" i="2"/>
  <c r="BG141" i="2"/>
  <c r="BE141" i="2"/>
  <c r="AA141" i="2"/>
  <c r="Y141" i="2"/>
  <c r="W141" i="2"/>
  <c r="BK141" i="2"/>
  <c r="N141" i="2"/>
  <c r="BF141" i="2"/>
  <c r="BI140" i="2"/>
  <c r="BH140" i="2"/>
  <c r="BG140" i="2"/>
  <c r="BE140" i="2"/>
  <c r="AA140" i="2"/>
  <c r="Y140" i="2"/>
  <c r="Y138" i="2" s="1"/>
  <c r="Y137" i="2" s="1"/>
  <c r="W140" i="2"/>
  <c r="BK140" i="2"/>
  <c r="N140" i="2"/>
  <c r="BF140" i="2"/>
  <c r="BI139" i="2"/>
  <c r="BH139" i="2"/>
  <c r="BG139" i="2"/>
  <c r="BE139" i="2"/>
  <c r="H32" i="2" s="1"/>
  <c r="AZ88" i="1" s="1"/>
  <c r="AZ87" i="1" s="1"/>
  <c r="AA139" i="2"/>
  <c r="AA138" i="2"/>
  <c r="AA137" i="2" s="1"/>
  <c r="Y139" i="2"/>
  <c r="W139" i="2"/>
  <c r="W138" i="2"/>
  <c r="W137" i="2" s="1"/>
  <c r="BK139" i="2"/>
  <c r="BK138" i="2" s="1"/>
  <c r="N139" i="2"/>
  <c r="BF139" i="2" s="1"/>
  <c r="M133" i="2"/>
  <c r="F133" i="2"/>
  <c r="M132" i="2"/>
  <c r="F132" i="2"/>
  <c r="F130" i="2"/>
  <c r="F128" i="2"/>
  <c r="BI117" i="2"/>
  <c r="BH117" i="2"/>
  <c r="BG117" i="2"/>
  <c r="BE117" i="2"/>
  <c r="BI116" i="2"/>
  <c r="BH116" i="2"/>
  <c r="BG116" i="2"/>
  <c r="BE116" i="2"/>
  <c r="BI115" i="2"/>
  <c r="BH115" i="2"/>
  <c r="BG115" i="2"/>
  <c r="BE115" i="2"/>
  <c r="BI114" i="2"/>
  <c r="BH114" i="2"/>
  <c r="BG114" i="2"/>
  <c r="BE114" i="2"/>
  <c r="BI113" i="2"/>
  <c r="BH113" i="2"/>
  <c r="BG113" i="2"/>
  <c r="BE113" i="2"/>
  <c r="BI112" i="2"/>
  <c r="H36" i="2" s="1"/>
  <c r="BD88" i="1" s="1"/>
  <c r="BD87" i="1" s="1"/>
  <c r="W35" i="1" s="1"/>
  <c r="BH112" i="2"/>
  <c r="BG112" i="2"/>
  <c r="H34" i="2" s="1"/>
  <c r="BB88" i="1" s="1"/>
  <c r="BB87" i="1" s="1"/>
  <c r="BE112" i="2"/>
  <c r="M32" i="2"/>
  <c r="AV88" i="1" s="1"/>
  <c r="M84" i="2"/>
  <c r="F84" i="2"/>
  <c r="M83" i="2"/>
  <c r="F83" i="2"/>
  <c r="F81" i="2"/>
  <c r="F79" i="2"/>
  <c r="O9" i="2"/>
  <c r="M130" i="2" s="1"/>
  <c r="F6" i="2"/>
  <c r="F78" i="2" s="1"/>
  <c r="F127" i="2"/>
  <c r="CK94" i="1"/>
  <c r="CJ94" i="1"/>
  <c r="CI94" i="1"/>
  <c r="CC94" i="1"/>
  <c r="CH94" i="1"/>
  <c r="CB94" i="1"/>
  <c r="CG94" i="1"/>
  <c r="CA94" i="1"/>
  <c r="CF94" i="1"/>
  <c r="BZ94" i="1"/>
  <c r="CE94" i="1"/>
  <c r="CK93" i="1"/>
  <c r="CJ93" i="1"/>
  <c r="CI93" i="1"/>
  <c r="CC93" i="1"/>
  <c r="CH93" i="1"/>
  <c r="CB93" i="1"/>
  <c r="CG93" i="1"/>
  <c r="CA93" i="1"/>
  <c r="CF93" i="1"/>
  <c r="BZ93" i="1"/>
  <c r="CE93" i="1"/>
  <c r="CK92" i="1"/>
  <c r="CJ92" i="1"/>
  <c r="CI92" i="1"/>
  <c r="CC92" i="1"/>
  <c r="CH92" i="1"/>
  <c r="CB92" i="1"/>
  <c r="CG92" i="1"/>
  <c r="CA92" i="1"/>
  <c r="CF92" i="1"/>
  <c r="BZ92" i="1"/>
  <c r="CE92" i="1"/>
  <c r="CK91" i="1"/>
  <c r="CJ91" i="1"/>
  <c r="CI91" i="1"/>
  <c r="CH91" i="1"/>
  <c r="CG91" i="1"/>
  <c r="CF91" i="1"/>
  <c r="BZ91" i="1"/>
  <c r="CE91" i="1"/>
  <c r="AM83" i="1"/>
  <c r="L83" i="1"/>
  <c r="AM82" i="1"/>
  <c r="L82" i="1"/>
  <c r="AM80" i="1"/>
  <c r="L80" i="1"/>
  <c r="L78" i="1"/>
  <c r="L77" i="1"/>
  <c r="BK137" i="2" l="1"/>
  <c r="N138" i="2"/>
  <c r="N90" i="2" s="1"/>
  <c r="W34" i="1"/>
  <c r="AY87" i="1"/>
  <c r="W136" i="2"/>
  <c r="AU88" i="1" s="1"/>
  <c r="AU87" i="1" s="1"/>
  <c r="AX87" i="1"/>
  <c r="W33" i="1"/>
  <c r="N251" i="2"/>
  <c r="N95" i="2" s="1"/>
  <c r="BK250" i="2"/>
  <c r="N250" i="2" s="1"/>
  <c r="N94" i="2" s="1"/>
  <c r="AA136" i="2"/>
  <c r="AV87" i="1"/>
  <c r="Y250" i="2"/>
  <c r="Y136" i="2" s="1"/>
  <c r="BK397" i="2"/>
  <c r="N397" i="2" s="1"/>
  <c r="N107" i="2" s="1"/>
  <c r="N398" i="2"/>
  <c r="N108" i="2" s="1"/>
  <c r="M81" i="2"/>
  <c r="N137" i="2" l="1"/>
  <c r="N89" i="2" s="1"/>
  <c r="BK136" i="2"/>
  <c r="N136" i="2" s="1"/>
  <c r="N88" i="2" s="1"/>
  <c r="N116" i="2" l="1"/>
  <c r="BF116" i="2" s="1"/>
  <c r="N115" i="2"/>
  <c r="BF115" i="2" s="1"/>
  <c r="N117" i="2"/>
  <c r="BF117" i="2" s="1"/>
  <c r="N113" i="2"/>
  <c r="BF113" i="2" s="1"/>
  <c r="N112" i="2"/>
  <c r="N114" i="2"/>
  <c r="BF114" i="2" s="1"/>
  <c r="M27" i="2"/>
  <c r="N111" i="2" l="1"/>
  <c r="BF112" i="2"/>
  <c r="H33" i="2" l="1"/>
  <c r="BA88" i="1" s="1"/>
  <c r="BA87" i="1" s="1"/>
  <c r="M33" i="2"/>
  <c r="AW88" i="1" s="1"/>
  <c r="AT88" i="1" s="1"/>
  <c r="M28" i="2"/>
  <c r="L119" i="2"/>
  <c r="AW87" i="1" l="1"/>
  <c r="W32" i="1"/>
  <c r="AS88" i="1"/>
  <c r="AS87" i="1" s="1"/>
  <c r="M30" i="2"/>
  <c r="AG88" i="1" l="1"/>
  <c r="L38" i="2"/>
  <c r="AK32" i="1"/>
  <c r="AT87" i="1"/>
  <c r="AG87" i="1" l="1"/>
  <c r="AN88" i="1"/>
  <c r="AK26" i="1" l="1"/>
  <c r="AG91" i="1"/>
  <c r="AG94" i="1"/>
  <c r="AG92" i="1"/>
  <c r="AN87" i="1"/>
  <c r="AG93" i="1"/>
  <c r="AG90" i="1" l="1"/>
  <c r="CD91" i="1"/>
  <c r="AV91" i="1"/>
  <c r="BY91" i="1" s="1"/>
  <c r="AV93" i="1"/>
  <c r="BY93" i="1" s="1"/>
  <c r="CD93" i="1"/>
  <c r="CD92" i="1"/>
  <c r="AV92" i="1"/>
  <c r="BY92" i="1" s="1"/>
  <c r="CD94" i="1"/>
  <c r="AV94" i="1"/>
  <c r="BY94" i="1" s="1"/>
  <c r="AN94" i="1" l="1"/>
  <c r="AN93" i="1"/>
  <c r="W31" i="1"/>
  <c r="AN91" i="1"/>
  <c r="AK27" i="1"/>
  <c r="AK29" i="1" s="1"/>
  <c r="AG96" i="1"/>
  <c r="AK31" i="1"/>
  <c r="AN92" i="1"/>
  <c r="AN90" i="1" l="1"/>
  <c r="AN96" i="1" s="1"/>
  <c r="AK37" i="1"/>
</calcChain>
</file>

<file path=xl/sharedStrings.xml><?xml version="1.0" encoding="utf-8"?>
<sst xmlns="http://schemas.openxmlformats.org/spreadsheetml/2006/main" count="3089" uniqueCount="709">
  <si>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</si>
  <si>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</si>
  <si>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</si>
  <si>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</si>
  <si>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</si>
  <si>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</si>
  <si>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</si>
  <si>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</si>
  <si>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</si>
  <si>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</si>
  <si>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</si>
  <si>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</si>
  <si>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</si>
  <si>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Návod na vyplnenie</t>
  </si>
  <si>
    <t>Kód:</t>
  </si>
  <si>
    <t>2018/10</t>
  </si>
  <si>
    <t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</si>
  <si>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</si>
  <si>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</si>
  <si>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</si>
  <si>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</si>
  <si>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Zvolen</t>
  </si>
  <si>
    <t>Dátum:</t>
  </si>
  <si>
    <t>Objednávateľ:</t>
  </si>
  <si>
    <t>IČO:</t>
  </si>
  <si>
    <t>Technická univerzita vo Zvolene</t>
  </si>
  <si>
    <t>IČO DPH:</t>
  </si>
  <si>
    <t>Zhotoviteľ:</t>
  </si>
  <si>
    <t>Vyplň údaj</t>
  </si>
  <si>
    <t>Projektant:</t>
  </si>
  <si>
    <t>Ing. arch. Richard Halama</t>
  </si>
  <si>
    <t>True</t>
  </si>
  <si>
    <t>0,01</t>
  </si>
  <si>
    <t>Spracovateľ:</t>
  </si>
  <si>
    <t>Ing. Kozák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</si>
  <si>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</si>
  <si>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</si>
  <si>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</si>
  <si>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</si>
  <si>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</si>
  <si>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</si>
  <si>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</si>
  <si>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</si>
  <si>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</si>
  <si>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</si>
  <si>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</si>
  <si>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</si>
  <si>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</si>
  <si>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</si>
  <si>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</si>
  <si>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</si>
  <si>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</si>
  <si>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</si>
  <si>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</si>
  <si>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</si>
  <si>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</si>
  <si>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</si>
  <si>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</si>
  <si>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</si>
  <si>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</si>
  <si>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</si>
  <si>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</si>
  <si>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</si>
  <si>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</si>
  <si>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</si>
  <si>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</si>
  <si>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</si>
  <si>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</si>
  <si>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</si>
  <si>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</si>
  <si>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</si>
  <si>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</si>
  <si>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</si>
  <si>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</si>
  <si>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</si>
  <si>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</si>
  <si>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</si>
  <si>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</si>
  <si>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{3ffe5bff-ed86-4777-b6ab-fcd101039b92}</t>
  </si>
  <si>
    <t>{00000000-0000-0000-0000-000000000000}</t>
  </si>
  <si>
    <t>/</t>
  </si>
  <si>
    <t>SO 01</t>
  </si>
  <si>
    <t>1</t>
  </si>
  <si>
    <t>{a27ff492-aaf1-4015-9327-33d2b9f73f22}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</si>
  <si>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</si>
  <si>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</si>
  <si>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</si>
  <si>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</si>
  <si>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</si>
  <si>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</si>
  <si>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</si>
  <si>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</si>
  <si>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</si>
  <si>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</si>
  <si>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</si>
  <si>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</si>
  <si>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</si>
  <si>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</si>
  <si>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</si>
  <si>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</si>
  <si>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Bude určený výberovým konaním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</si>
  <si>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</si>
  <si>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</si>
  <si>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</si>
  <si>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</si>
  <si>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</si>
  <si>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</si>
  <si>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</si>
  <si>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</si>
  <si>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</si>
  <si>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</si>
  <si>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</si>
  <si>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</si>
  <si>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</si>
  <si>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</si>
  <si>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725 - Zdravotechnika - zariaď. predmety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</si>
  <si>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</si>
  <si>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</si>
  <si>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</si>
  <si>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</si>
  <si>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769 - Montáž vzduchotechnických zariadení</t>
  </si>
  <si>
    <t xml:space="preserve">    771 - Podlahy z dlaždíc</t>
  </si>
  <si>
    <t xml:space="preserve">    776 - Podlahy povlakové</t>
  </si>
  <si>
    <t xml:space="preserve">    781 - Dokončovacie práce a obklady</t>
  </si>
  <si>
    <t xml:space="preserve">    784 - Dokončovacie práce - maľby</t>
  </si>
  <si>
    <t>M - Práce a dodávky M</t>
  </si>
  <si>
    <t xml:space="preserve">    21-M - Elektromontáže</t>
  </si>
  <si>
    <t>VP -   Práce naviac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</si>
  <si>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</si>
  <si>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</si>
  <si>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</si>
  <si>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</si>
  <si>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</si>
  <si>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</si>
  <si>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</si>
  <si>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</si>
  <si>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</si>
  <si>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</si>
  <si>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</si>
  <si>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</si>
  <si>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</si>
  <si>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</si>
  <si>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</si>
  <si>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</si>
  <si>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</si>
  <si>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</si>
  <si>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</si>
  <si>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</si>
  <si>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</si>
  <si>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</si>
  <si>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</si>
  <si>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</si>
  <si>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</si>
  <si>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</si>
  <si>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317165126</t>
  </si>
  <si>
    <t>Prekladový trámec YTONG šírky 150 mm, výšky 124 mm, dĺžky 2250 mm</t>
  </si>
  <si>
    <t>ks</t>
  </si>
  <si>
    <t>4</t>
  </si>
  <si>
    <t>210275141</t>
  </si>
  <si>
    <t>317165301</t>
  </si>
  <si>
    <t>Nenosný preklad YTONG šírky 100 mm, výšky 249 mm, dĺžky 1250 mm</t>
  </si>
  <si>
    <t>855711595</t>
  </si>
  <si>
    <t>3</t>
  </si>
  <si>
    <t>317165303</t>
  </si>
  <si>
    <t>Nenosný preklad YTONG šírky 150 mm, výšky 249 mm, dĺžky 1250 mm</t>
  </si>
  <si>
    <t>-850488164</t>
  </si>
  <si>
    <t>342272152</t>
  </si>
  <si>
    <t>Murovanie priečok z tvárnic YTONG hr. 100 mm P2-500 hladkých, na MVC a maltu YTONG (100x249x599)</t>
  </si>
  <si>
    <t>m2</t>
  </si>
  <si>
    <t>-1069626262</t>
  </si>
  <si>
    <t>1,6*3,75</t>
  </si>
  <si>
    <t>VV</t>
  </si>
  <si>
    <t>1,3*3,75-0,6*2</t>
  </si>
  <si>
    <t>(1,6*3,75-0,6*2)*2</t>
  </si>
  <si>
    <t>Súčet</t>
  </si>
  <si>
    <t>5</t>
  </si>
  <si>
    <t>M</t>
  </si>
  <si>
    <t>5953100119</t>
  </si>
  <si>
    <t>Presná tvárnica priečková YTONG P2-500, rozmer 100x249x599 mm</t>
  </si>
  <si>
    <t>8</t>
  </si>
  <si>
    <t>-709412004</t>
  </si>
  <si>
    <t>6</t>
  </si>
  <si>
    <t>342272153</t>
  </si>
  <si>
    <t>Murovanie priečok z tvárnic YTONG hr. 125 mm P2-500 hladkých, na MVC a maltu YTONG (125x249x599)</t>
  </si>
  <si>
    <t>-1190630347</t>
  </si>
  <si>
    <t>1,95*3,75</t>
  </si>
  <si>
    <t>7</t>
  </si>
  <si>
    <t>5953100117</t>
  </si>
  <si>
    <t>Presná tvárnica priečková YTONG P2-500, rozmer 125x249x599 mm</t>
  </si>
  <si>
    <t>-515103561</t>
  </si>
  <si>
    <t>342272154</t>
  </si>
  <si>
    <t>Murovanie priečok z tvárnic YTONG hr. 150 mm P2-500 hladkých, na MVC a maltu YTONG (150x249x599)</t>
  </si>
  <si>
    <t>1778794179</t>
  </si>
  <si>
    <t>3,65*3,75-2*0,8*2</t>
  </si>
  <si>
    <t>(3,23+3,05+0,9)*3,75-2*0,8*2</t>
  </si>
  <si>
    <t>2,5*3,75-0,8*2</t>
  </si>
  <si>
    <t>3,4*3,5</t>
  </si>
  <si>
    <t>1,6*3,5-0,8*2</t>
  </si>
  <si>
    <t>2,4*3,75-0,8*2</t>
  </si>
  <si>
    <t>(3,75*3,75+5,2*3,5)-0,6*2-1,6*2</t>
  </si>
  <si>
    <t>3,75*3,75</t>
  </si>
  <si>
    <t>3,15*3,75-0,8*2</t>
  </si>
  <si>
    <t>9</t>
  </si>
  <si>
    <t>5953100115</t>
  </si>
  <si>
    <t>Presná tvárnica priečková YTONG P2-500, rozmer 150x249x599 mm</t>
  </si>
  <si>
    <t>-571520472</t>
  </si>
  <si>
    <t>10</t>
  </si>
  <si>
    <t>612465115</t>
  </si>
  <si>
    <t>Príprava vnútorného podkladu stien BAUMIT, penetračný náter Baumit BetonKontakt</t>
  </si>
  <si>
    <t>681467552</t>
  </si>
  <si>
    <t>11</t>
  </si>
  <si>
    <t>612468551R</t>
  </si>
  <si>
    <t>Vnútorná omietka stien YTONG INNENPUTZ vápennocementová, hr. 6 mm</t>
  </si>
  <si>
    <t>-700851550</t>
  </si>
  <si>
    <t>(9,3+11+2*2,3)*2,75-1,6*2-2,3*2,3-1,7*2-4*0,8*2-0,6*2"1.01</t>
  </si>
  <si>
    <t>(2*2,08+2*3,05)*2,75-0,8*2-1*1,5"1.02</t>
  </si>
  <si>
    <t>(5,15+3,2+2,83+1)*2,75-0,8*2"1.03</t>
  </si>
  <si>
    <t>(2*1,65+2*1,7)*2,75-0,8*2"1.06</t>
  </si>
  <si>
    <t>(2*1,83+2*1,65)*2,75-0,8*2"1.07</t>
  </si>
  <si>
    <t>(2*5,3+2,03+0,6)*2,75-0,8*2*2-1,5*1</t>
  </si>
  <si>
    <t>(2*3,3+2*5,15)*2,75-2,7*1,5-0,8*2*2"1.08</t>
  </si>
  <si>
    <t>(2*3,5+2*3,4)*2,75-2,7*1,5-0,8*2*2"1.09</t>
  </si>
  <si>
    <t>((2*1,46+2*1)*2,75-0,6*2)*2"1.10</t>
  </si>
  <si>
    <t>(2*1,6+2*1,6)*2,75-2*0,6*2-0,8*2"1.10</t>
  </si>
  <si>
    <t>(2*3,6+2*5,15+2*0,3)*2,75-2,7*1,5-2*0,8*2"1.11</t>
  </si>
  <si>
    <t>(2*3,5+2*3,4)*2,75-2*0,8*2-2,7*1,5"1.12</t>
  </si>
  <si>
    <t>(2*1,65+2*1,6)*2,75-0,8*2-0,6*2"1.13</t>
  </si>
  <si>
    <t>(2*1,3+2*0,95)*2,75-0,6*2"1.13</t>
  </si>
  <si>
    <t>(2*0,95+2*1,6)*2,75-0,6*2"1.14</t>
  </si>
  <si>
    <t>(9,4+3,35)*3,75-1,6*1,97</t>
  </si>
  <si>
    <t>Medzisúčet</t>
  </si>
  <si>
    <t>-133,529"odpočet obkladov</t>
  </si>
  <si>
    <t>12</t>
  </si>
  <si>
    <t>612481011</t>
  </si>
  <si>
    <t>Priebežná omietková lišta (omietnik) z pozinkovaného plechu pre hrúbku omietky 6 mm</t>
  </si>
  <si>
    <t>m</t>
  </si>
  <si>
    <t>1251058334</t>
  </si>
  <si>
    <t>11*2,75+12*1,5</t>
  </si>
  <si>
    <t>13</t>
  </si>
  <si>
    <t>612481119</t>
  </si>
  <si>
    <t>Potiahnutie vnútorných stien sklotextílnou mriežkou s celoplošným prilepením</t>
  </si>
  <si>
    <t>1511628349</t>
  </si>
  <si>
    <t>208,017+264,22</t>
  </si>
  <si>
    <t>14</t>
  </si>
  <si>
    <t>632447428</t>
  </si>
  <si>
    <t>Samonivelizačný anhydritový poter CEMIX 20 MPa, ozn. 110 j, na vnútorné použitie, hr. 40 mm</t>
  </si>
  <si>
    <t>-2075460425</t>
  </si>
  <si>
    <t>34,91+6,33+5,23+2,94+3,15+16,87+12,04+5,37+18,28+12,04+3,59+1,43</t>
  </si>
  <si>
    <t>15</t>
  </si>
  <si>
    <t>941955002</t>
  </si>
  <si>
    <t>Lešenie ľahké pracovné pomocné s výškou lešeňovej podlahy nad 1,20 do 1,90 m</t>
  </si>
  <si>
    <t>-2120887168</t>
  </si>
  <si>
    <t>10,75*12,8</t>
  </si>
  <si>
    <t>16</t>
  </si>
  <si>
    <t>952901111</t>
  </si>
  <si>
    <t>Vyčistenie budov pri výške podlaží do 4m</t>
  </si>
  <si>
    <t>-1807090838</t>
  </si>
  <si>
    <t>17</t>
  </si>
  <si>
    <t>962032231</t>
  </si>
  <si>
    <t>Búranie muriva nadzákladového z tehál pálených, vápenopieskových,cementových na maltu,  -1,90500t</t>
  </si>
  <si>
    <t>m3</t>
  </si>
  <si>
    <t>-118568730</t>
  </si>
  <si>
    <t>B2</t>
  </si>
  <si>
    <t>0,3*0,3*3,5*2</t>
  </si>
  <si>
    <t>B3</t>
  </si>
  <si>
    <t>1,9*0,15*3,75-1,6*2*0,15</t>
  </si>
  <si>
    <t>3,15*3,75*0,15</t>
  </si>
  <si>
    <t>1,3*3,75*0,1</t>
  </si>
  <si>
    <t>2,5*0,15*3,75-0,8*2*0,15*2</t>
  </si>
  <si>
    <t>0,9*2,02*0,15</t>
  </si>
  <si>
    <t>2,025*3,75*0,15</t>
  </si>
  <si>
    <t>(1,45+0,2)*3,4*0,1</t>
  </si>
  <si>
    <t>18</t>
  </si>
  <si>
    <t>962052211</t>
  </si>
  <si>
    <t>Búranie muriva železobetonového nadzákladného,  -2,40000t</t>
  </si>
  <si>
    <t>-231431170</t>
  </si>
  <si>
    <t>0,3*0,2*2,3"B1</t>
  </si>
  <si>
    <t>19</t>
  </si>
  <si>
    <t>965043341</t>
  </si>
  <si>
    <t>Búranie podkladov pod dlažby, liatych dlažieb a mazanín,betón s poterom,teracom hr.do 100 mm, plochy nad 4 m2  -2,20000t</t>
  </si>
  <si>
    <t>-540208880</t>
  </si>
  <si>
    <t>122,18*0,04"B4</t>
  </si>
  <si>
    <t>965043431</t>
  </si>
  <si>
    <t>Búranie podkladov pod dlažby, liatych dlažieb a mazanín,betón s poterom,teracom hr.do 150 mm,  plochy do 4 m2 -2,20000t</t>
  </si>
  <si>
    <t>-771422870</t>
  </si>
  <si>
    <t>(1,7*0,15+3,4*0,2)*0,15*2"B5</t>
  </si>
  <si>
    <t>21</t>
  </si>
  <si>
    <t>965081712</t>
  </si>
  <si>
    <t>Búranie dlažieb, bez podklad. lôžka z xylolit., alebo keramických dlaždíc hr. do 10 mm,  -0,02000t</t>
  </si>
  <si>
    <t>322304697</t>
  </si>
  <si>
    <t>22</t>
  </si>
  <si>
    <t>968061116</t>
  </si>
  <si>
    <t>Demontáž dverí drevených vchodových, 1 bm obvodu - 0,012t</t>
  </si>
  <si>
    <t>1300480121</t>
  </si>
  <si>
    <t>B8</t>
  </si>
  <si>
    <t>2*1,6+2*2</t>
  </si>
  <si>
    <t>(2*0,8+2*2)*3</t>
  </si>
  <si>
    <t>(2*2,3+2*2)*2</t>
  </si>
  <si>
    <t>23</t>
  </si>
  <si>
    <t>968081115</t>
  </si>
  <si>
    <t>Demontáž okien plastových, 1 bm obvodu - 0,007t</t>
  </si>
  <si>
    <t>-522123969</t>
  </si>
  <si>
    <t>(2*2,7+2*2,13)*4</t>
  </si>
  <si>
    <t>(2*2,25+2*1,5)*2</t>
  </si>
  <si>
    <t>24</t>
  </si>
  <si>
    <t>968081116</t>
  </si>
  <si>
    <t>Demontáž dverí plastových vchodových, 1 bm obvodu - 0,012t</t>
  </si>
  <si>
    <t>2006434023</t>
  </si>
  <si>
    <t>1,7*2+2,05*2</t>
  </si>
  <si>
    <t>25</t>
  </si>
  <si>
    <t>971052241R</t>
  </si>
  <si>
    <t>Vybúranie otvoru v želzobet. stropoch alebo podlahách plochy do 0, 0225 m2,do 300 mm,  -0,01700t</t>
  </si>
  <si>
    <t>-732256709</t>
  </si>
  <si>
    <t>3"P1</t>
  </si>
  <si>
    <t>3"P2</t>
  </si>
  <si>
    <t>26</t>
  </si>
  <si>
    <t>971052341</t>
  </si>
  <si>
    <t>Vybúranie otvoru v želzobet. priečkach a stenách plochy do 0, 09 m2, do 300 mm,  -0,05900t</t>
  </si>
  <si>
    <t>1106318240</t>
  </si>
  <si>
    <t>3"P3</t>
  </si>
  <si>
    <t>1"P4</t>
  </si>
  <si>
    <t>27</t>
  </si>
  <si>
    <t>978013191</t>
  </si>
  <si>
    <t>Otlčenie omietok stien vnútorných vápenných alebo vápennocementových v rozsahu do 100 %,  -0,04600t</t>
  </si>
  <si>
    <t>118839652</t>
  </si>
  <si>
    <t>(2*11,33+12,9)*2,8-32,767</t>
  </si>
  <si>
    <t>(2*3,4+2,1+1,65+2,31+1,75+2*3,3+2*1,75+1,8)*2,8-0,8*2-1,7*2</t>
  </si>
  <si>
    <t>(1,33+1,93+2*5,15+2*0,65+2*1,8+2*1,75+2*0,6+2*1,05+0,45)*2,8</t>
  </si>
  <si>
    <t>28</t>
  </si>
  <si>
    <t>979081111</t>
  </si>
  <si>
    <t>Odvoz sutiny a vybúraných hmôt na skládku do 1 km</t>
  </si>
  <si>
    <t>t</t>
  </si>
  <si>
    <t>132964869</t>
  </si>
  <si>
    <t>29</t>
  </si>
  <si>
    <t>979081121</t>
  </si>
  <si>
    <t>Odvoz sutiny a vybúraných hmôt na skládku za každý ďalší 1 km</t>
  </si>
  <si>
    <t>1232297524</t>
  </si>
  <si>
    <t>37,283*9</t>
  </si>
  <si>
    <t>30</t>
  </si>
  <si>
    <t>979082111</t>
  </si>
  <si>
    <t>Vnútrostavenisková doprava sutiny a vybúraných hmôt do 10 m</t>
  </si>
  <si>
    <t>-813786619</t>
  </si>
  <si>
    <t>31</t>
  </si>
  <si>
    <t>979082121</t>
  </si>
  <si>
    <t>Vnútrostavenisková doprava sutiny a vybúraných hmôt za každých ďalších 5 m</t>
  </si>
  <si>
    <t>-10950427</t>
  </si>
  <si>
    <t>37,283*2</t>
  </si>
  <si>
    <t>32</t>
  </si>
  <si>
    <t>979089012</t>
  </si>
  <si>
    <t>Poplatok za skladovanie - betón, tehly, dlaždice (17 01 ), ostatné</t>
  </si>
  <si>
    <t>-1279485405</t>
  </si>
  <si>
    <t>33</t>
  </si>
  <si>
    <t>998011001</t>
  </si>
  <si>
    <t>Presun hmôt pre budovy  (801, 803, 812), zvislá konštr. z tehál, tvárnic, z kovu výšky do 6 m</t>
  </si>
  <si>
    <t>1829472248</t>
  </si>
  <si>
    <t>34</t>
  </si>
  <si>
    <t>711210100</t>
  </si>
  <si>
    <t>Zhotovenie dvojnásobnej izol. stierky pod keramické obklady a dlažby v interiéri na ploche vodorovnej</t>
  </si>
  <si>
    <t>1361714923</t>
  </si>
  <si>
    <t>2,94+3,15+12,04+5,37+12,04+3,59+1,43</t>
  </si>
  <si>
    <t>35</t>
  </si>
  <si>
    <t>5856051350R</t>
  </si>
  <si>
    <t>Pružná tesniaca stierka Ardatec Flexdicht</t>
  </si>
  <si>
    <t>kg</t>
  </si>
  <si>
    <t>1940049461</t>
  </si>
  <si>
    <t>36</t>
  </si>
  <si>
    <t>5856051360R</t>
  </si>
  <si>
    <t xml:space="preserve">Systémový tesniaci pás </t>
  </si>
  <si>
    <t>-1377704893</t>
  </si>
  <si>
    <t>37</t>
  </si>
  <si>
    <t>721110213</t>
  </si>
  <si>
    <t>Zdravotechnika podľa samostatného rozpočtu</t>
  </si>
  <si>
    <t>kpl</t>
  </si>
  <si>
    <t>2128951115</t>
  </si>
  <si>
    <t>38</t>
  </si>
  <si>
    <t>725119721</t>
  </si>
  <si>
    <t>Montáž predstenového systému záchodov do ľahkých stien s kovovou konštrukciou (napr.GEBERIT, AlcaPlast)</t>
  </si>
  <si>
    <t>súb.</t>
  </si>
  <si>
    <t>-1213187907</t>
  </si>
  <si>
    <t>39</t>
  </si>
  <si>
    <t>5513005457</t>
  </si>
  <si>
    <t>DuoFix pre WC Sigma UP320, 1120 mm, 7,5 l, 1138x187x452 mm, s variabilnou výškou, plast, GEBERIT</t>
  </si>
  <si>
    <t>-242815813</t>
  </si>
  <si>
    <t>40</t>
  </si>
  <si>
    <t>725129721</t>
  </si>
  <si>
    <t>Montáž predstenového systému pisoárov do ľahkých stien s kovovou konštrukciou (napr.GEBERIT, AlcaPlast)</t>
  </si>
  <si>
    <t>-537445532</t>
  </si>
  <si>
    <t>41</t>
  </si>
  <si>
    <t>5513005462</t>
  </si>
  <si>
    <t>DuoFixprvok pre pisoár Preda a Selva, 1120 mm, 7,5 l, plast, GEBERIT</t>
  </si>
  <si>
    <t>2111902742</t>
  </si>
  <si>
    <t>42</t>
  </si>
  <si>
    <t>998725201</t>
  </si>
  <si>
    <t>Presun hmôt pre zariaďovacie predmety v objektoch výšky do 6 m</t>
  </si>
  <si>
    <t>%</t>
  </si>
  <si>
    <t>-154837060</t>
  </si>
  <si>
    <t>43</t>
  </si>
  <si>
    <t>763120010R</t>
  </si>
  <si>
    <t>Sadrokartónová inštalačná predstena pre sanitárne zariadenia, jednoduché opláštenie, doska RBI RIGSTABIL 12,5 mm</t>
  </si>
  <si>
    <t>-646034101</t>
  </si>
  <si>
    <t>3,4*2,75</t>
  </si>
  <si>
    <t>(0,98*2+1,83+1,45+0,95+1,65)*1,2</t>
  </si>
  <si>
    <t>44</t>
  </si>
  <si>
    <t>763135010</t>
  </si>
  <si>
    <t>Kazetový podhľad Rigips 600 x 600 mm, hrana A, konštrukcia viditeľná, doska Casoprano Casobianca biela</t>
  </si>
  <si>
    <t>1618517072</t>
  </si>
  <si>
    <t>34,91+2,94+3,15+16,87+5,37+18,28+3,59+1,43</t>
  </si>
  <si>
    <t>45</t>
  </si>
  <si>
    <t>763135075</t>
  </si>
  <si>
    <t>Kazetový podhľad Rigips 600 x 600 mm, hrana A, minerálna kazeta vhodná do vlhkých priestorov, napr. RIGIPS OWA OCEAN, kašírovaná akustickou textíliou, na konštrukcii vhodnej do vlhka,  hr. 19mm, systém S3e</t>
  </si>
  <si>
    <t>1067656031</t>
  </si>
  <si>
    <t>12,04+12,04</t>
  </si>
  <si>
    <t>46</t>
  </si>
  <si>
    <t>763190010</t>
  </si>
  <si>
    <t>Úprava spojov medzi sdk konštrukciou a murivom, betónovou konštrukciou prepáskovaním a pretmelením</t>
  </si>
  <si>
    <t>82560923</t>
  </si>
  <si>
    <t>(9,3+11+2*2,3)"1.01</t>
  </si>
  <si>
    <t>(2*2,08+2*3,05)"1.02</t>
  </si>
  <si>
    <t>(5,15+3,2+2,83+1)"1.03</t>
  </si>
  <si>
    <t>(2*1,65+2*1,7)"1.06</t>
  </si>
  <si>
    <t>(2*1,83+2*1,65)"1.07</t>
  </si>
  <si>
    <t>(2*5,3+2,03+0,6)</t>
  </si>
  <si>
    <t>(2*3,3+2*5,15)"1.08</t>
  </si>
  <si>
    <t>(2*3,5+2*3,4)"1.09</t>
  </si>
  <si>
    <t>((2*1,46+2*1))*2"1.10</t>
  </si>
  <si>
    <t>(2*1,6+2*1,6)"1.10</t>
  </si>
  <si>
    <t>(2*3,6+2*5,15+2*0,3)"1.11</t>
  </si>
  <si>
    <t>(2*3,5+2*3,4)"1.12</t>
  </si>
  <si>
    <t>(2*1,65+2*1,6)"1.13</t>
  </si>
  <si>
    <t>(2*1,3+2*0,95)"1.13</t>
  </si>
  <si>
    <t>(2*0,95+2*1,6)"1.14</t>
  </si>
  <si>
    <t>47</t>
  </si>
  <si>
    <t>998763401</t>
  </si>
  <si>
    <t>Presun hmôt pre sádrokartónové konštrukcie v stavbách(objektoch )výšky do 7 m</t>
  </si>
  <si>
    <t>277360033</t>
  </si>
  <si>
    <t>48</t>
  </si>
  <si>
    <t>764410350R</t>
  </si>
  <si>
    <t>Oplechovanie parapetov z hliníkového Al plechu, vrátane rohov r.š. 280 mm, biela farba</t>
  </si>
  <si>
    <t>-675506973</t>
  </si>
  <si>
    <t>2,7*4+2,25*2</t>
  </si>
  <si>
    <t>49</t>
  </si>
  <si>
    <t>998764201</t>
  </si>
  <si>
    <t>Presun hmôt pre konštrukcie klampiarske v objektoch výšky do 6 m</t>
  </si>
  <si>
    <t>222759654</t>
  </si>
  <si>
    <t>50</t>
  </si>
  <si>
    <t>766662112</t>
  </si>
  <si>
    <t>Montáž dverového krídla otočného jednokrídlového poldrážkového, do existujúcej zárubne, vrátane kovania</t>
  </si>
  <si>
    <t>-1179109199</t>
  </si>
  <si>
    <t>4+8+2</t>
  </si>
  <si>
    <t>51</t>
  </si>
  <si>
    <t>5491502040</t>
  </si>
  <si>
    <t>Kovanie - 2x kľučka, povrch nerez brúsený, 2x rozeta BB, FAB</t>
  </si>
  <si>
    <t>414345388</t>
  </si>
  <si>
    <t>52</t>
  </si>
  <si>
    <t>6116201880</t>
  </si>
  <si>
    <t>Dvere vnútorné jednokrídlové, výplň DTD doska, povrch HPL laminát M10, mechanicky odolné plné, šírka 600-900 mm</t>
  </si>
  <si>
    <t>-1532977024</t>
  </si>
  <si>
    <t>4+8</t>
  </si>
  <si>
    <t>53</t>
  </si>
  <si>
    <t>6116201880R</t>
  </si>
  <si>
    <t>Dvere vnútorné jednokrídlové, výplň DTD doska, povrch HPL laminát M10, mechanicky odolné plné, šírka 600-900 mm, s madlom pre osoby so zníženou schopnosťou pohybu</t>
  </si>
  <si>
    <t>1913097943</t>
  </si>
  <si>
    <t>54</t>
  </si>
  <si>
    <t>766662132</t>
  </si>
  <si>
    <t>Montáž dverového krídla otočného dvojkrídlového poldrážkového, do existujúcej zárubne, vrátane kovania</t>
  </si>
  <si>
    <t>-1784047431</t>
  </si>
  <si>
    <t>55</t>
  </si>
  <si>
    <t>1817139731</t>
  </si>
  <si>
    <t>56</t>
  </si>
  <si>
    <t>6116201881R</t>
  </si>
  <si>
    <t>Dvere vnútorné dvojkrídlové, výplň DTD doska, povrch HPL laminát M10, mechanicky odolné plné, protipožiarne EW 30/D3 - C, šírka 1600 mm</t>
  </si>
  <si>
    <t>-1907124726</t>
  </si>
  <si>
    <t>57</t>
  </si>
  <si>
    <t>766669117</t>
  </si>
  <si>
    <t>Montáž samozatvárača pre dverné krídla s hmotnosťou do 50 kg</t>
  </si>
  <si>
    <t>-922542987</t>
  </si>
  <si>
    <t>58</t>
  </si>
  <si>
    <t>5491701000</t>
  </si>
  <si>
    <t xml:space="preserve">Hydraulický samozatvárač - váha dverí do 60 kg </t>
  </si>
  <si>
    <t>47581022</t>
  </si>
  <si>
    <t>59</t>
  </si>
  <si>
    <t>766694113</t>
  </si>
  <si>
    <t>Montáž parapetnej dosky drevenej šírky do 300 mm, dĺžky 1600-2600 mm</t>
  </si>
  <si>
    <t>1843486321</t>
  </si>
  <si>
    <t>60</t>
  </si>
  <si>
    <t>766694114</t>
  </si>
  <si>
    <t>Montáž parapetnej dosky drevenej šírky do 300 mm, dĺžky nad 2600 mm</t>
  </si>
  <si>
    <t>-1201793851</t>
  </si>
  <si>
    <t>61</t>
  </si>
  <si>
    <t>6119000830</t>
  </si>
  <si>
    <t>Vnútorné parapetné dosky Standard,z drevotriesky laminovanej,B=250mm ostatné farby okrem biela, mramor</t>
  </si>
  <si>
    <t>369111923</t>
  </si>
  <si>
    <t>62</t>
  </si>
  <si>
    <t>766695212</t>
  </si>
  <si>
    <t>Montáž prahu dverí, jednokrídlových</t>
  </si>
  <si>
    <t>740055880</t>
  </si>
  <si>
    <t>63</t>
  </si>
  <si>
    <t>6118711200</t>
  </si>
  <si>
    <t>Prah dubový L=62 B=7 cm</t>
  </si>
  <si>
    <t>1558701875</t>
  </si>
  <si>
    <t>64</t>
  </si>
  <si>
    <t>6118715200</t>
  </si>
  <si>
    <t>Prah dubový L=82 B=7 cm</t>
  </si>
  <si>
    <t>-350836564</t>
  </si>
  <si>
    <t>65</t>
  </si>
  <si>
    <t>766695232</t>
  </si>
  <si>
    <t>Montáž prahu dverí, dvojkrídlových</t>
  </si>
  <si>
    <t>887051125</t>
  </si>
  <si>
    <t>66</t>
  </si>
  <si>
    <t>6118725200</t>
  </si>
  <si>
    <t>Prah dubový L=157 B=7 cm</t>
  </si>
  <si>
    <t>2010768154</t>
  </si>
  <si>
    <t>67</t>
  </si>
  <si>
    <t>766702111</t>
  </si>
  <si>
    <t xml:space="preserve">Montáž zárubní obložkových pre dvere jednokrídlové </t>
  </si>
  <si>
    <t>-330616510</t>
  </si>
  <si>
    <t>68</t>
  </si>
  <si>
    <t>6117103142</t>
  </si>
  <si>
    <t>Zárubňa vnútorná obložková PRAKTIK, DTD doska, povrch HPL laminát, rozmer 600-900/1970 mm, pre stenu hrúbky 60-170 mm, pre jednokrídlové dvere</t>
  </si>
  <si>
    <t>-1440571989</t>
  </si>
  <si>
    <t>69</t>
  </si>
  <si>
    <t>766702121</t>
  </si>
  <si>
    <t xml:space="preserve">Montáž zárubní obložkových pre dvere dvojkrídlové </t>
  </si>
  <si>
    <t>-241803975</t>
  </si>
  <si>
    <t>70</t>
  </si>
  <si>
    <t>6117103144</t>
  </si>
  <si>
    <t>Zárubňa vnútorná obložková, DTD doska, povrch HPL laminát, rozmer 1250-1850/1970 mm, pre stenu hrúbky 60-170 mm, pre dvojkrídlové dvere</t>
  </si>
  <si>
    <t>1686567332</t>
  </si>
  <si>
    <t>71</t>
  </si>
  <si>
    <t>998766201</t>
  </si>
  <si>
    <t>Presun hmot pre konštrukcie stolárske v objektoch výšky do 6 m</t>
  </si>
  <si>
    <t>-392293024</t>
  </si>
  <si>
    <t>72</t>
  </si>
  <si>
    <t>767230070</t>
  </si>
  <si>
    <t>Montáž schodiskového madla na stenu</t>
  </si>
  <si>
    <t>178539347</t>
  </si>
  <si>
    <t>1,64*2</t>
  </si>
  <si>
    <t>73</t>
  </si>
  <si>
    <t>5534667350</t>
  </si>
  <si>
    <t>Nerezové madlo schodiskové na stenu, kotvené do steny, nerez</t>
  </si>
  <si>
    <t>-380286230</t>
  </si>
  <si>
    <t>74</t>
  </si>
  <si>
    <t>767612100</t>
  </si>
  <si>
    <t>Montáž okien hliníkových s hydroizolačnými ISO páskami (exteriérová a interiérová)</t>
  </si>
  <si>
    <t>-496311102</t>
  </si>
  <si>
    <t>75</t>
  </si>
  <si>
    <t>2832301210</t>
  </si>
  <si>
    <t>Tesniaca fólia CX exteriér 90 mm/30 m, pre okenné konštrukcie</t>
  </si>
  <si>
    <t>109901129</t>
  </si>
  <si>
    <t>76</t>
  </si>
  <si>
    <t>2832301250</t>
  </si>
  <si>
    <t>Tesniaca fólia CX interiér 90 mm/30 m, pre okenné konštrukcie</t>
  </si>
  <si>
    <t>-1046168280</t>
  </si>
  <si>
    <t>77</t>
  </si>
  <si>
    <t>5534161031</t>
  </si>
  <si>
    <t>Hliníkové okno šesťkrídlové otváravé+sklopné+pevné zasklenie, rozmer 2700x2130, izolačné trojsklo</t>
  </si>
  <si>
    <t>670677018</t>
  </si>
  <si>
    <t>78</t>
  </si>
  <si>
    <t>5534161032</t>
  </si>
  <si>
    <t>Hliníkové okno dvojkrídlové sklopné+pevné zasklenie, rozmer 2250x1500, izolačné trojsklo</t>
  </si>
  <si>
    <t>1831196272</t>
  </si>
  <si>
    <t>79</t>
  </si>
  <si>
    <t>767640010R</t>
  </si>
  <si>
    <t>Montáž hliníkových dverí s hydroizolačnými ISO páskami (exteriérová a interiérová)</t>
  </si>
  <si>
    <t>1499817150</t>
  </si>
  <si>
    <t>2*2,3+2*3,37</t>
  </si>
  <si>
    <t>80</t>
  </si>
  <si>
    <t>200853294</t>
  </si>
  <si>
    <t>81</t>
  </si>
  <si>
    <t>619542783</t>
  </si>
  <si>
    <t>82</t>
  </si>
  <si>
    <t>5534162481</t>
  </si>
  <si>
    <t>Vstupné hliníkové dvere, otváravé dvojkrídlové s nadsvetlíkom (sklopný + pevné zasklenie), 2300x3370, izolačné trojsklo</t>
  </si>
  <si>
    <t>1253359397</t>
  </si>
  <si>
    <t>83</t>
  </si>
  <si>
    <t>767649198</t>
  </si>
  <si>
    <t>Zrkadlo lepené na stenu, dodávka a montáž, 2200x900, Z1</t>
  </si>
  <si>
    <t>505995548</t>
  </si>
  <si>
    <t>84</t>
  </si>
  <si>
    <t>767649199</t>
  </si>
  <si>
    <t>Zrkadlo lepené na stenu, dodávka a montáž, 1500x900, Z2</t>
  </si>
  <si>
    <t>968346389</t>
  </si>
  <si>
    <t>85</t>
  </si>
  <si>
    <t>767649200</t>
  </si>
  <si>
    <t>Zrkadlo lepené na stenu, dodávka a montáž, 600x1400, Z3</t>
  </si>
  <si>
    <t>1266715546</t>
  </si>
  <si>
    <t>86</t>
  </si>
  <si>
    <t>767995106</t>
  </si>
  <si>
    <t>Montáž ostatných atypických kovových stavebných doplnkových konštrukcií nad 100 do 250 kg</t>
  </si>
  <si>
    <t>1638885870</t>
  </si>
  <si>
    <t>157,450"ZV1</t>
  </si>
  <si>
    <t>87</t>
  </si>
  <si>
    <t>1335853000R</t>
  </si>
  <si>
    <t>Oceľ pásová valcovaná za tepla š.40xhr.6 mm, ozn. 11 373, podľa EN ISO S235JRG1</t>
  </si>
  <si>
    <t>-266613402</t>
  </si>
  <si>
    <t>106,71/1000</t>
  </si>
  <si>
    <t>88</t>
  </si>
  <si>
    <t>1458066000R</t>
  </si>
  <si>
    <t>Profil oceľový 40x20x2,5 mm 1x ťahaný tenkostenný uzavretý obdĺžnikový</t>
  </si>
  <si>
    <t>598174335</t>
  </si>
  <si>
    <t>50,74/1000</t>
  </si>
  <si>
    <t>89</t>
  </si>
  <si>
    <t>769011051</t>
  </si>
  <si>
    <t>Vzduchotechnika podľa samostatného rozpočtu</t>
  </si>
  <si>
    <t>kpl.</t>
  </si>
  <si>
    <t>1559182375</t>
  </si>
  <si>
    <t>90</t>
  </si>
  <si>
    <t>771415008</t>
  </si>
  <si>
    <t>Montáž soklíkov z obkladačiek do tmelu veľ. 300x80 mm</t>
  </si>
  <si>
    <t>-868415012</t>
  </si>
  <si>
    <t>4*1,6-2*0,6-0,8</t>
  </si>
  <si>
    <t>91</t>
  </si>
  <si>
    <t>5978651430</t>
  </si>
  <si>
    <t>Sokel gres, 300x80 mm</t>
  </si>
  <si>
    <t>245666290</t>
  </si>
  <si>
    <t>92</t>
  </si>
  <si>
    <t>771541220</t>
  </si>
  <si>
    <t>Montáž podláh z dlaždíc gres kladených do tmelu flexibil. mrazuvzdorného 300x300 mm</t>
  </si>
  <si>
    <t>-80105625</t>
  </si>
  <si>
    <t>93</t>
  </si>
  <si>
    <t>5978651450R</t>
  </si>
  <si>
    <t>Gresová dlažba hr. 9mm, protišmyková R9, 300x300 mm, sivá</t>
  </si>
  <si>
    <t>914044467</t>
  </si>
  <si>
    <t>94</t>
  </si>
  <si>
    <t>998771201</t>
  </si>
  <si>
    <t>Presun hmôt pre podlahy z dlaždíc v objektoch výšky do 6m</t>
  </si>
  <si>
    <t>-1302727983</t>
  </si>
  <si>
    <t>95</t>
  </si>
  <si>
    <t>776411000</t>
  </si>
  <si>
    <t>Lepenie podlahových líšt soklových</t>
  </si>
  <si>
    <t>225593888</t>
  </si>
  <si>
    <t>(9,3+11+2*2,3)-1,6-2,3-1,7-4*0,8-0,6"1.01</t>
  </si>
  <si>
    <t>(2*2,08+2*3,05)-0,8"1.02</t>
  </si>
  <si>
    <t>(5,15+3,2+2,83+1)-0,8"1.03</t>
  </si>
  <si>
    <t>(2*5,3+2,03+0,6)-0,8*2</t>
  </si>
  <si>
    <t>(2*3,3+2*5,15)-0,8*2"1.08</t>
  </si>
  <si>
    <t>(2*3,6+2*5,15+2*0,3)-2*0,8"1.11</t>
  </si>
  <si>
    <t>96</t>
  </si>
  <si>
    <t>6970005091</t>
  </si>
  <si>
    <t>Hliníková soklová lišta</t>
  </si>
  <si>
    <t>337528389</t>
  </si>
  <si>
    <t>97</t>
  </si>
  <si>
    <t>776511810</t>
  </si>
  <si>
    <t>Odstránenie povlakových podláh z nášľapnej plochy lepených bez podložky,  -0,00100t</t>
  </si>
  <si>
    <t>373022553</t>
  </si>
  <si>
    <t>98</t>
  </si>
  <si>
    <t>776541300</t>
  </si>
  <si>
    <t>Lepenie povlakových podláh PVC vinyl heterogénnych LVT v dielcoch</t>
  </si>
  <si>
    <t>198340695</t>
  </si>
  <si>
    <t>34,91+6,33+5,23+16,87+18,28</t>
  </si>
  <si>
    <t>99</t>
  </si>
  <si>
    <t>2841305110</t>
  </si>
  <si>
    <t>LVT-heterogénny vinyl ID Selection 40 lepený, trieda záťaže 32,</t>
  </si>
  <si>
    <t>-524928987</t>
  </si>
  <si>
    <t>100</t>
  </si>
  <si>
    <t>776990105</t>
  </si>
  <si>
    <t>Vysávanie podkladu pred kladením povlakovýck podláh</t>
  </si>
  <si>
    <t>1997105234</t>
  </si>
  <si>
    <t>101</t>
  </si>
  <si>
    <t>776990110</t>
  </si>
  <si>
    <t>Penetrovanie podkladu pred kladením povlakových podláh</t>
  </si>
  <si>
    <t>-315436216</t>
  </si>
  <si>
    <t>102</t>
  </si>
  <si>
    <t>776992200</t>
  </si>
  <si>
    <t>Príprava podkladu prebrúsením strojne brúskou na betón</t>
  </si>
  <si>
    <t>294041325</t>
  </si>
  <si>
    <t>103</t>
  </si>
  <si>
    <t>998776201</t>
  </si>
  <si>
    <t>Presun hmôt pre podlahy povlakové v objektoch výšky do 6 m</t>
  </si>
  <si>
    <t>-1426229381</t>
  </si>
  <si>
    <t>104</t>
  </si>
  <si>
    <t>781445217</t>
  </si>
  <si>
    <t>Montáž obkladov vnútor. stien z obkladačiek kladených do tmelu flexibilného veľ. 300x300 mm</t>
  </si>
  <si>
    <t>-1403626221</t>
  </si>
  <si>
    <t>(2*1,65+2*1,7)*2,1-0,8*2"1.06</t>
  </si>
  <si>
    <t>(2*1,65+2*1,83)*2,1-0,8*2"1.07</t>
  </si>
  <si>
    <t>(2*3,5+2*3,4)*2,75-0,8*2*2-2,7*2,13"1.09</t>
  </si>
  <si>
    <t>((2*0,98+2*1,46)*2,1-0,6*2)*2"1.10</t>
  </si>
  <si>
    <t>(2*3,5+2*3,4)*2,75-0,8*2*2-2,7*2,13"1.12</t>
  </si>
  <si>
    <t>(2*2,7+2*1,46+2*1,16)*2,1-2*0,6*2-0,8*2"1.13</t>
  </si>
  <si>
    <t>(2*0,95+2*1,6)*2,1-0,6*2"1.14</t>
  </si>
  <si>
    <t>1,95*2,1</t>
  </si>
  <si>
    <t>105</t>
  </si>
  <si>
    <t>5978650140R</t>
  </si>
  <si>
    <t>Gresový obklad hr. 9mm, rozmer 300x300x9 mm, biely</t>
  </si>
  <si>
    <t>1538940377</t>
  </si>
  <si>
    <t>106</t>
  </si>
  <si>
    <t>998781201</t>
  </si>
  <si>
    <t>Presun hmôt pre obklady keramické v objektoch výšky do 6 m</t>
  </si>
  <si>
    <t>832210740</t>
  </si>
  <si>
    <t>107</t>
  </si>
  <si>
    <t>784410120</t>
  </si>
  <si>
    <t>Penetrovanie jednonásobné hrubozrnných, savých podkladov výšky do 3,80 m</t>
  </si>
  <si>
    <t>-1243212599</t>
  </si>
  <si>
    <t>108</t>
  </si>
  <si>
    <t>784452373</t>
  </si>
  <si>
    <t xml:space="preserve">Maľby z maliarskych zmesí napr. ARD SPRING, ručne nanášané tónované trojnásobné na hrubozrnný podklad výšky do 3,80 m   </t>
  </si>
  <si>
    <t>365890308</t>
  </si>
  <si>
    <t>303,66"steny</t>
  </si>
  <si>
    <t>110,62"SDK podhlad</t>
  </si>
  <si>
    <t>109</t>
  </si>
  <si>
    <t>210010007</t>
  </si>
  <si>
    <t>Elektroinštalácie podľa samostatného rozpočtu</t>
  </si>
  <si>
    <t>-676956043</t>
  </si>
  <si>
    <t>VP - Práce naviac</t>
  </si>
  <si>
    <t>PN</t>
  </si>
  <si>
    <t>Sociálne zázemie internátu, Študentská 17, TUZVO</t>
  </si>
  <si>
    <t>SO 01 - Sociálne zázemie internátu, Študentská 17, TUZVO</t>
  </si>
  <si>
    <t>Sociálne zázemie internátu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</si>
</sst>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80008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8" fillId="0" borderId="0" xfId="0" applyFont="1" applyAlignment="1">
      <alignment horizontal="left" vertical="center"/>
    </xf>
    <xf numFmtId="0" fontId="0" fillId="0" borderId="0" xfId="0" applyBorder="1"/>
    <xf numFmtId="0" fontId="19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1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2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4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4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2" fillId="0" borderId="16" xfId="0" applyNumberFormat="1" applyFont="1" applyBorder="1" applyAlignment="1">
      <alignment vertical="center"/>
    </xf>
    <xf numFmtId="4" fontId="32" fillId="0" borderId="17" xfId="0" applyNumberFormat="1" applyFont="1" applyBorder="1" applyAlignment="1">
      <alignment vertical="center"/>
    </xf>
    <xf numFmtId="166" fontId="32" fillId="0" borderId="17" xfId="0" applyNumberFormat="1" applyFont="1" applyBorder="1" applyAlignment="1">
      <alignment vertical="center"/>
    </xf>
    <xf numFmtId="4" fontId="32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4" fillId="4" borderId="11" xfId="0" applyNumberFormat="1" applyFont="1" applyFill="1" applyBorder="1" applyAlignment="1" applyProtection="1">
      <alignment horizontal="center" vertical="center"/>
      <protection locked="0"/>
    </xf>
    <xf numFmtId="0" fontId="24" fillId="4" borderId="12" xfId="0" applyFont="1" applyFill="1" applyBorder="1" applyAlignment="1" applyProtection="1">
      <alignment horizontal="center" vertical="center"/>
      <protection locked="0"/>
    </xf>
    <xf numFmtId="4" fontId="24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4" fillId="4" borderId="14" xfId="0" applyNumberFormat="1" applyFont="1" applyFill="1" applyBorder="1" applyAlignment="1" applyProtection="1">
      <alignment horizontal="center" vertical="center"/>
      <protection locked="0"/>
    </xf>
    <xf numFmtId="0" fontId="24" fillId="4" borderId="0" xfId="0" applyFont="1" applyFill="1" applyBorder="1" applyAlignment="1" applyProtection="1">
      <alignment horizontal="center" vertical="center"/>
      <protection locked="0"/>
    </xf>
    <xf numFmtId="4" fontId="24" fillId="0" borderId="15" xfId="0" applyNumberFormat="1" applyFont="1" applyBorder="1" applyAlignment="1">
      <alignment vertical="center"/>
    </xf>
    <xf numFmtId="164" fontId="24" fillId="4" borderId="16" xfId="0" applyNumberFormat="1" applyFont="1" applyFill="1" applyBorder="1" applyAlignment="1" applyProtection="1">
      <alignment horizontal="center" vertical="center"/>
      <protection locked="0"/>
    </xf>
    <xf numFmtId="0" fontId="24" fillId="4" borderId="17" xfId="0" applyFont="1" applyFill="1" applyBorder="1" applyAlignment="1" applyProtection="1">
      <alignment horizontal="center" vertical="center"/>
      <protection locked="0"/>
    </xf>
    <xf numFmtId="4" fontId="24" fillId="0" borderId="18" xfId="0" applyNumberFormat="1" applyFont="1" applyBorder="1" applyAlignment="1">
      <alignment vertical="center"/>
    </xf>
    <xf numFmtId="0" fontId="27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4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167" fontId="36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4" fontId="2" fillId="4" borderId="0" xfId="0" applyNumberFormat="1" applyFont="1" applyFill="1" applyBorder="1" applyAlignment="1" applyProtection="1">
      <alignment horizontal="left" vertical="center"/>
      <protection locked="0"/>
    </xf>
    <xf numFmtId="4" fontId="27" fillId="0" borderId="0" xfId="0" applyNumberFormat="1" applyFont="1" applyBorder="1" applyAlignment="1">
      <alignment vertical="center"/>
    </xf>
    <xf numFmtId="4" fontId="27" fillId="6" borderId="0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31" fillId="0" borderId="0" xfId="0" applyNumberFormat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center" wrapText="1"/>
    </xf>
    <xf numFmtId="4" fontId="27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3" fillId="0" borderId="0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15" fillId="2" borderId="0" xfId="1" applyFont="1" applyFill="1" applyAlignment="1" applyProtection="1">
      <alignment horizontal="center" vertical="center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167" fontId="0" fillId="0" borderId="25" xfId="0" applyNumberFormat="1" applyFont="1" applyBorder="1" applyAlignment="1">
      <alignment vertical="center"/>
    </xf>
    <xf numFmtId="167" fontId="27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5" fillId="0" borderId="0" xfId="0" applyNumberFormat="1" applyFont="1" applyBorder="1" applyAlignment="1"/>
    <xf numFmtId="167" fontId="5" fillId="0" borderId="0" xfId="0" applyNumberFormat="1" applyFont="1" applyBorder="1" applyAlignment="1">
      <alignment vertical="center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37" fillId="0" borderId="25" xfId="0" applyFont="1" applyBorder="1" applyAlignment="1" applyProtection="1">
      <alignment horizontal="left" vertical="center" wrapText="1"/>
      <protection locked="0"/>
    </xf>
    <xf numFmtId="167" fontId="37" fillId="4" borderId="25" xfId="0" applyNumberFormat="1" applyFont="1" applyFill="1" applyBorder="1" applyAlignment="1" applyProtection="1">
      <alignment vertical="center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 activeCell="AG9" sqref="AG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41" t="s">
        <v>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R2" s="211" t="s">
        <v>8</v>
      </c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10</v>
      </c>
    </row>
    <row r="4" spans="1:73" ht="36.950000000000003" customHeight="1">
      <c r="B4" s="26"/>
      <c r="C4" s="225" t="s">
        <v>11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7"/>
      <c r="AS4" s="21" t="s">
        <v>12</v>
      </c>
      <c r="BE4" s="28" t="s">
        <v>13</v>
      </c>
      <c r="BS4" s="22" t="s">
        <v>9</v>
      </c>
    </row>
    <row r="5" spans="1:73" ht="14.45" customHeight="1">
      <c r="B5" s="26"/>
      <c r="C5" s="29"/>
      <c r="D5" s="30" t="s">
        <v>14</v>
      </c>
      <c r="E5" s="29"/>
      <c r="F5" s="29"/>
      <c r="G5" s="29"/>
      <c r="H5" s="29"/>
      <c r="I5" s="29"/>
      <c r="J5" s="29"/>
      <c r="K5" s="245" t="s">
        <v>15</v>
      </c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9"/>
      <c r="AQ5" s="27"/>
      <c r="BE5" s="243" t="s">
        <v>16</v>
      </c>
      <c r="BS5" s="22" t="s">
        <v>9</v>
      </c>
    </row>
    <row r="6" spans="1:73" ht="36.950000000000003" customHeight="1">
      <c r="B6" s="26"/>
      <c r="C6" s="29"/>
      <c r="D6" s="32" t="s">
        <v>17</v>
      </c>
      <c r="E6" s="29"/>
      <c r="F6" s="29"/>
      <c r="G6" s="29"/>
      <c r="H6" s="29"/>
      <c r="I6" s="29"/>
      <c r="J6" s="29"/>
      <c r="K6" s="247" t="s">
        <v>706</v>
      </c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9"/>
      <c r="AQ6" s="27"/>
      <c r="BE6" s="244"/>
      <c r="BS6" s="22" t="s">
        <v>9</v>
      </c>
    </row>
    <row r="7" spans="1:73" ht="14.45" customHeight="1">
      <c r="B7" s="26"/>
      <c r="C7" s="29"/>
      <c r="D7" s="33" t="s">
        <v>18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19</v>
      </c>
      <c r="AL7" s="29"/>
      <c r="AM7" s="29"/>
      <c r="AN7" s="31" t="s">
        <v>5</v>
      </c>
      <c r="AO7" s="29"/>
      <c r="AP7" s="29"/>
      <c r="AQ7" s="27"/>
      <c r="BE7" s="244"/>
      <c r="BS7" s="22" t="s">
        <v>9</v>
      </c>
    </row>
    <row r="8" spans="1:73" ht="14.45" customHeight="1">
      <c r="B8" s="26"/>
      <c r="C8" s="29"/>
      <c r="D8" s="33" t="s">
        <v>20</v>
      </c>
      <c r="E8" s="29"/>
      <c r="F8" s="29"/>
      <c r="G8" s="29"/>
      <c r="H8" s="29"/>
      <c r="I8" s="29"/>
      <c r="J8" s="29"/>
      <c r="K8" s="31" t="s">
        <v>21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22</v>
      </c>
      <c r="AL8" s="29"/>
      <c r="AM8" s="29"/>
      <c r="AN8" s="208">
        <v>43326</v>
      </c>
      <c r="AO8" s="29"/>
      <c r="AP8" s="29"/>
      <c r="AQ8" s="27"/>
      <c r="BE8" s="244"/>
      <c r="BS8" s="22" t="s">
        <v>9</v>
      </c>
    </row>
    <row r="9" spans="1:73" ht="14.45" customHeight="1">
      <c r="B9" s="26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244"/>
      <c r="BS9" s="22" t="s">
        <v>9</v>
      </c>
    </row>
    <row r="10" spans="1:73" ht="14.45" customHeight="1">
      <c r="B10" s="26"/>
      <c r="C10" s="29"/>
      <c r="D10" s="33" t="s">
        <v>23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24</v>
      </c>
      <c r="AL10" s="29"/>
      <c r="AM10" s="29"/>
      <c r="AN10" s="31" t="s">
        <v>5</v>
      </c>
      <c r="AO10" s="29"/>
      <c r="AP10" s="29"/>
      <c r="AQ10" s="27"/>
      <c r="BE10" s="244"/>
      <c r="BS10" s="22" t="s">
        <v>9</v>
      </c>
    </row>
    <row r="11" spans="1:73" ht="18.399999999999999" customHeight="1">
      <c r="B11" s="26"/>
      <c r="C11" s="29"/>
      <c r="D11" s="29"/>
      <c r="E11" s="31" t="s">
        <v>25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26</v>
      </c>
      <c r="AL11" s="29"/>
      <c r="AM11" s="29"/>
      <c r="AN11" s="31" t="s">
        <v>5</v>
      </c>
      <c r="AO11" s="29"/>
      <c r="AP11" s="29"/>
      <c r="AQ11" s="27"/>
      <c r="BE11" s="244"/>
      <c r="BS11" s="22" t="s">
        <v>9</v>
      </c>
    </row>
    <row r="12" spans="1:73" ht="6.95" customHeight="1"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244"/>
      <c r="BS12" s="22" t="s">
        <v>9</v>
      </c>
    </row>
    <row r="13" spans="1:73" ht="14.45" customHeight="1">
      <c r="B13" s="26"/>
      <c r="C13" s="29"/>
      <c r="D13" s="33" t="s">
        <v>27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24</v>
      </c>
      <c r="AL13" s="29"/>
      <c r="AM13" s="29"/>
      <c r="AN13" s="34" t="s">
        <v>28</v>
      </c>
      <c r="AO13" s="29"/>
      <c r="AP13" s="29"/>
      <c r="AQ13" s="27"/>
      <c r="BE13" s="244"/>
      <c r="BS13" s="22" t="s">
        <v>9</v>
      </c>
    </row>
    <row r="14" spans="1:73" ht="15">
      <c r="B14" s="26"/>
      <c r="C14" s="29"/>
      <c r="D14" s="29"/>
      <c r="E14" s="248" t="s">
        <v>28</v>
      </c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/>
      <c r="AG14" s="249"/>
      <c r="AH14" s="249"/>
      <c r="AI14" s="249"/>
      <c r="AJ14" s="249"/>
      <c r="AK14" s="33" t="s">
        <v>26</v>
      </c>
      <c r="AL14" s="29"/>
      <c r="AM14" s="29"/>
      <c r="AN14" s="34" t="s">
        <v>28</v>
      </c>
      <c r="AO14" s="29"/>
      <c r="AP14" s="29"/>
      <c r="AQ14" s="27"/>
      <c r="BE14" s="244"/>
      <c r="BS14" s="22" t="s">
        <v>9</v>
      </c>
    </row>
    <row r="15" spans="1:73" ht="6.95" customHeight="1">
      <c r="B15" s="26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244"/>
      <c r="BS15" s="22" t="s">
        <v>6</v>
      </c>
    </row>
    <row r="16" spans="1:73" ht="14.45" customHeight="1">
      <c r="B16" s="26"/>
      <c r="C16" s="29"/>
      <c r="D16" s="33" t="s">
        <v>29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24</v>
      </c>
      <c r="AL16" s="29"/>
      <c r="AM16" s="29"/>
      <c r="AN16" s="31" t="s">
        <v>5</v>
      </c>
      <c r="AO16" s="29"/>
      <c r="AP16" s="29"/>
      <c r="AQ16" s="27"/>
      <c r="BE16" s="244"/>
      <c r="BS16" s="22" t="s">
        <v>6</v>
      </c>
    </row>
    <row r="17" spans="2:71" ht="18.399999999999999" customHeight="1">
      <c r="B17" s="26"/>
      <c r="C17" s="29"/>
      <c r="D17" s="29"/>
      <c r="E17" s="31" t="s">
        <v>30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26</v>
      </c>
      <c r="AL17" s="29"/>
      <c r="AM17" s="29"/>
      <c r="AN17" s="31" t="s">
        <v>5</v>
      </c>
      <c r="AO17" s="29"/>
      <c r="AP17" s="29"/>
      <c r="AQ17" s="27"/>
      <c r="BE17" s="244"/>
      <c r="BS17" s="22" t="s">
        <v>31</v>
      </c>
    </row>
    <row r="18" spans="2:71" ht="6.95" customHeight="1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244"/>
      <c r="BS18" s="22" t="s">
        <v>32</v>
      </c>
    </row>
    <row r="19" spans="2:71" ht="14.45" customHeight="1">
      <c r="B19" s="26"/>
      <c r="C19" s="29"/>
      <c r="D19" s="33" t="s">
        <v>33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24</v>
      </c>
      <c r="AL19" s="29"/>
      <c r="AM19" s="29"/>
      <c r="AN19" s="31" t="s">
        <v>5</v>
      </c>
      <c r="AO19" s="29"/>
      <c r="AP19" s="29"/>
      <c r="AQ19" s="27"/>
      <c r="BE19" s="244"/>
      <c r="BS19" s="22" t="s">
        <v>32</v>
      </c>
    </row>
    <row r="20" spans="2:71" ht="18.399999999999999" customHeight="1">
      <c r="B20" s="26"/>
      <c r="C20" s="29"/>
      <c r="D20" s="29"/>
      <c r="E20" s="31" t="s">
        <v>34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26</v>
      </c>
      <c r="AL20" s="29"/>
      <c r="AM20" s="29"/>
      <c r="AN20" s="31" t="s">
        <v>5</v>
      </c>
      <c r="AO20" s="29"/>
      <c r="AP20" s="29"/>
      <c r="AQ20" s="27"/>
      <c r="BE20" s="244"/>
    </row>
    <row r="21" spans="2:71" ht="6.95" customHeight="1">
      <c r="B21" s="26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244"/>
    </row>
    <row r="22" spans="2:71" ht="15">
      <c r="B22" s="26"/>
      <c r="C22" s="29"/>
      <c r="D22" s="33" t="s">
        <v>35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244"/>
    </row>
    <row r="23" spans="2:71" ht="16.5" customHeight="1">
      <c r="B23" s="26"/>
      <c r="C23" s="29"/>
      <c r="D23" s="29"/>
      <c r="E23" s="250" t="s">
        <v>5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50"/>
      <c r="S23" s="250"/>
      <c r="T23" s="250"/>
      <c r="U23" s="250"/>
      <c r="V23" s="250"/>
      <c r="W23" s="250"/>
      <c r="X23" s="250"/>
      <c r="Y23" s="250"/>
      <c r="Z23" s="250"/>
      <c r="AA23" s="250"/>
      <c r="AB23" s="250"/>
      <c r="AC23" s="250"/>
      <c r="AD23" s="250"/>
      <c r="AE23" s="250"/>
      <c r="AF23" s="250"/>
      <c r="AG23" s="250"/>
      <c r="AH23" s="250"/>
      <c r="AI23" s="250"/>
      <c r="AJ23" s="250"/>
      <c r="AK23" s="250"/>
      <c r="AL23" s="250"/>
      <c r="AM23" s="250"/>
      <c r="AN23" s="250"/>
      <c r="AO23" s="29"/>
      <c r="AP23" s="29"/>
      <c r="AQ23" s="27"/>
      <c r="BE23" s="244"/>
    </row>
    <row r="24" spans="2:71" ht="6.95" customHeight="1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244"/>
    </row>
    <row r="25" spans="2:71" ht="6.95" customHeight="1">
      <c r="B25" s="26"/>
      <c r="C25" s="29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9"/>
      <c r="AQ25" s="27"/>
      <c r="BE25" s="244"/>
    </row>
    <row r="26" spans="2:71" ht="14.45" customHeight="1">
      <c r="B26" s="26"/>
      <c r="C26" s="29"/>
      <c r="D26" s="36" t="s">
        <v>36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51">
        <f>ROUND(AG87,2)</f>
        <v>0</v>
      </c>
      <c r="AL26" s="246"/>
      <c r="AM26" s="246"/>
      <c r="AN26" s="246"/>
      <c r="AO26" s="246"/>
      <c r="AP26" s="29"/>
      <c r="AQ26" s="27"/>
      <c r="BE26" s="244"/>
    </row>
    <row r="27" spans="2:71" ht="14.45" customHeight="1">
      <c r="B27" s="26"/>
      <c r="C27" s="29"/>
      <c r="D27" s="36" t="s">
        <v>37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51">
        <f>ROUND(AG90,2)</f>
        <v>0</v>
      </c>
      <c r="AL27" s="251"/>
      <c r="AM27" s="251"/>
      <c r="AN27" s="251"/>
      <c r="AO27" s="251"/>
      <c r="AP27" s="29"/>
      <c r="AQ27" s="27"/>
      <c r="BE27" s="244"/>
    </row>
    <row r="28" spans="2:71" s="1" customFormat="1" ht="6.95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44"/>
    </row>
    <row r="29" spans="2:71" s="1" customFormat="1" ht="25.9" customHeight="1">
      <c r="B29" s="37"/>
      <c r="C29" s="38"/>
      <c r="D29" s="40" t="s">
        <v>38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52">
        <f>ROUND(AK26+AK27,2)</f>
        <v>0</v>
      </c>
      <c r="AL29" s="253"/>
      <c r="AM29" s="253"/>
      <c r="AN29" s="253"/>
      <c r="AO29" s="253"/>
      <c r="AP29" s="38"/>
      <c r="AQ29" s="39"/>
      <c r="BE29" s="244"/>
    </row>
    <row r="30" spans="2:71" s="1" customFormat="1" ht="6.95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44"/>
    </row>
    <row r="31" spans="2:71" s="2" customFormat="1" ht="14.45" customHeight="1">
      <c r="B31" s="42"/>
      <c r="C31" s="43"/>
      <c r="D31" s="44" t="s">
        <v>39</v>
      </c>
      <c r="E31" s="43"/>
      <c r="F31" s="44" t="s">
        <v>40</v>
      </c>
      <c r="G31" s="43"/>
      <c r="H31" s="43"/>
      <c r="I31" s="43"/>
      <c r="J31" s="43"/>
      <c r="K31" s="43"/>
      <c r="L31" s="234">
        <v>0.2</v>
      </c>
      <c r="M31" s="235"/>
      <c r="N31" s="235"/>
      <c r="O31" s="235"/>
      <c r="P31" s="43"/>
      <c r="Q31" s="43"/>
      <c r="R31" s="43"/>
      <c r="S31" s="43"/>
      <c r="T31" s="46" t="s">
        <v>41</v>
      </c>
      <c r="U31" s="43"/>
      <c r="V31" s="43"/>
      <c r="W31" s="236">
        <f>ROUND(AZ87+SUM(CD91:CD95),2)</f>
        <v>0</v>
      </c>
      <c r="X31" s="235"/>
      <c r="Y31" s="235"/>
      <c r="Z31" s="235"/>
      <c r="AA31" s="235"/>
      <c r="AB31" s="235"/>
      <c r="AC31" s="235"/>
      <c r="AD31" s="235"/>
      <c r="AE31" s="235"/>
      <c r="AF31" s="43"/>
      <c r="AG31" s="43"/>
      <c r="AH31" s="43"/>
      <c r="AI31" s="43"/>
      <c r="AJ31" s="43"/>
      <c r="AK31" s="236">
        <f>ROUND(AV87+SUM(BY91:BY95),2)</f>
        <v>0</v>
      </c>
      <c r="AL31" s="235"/>
      <c r="AM31" s="235"/>
      <c r="AN31" s="235"/>
      <c r="AO31" s="235"/>
      <c r="AP31" s="43"/>
      <c r="AQ31" s="47"/>
      <c r="BE31" s="244"/>
    </row>
    <row r="32" spans="2:71" s="2" customFormat="1" ht="14.45" customHeight="1">
      <c r="B32" s="42"/>
      <c r="C32" s="43"/>
      <c r="D32" s="43"/>
      <c r="E32" s="43"/>
      <c r="F32" s="44" t="s">
        <v>42</v>
      </c>
      <c r="G32" s="43"/>
      <c r="H32" s="43"/>
      <c r="I32" s="43"/>
      <c r="J32" s="43"/>
      <c r="K32" s="43"/>
      <c r="L32" s="234">
        <v>0.2</v>
      </c>
      <c r="M32" s="235"/>
      <c r="N32" s="235"/>
      <c r="O32" s="235"/>
      <c r="P32" s="43"/>
      <c r="Q32" s="43"/>
      <c r="R32" s="43"/>
      <c r="S32" s="43"/>
      <c r="T32" s="46" t="s">
        <v>41</v>
      </c>
      <c r="U32" s="43"/>
      <c r="V32" s="43"/>
      <c r="W32" s="236">
        <f>ROUND(BA87+SUM(CE91:CE95),2)</f>
        <v>0</v>
      </c>
      <c r="X32" s="235"/>
      <c r="Y32" s="235"/>
      <c r="Z32" s="235"/>
      <c r="AA32" s="235"/>
      <c r="AB32" s="235"/>
      <c r="AC32" s="235"/>
      <c r="AD32" s="235"/>
      <c r="AE32" s="235"/>
      <c r="AF32" s="43"/>
      <c r="AG32" s="43"/>
      <c r="AH32" s="43"/>
      <c r="AI32" s="43"/>
      <c r="AJ32" s="43"/>
      <c r="AK32" s="236">
        <f>ROUND(AW87+SUM(BZ91:BZ95),2)</f>
        <v>0</v>
      </c>
      <c r="AL32" s="235"/>
      <c r="AM32" s="235"/>
      <c r="AN32" s="235"/>
      <c r="AO32" s="235"/>
      <c r="AP32" s="43"/>
      <c r="AQ32" s="47"/>
      <c r="BE32" s="244"/>
    </row>
    <row r="33" spans="2:57" s="2" customFormat="1" ht="14.45" hidden="1" customHeight="1">
      <c r="B33" s="42"/>
      <c r="C33" s="43"/>
      <c r="D33" s="43"/>
      <c r="E33" s="43"/>
      <c r="F33" s="44" t="s">
        <v>43</v>
      </c>
      <c r="G33" s="43"/>
      <c r="H33" s="43"/>
      <c r="I33" s="43"/>
      <c r="J33" s="43"/>
      <c r="K33" s="43"/>
      <c r="L33" s="234">
        <v>0.2</v>
      </c>
      <c r="M33" s="235"/>
      <c r="N33" s="235"/>
      <c r="O33" s="235"/>
      <c r="P33" s="43"/>
      <c r="Q33" s="43"/>
      <c r="R33" s="43"/>
      <c r="S33" s="43"/>
      <c r="T33" s="46" t="s">
        <v>41</v>
      </c>
      <c r="U33" s="43"/>
      <c r="V33" s="43"/>
      <c r="W33" s="236">
        <f>ROUND(BB87+SUM(CF91:CF95),2)</f>
        <v>0</v>
      </c>
      <c r="X33" s="235"/>
      <c r="Y33" s="235"/>
      <c r="Z33" s="235"/>
      <c r="AA33" s="235"/>
      <c r="AB33" s="235"/>
      <c r="AC33" s="235"/>
      <c r="AD33" s="235"/>
      <c r="AE33" s="235"/>
      <c r="AF33" s="43"/>
      <c r="AG33" s="43"/>
      <c r="AH33" s="43"/>
      <c r="AI33" s="43"/>
      <c r="AJ33" s="43"/>
      <c r="AK33" s="236">
        <v>0</v>
      </c>
      <c r="AL33" s="235"/>
      <c r="AM33" s="235"/>
      <c r="AN33" s="235"/>
      <c r="AO33" s="235"/>
      <c r="AP33" s="43"/>
      <c r="AQ33" s="47"/>
      <c r="BE33" s="244"/>
    </row>
    <row r="34" spans="2:57" s="2" customFormat="1" ht="14.45" hidden="1" customHeight="1">
      <c r="B34" s="42"/>
      <c r="C34" s="43"/>
      <c r="D34" s="43"/>
      <c r="E34" s="43"/>
      <c r="F34" s="44" t="s">
        <v>44</v>
      </c>
      <c r="G34" s="43"/>
      <c r="H34" s="43"/>
      <c r="I34" s="43"/>
      <c r="J34" s="43"/>
      <c r="K34" s="43"/>
      <c r="L34" s="234">
        <v>0.2</v>
      </c>
      <c r="M34" s="235"/>
      <c r="N34" s="235"/>
      <c r="O34" s="235"/>
      <c r="P34" s="43"/>
      <c r="Q34" s="43"/>
      <c r="R34" s="43"/>
      <c r="S34" s="43"/>
      <c r="T34" s="46" t="s">
        <v>41</v>
      </c>
      <c r="U34" s="43"/>
      <c r="V34" s="43"/>
      <c r="W34" s="236">
        <f>ROUND(BC87+SUM(CG91:CG95),2)</f>
        <v>0</v>
      </c>
      <c r="X34" s="235"/>
      <c r="Y34" s="235"/>
      <c r="Z34" s="235"/>
      <c r="AA34" s="235"/>
      <c r="AB34" s="235"/>
      <c r="AC34" s="235"/>
      <c r="AD34" s="235"/>
      <c r="AE34" s="235"/>
      <c r="AF34" s="43"/>
      <c r="AG34" s="43"/>
      <c r="AH34" s="43"/>
      <c r="AI34" s="43"/>
      <c r="AJ34" s="43"/>
      <c r="AK34" s="236">
        <v>0</v>
      </c>
      <c r="AL34" s="235"/>
      <c r="AM34" s="235"/>
      <c r="AN34" s="235"/>
      <c r="AO34" s="235"/>
      <c r="AP34" s="43"/>
      <c r="AQ34" s="47"/>
      <c r="BE34" s="244"/>
    </row>
    <row r="35" spans="2:57" s="2" customFormat="1" ht="14.45" hidden="1" customHeight="1">
      <c r="B35" s="42"/>
      <c r="C35" s="43"/>
      <c r="D35" s="43"/>
      <c r="E35" s="43"/>
      <c r="F35" s="44" t="s">
        <v>45</v>
      </c>
      <c r="G35" s="43"/>
      <c r="H35" s="43"/>
      <c r="I35" s="43"/>
      <c r="J35" s="43"/>
      <c r="K35" s="43"/>
      <c r="L35" s="234">
        <v>0</v>
      </c>
      <c r="M35" s="235"/>
      <c r="N35" s="235"/>
      <c r="O35" s="235"/>
      <c r="P35" s="43"/>
      <c r="Q35" s="43"/>
      <c r="R35" s="43"/>
      <c r="S35" s="43"/>
      <c r="T35" s="46" t="s">
        <v>41</v>
      </c>
      <c r="U35" s="43"/>
      <c r="V35" s="43"/>
      <c r="W35" s="236">
        <f>ROUND(BD87+SUM(CH91:CH95),2)</f>
        <v>0</v>
      </c>
      <c r="X35" s="235"/>
      <c r="Y35" s="235"/>
      <c r="Z35" s="235"/>
      <c r="AA35" s="235"/>
      <c r="AB35" s="235"/>
      <c r="AC35" s="235"/>
      <c r="AD35" s="235"/>
      <c r="AE35" s="235"/>
      <c r="AF35" s="43"/>
      <c r="AG35" s="43"/>
      <c r="AH35" s="43"/>
      <c r="AI35" s="43"/>
      <c r="AJ35" s="43"/>
      <c r="AK35" s="236">
        <v>0</v>
      </c>
      <c r="AL35" s="235"/>
      <c r="AM35" s="235"/>
      <c r="AN35" s="235"/>
      <c r="AO35" s="235"/>
      <c r="AP35" s="43"/>
      <c r="AQ35" s="47"/>
    </row>
    <row r="36" spans="2:57" s="1" customFormat="1" ht="6.95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" customHeight="1">
      <c r="B37" s="37"/>
      <c r="C37" s="48"/>
      <c r="D37" s="49" t="s">
        <v>46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47</v>
      </c>
      <c r="U37" s="50"/>
      <c r="V37" s="50"/>
      <c r="W37" s="50"/>
      <c r="X37" s="237" t="s">
        <v>48</v>
      </c>
      <c r="Y37" s="238"/>
      <c r="Z37" s="238"/>
      <c r="AA37" s="238"/>
      <c r="AB37" s="238"/>
      <c r="AC37" s="50"/>
      <c r="AD37" s="50"/>
      <c r="AE37" s="50"/>
      <c r="AF37" s="50"/>
      <c r="AG37" s="50"/>
      <c r="AH37" s="50"/>
      <c r="AI37" s="50"/>
      <c r="AJ37" s="50"/>
      <c r="AK37" s="239">
        <f>SUM(AK29:AK35)</f>
        <v>0</v>
      </c>
      <c r="AL37" s="238"/>
      <c r="AM37" s="238"/>
      <c r="AN37" s="238"/>
      <c r="AO37" s="240"/>
      <c r="AP37" s="48"/>
      <c r="AQ37" s="39"/>
    </row>
    <row r="38" spans="2:57" s="1" customFormat="1" ht="14.45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>
      <c r="B39" s="26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 spans="2:57">
      <c r="B40" s="26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 spans="2:57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 spans="2:57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 spans="2:57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 spans="2:57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 spans="2:57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 spans="2:57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 spans="2:57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 spans="2:57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pans="2:43" s="1" customFormat="1" ht="15">
      <c r="B49" s="37"/>
      <c r="C49" s="38"/>
      <c r="D49" s="52" t="s">
        <v>49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50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>
      <c r="B50" s="26"/>
      <c r="C50" s="29"/>
      <c r="D50" s="55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6"/>
      <c r="AA50" s="29"/>
      <c r="AB50" s="29"/>
      <c r="AC50" s="55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6"/>
      <c r="AP50" s="29"/>
      <c r="AQ50" s="27"/>
    </row>
    <row r="51" spans="2:43">
      <c r="B51" s="26"/>
      <c r="C51" s="29"/>
      <c r="D51" s="55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6"/>
      <c r="AA51" s="29"/>
      <c r="AB51" s="29"/>
      <c r="AC51" s="55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6"/>
      <c r="AP51" s="29"/>
      <c r="AQ51" s="27"/>
    </row>
    <row r="52" spans="2:43">
      <c r="B52" s="26"/>
      <c r="C52" s="29"/>
      <c r="D52" s="55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6"/>
      <c r="AA52" s="29"/>
      <c r="AB52" s="29"/>
      <c r="AC52" s="55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6"/>
      <c r="AP52" s="29"/>
      <c r="AQ52" s="27"/>
    </row>
    <row r="53" spans="2:43">
      <c r="B53" s="26"/>
      <c r="C53" s="29"/>
      <c r="D53" s="55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6"/>
      <c r="AA53" s="29"/>
      <c r="AB53" s="29"/>
      <c r="AC53" s="55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6"/>
      <c r="AP53" s="29"/>
      <c r="AQ53" s="27"/>
    </row>
    <row r="54" spans="2:43">
      <c r="B54" s="26"/>
      <c r="C54" s="29"/>
      <c r="D54" s="55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6"/>
      <c r="AA54" s="29"/>
      <c r="AB54" s="29"/>
      <c r="AC54" s="55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6"/>
      <c r="AP54" s="29"/>
      <c r="AQ54" s="27"/>
    </row>
    <row r="55" spans="2:43">
      <c r="B55" s="26"/>
      <c r="C55" s="29"/>
      <c r="D55" s="55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6"/>
      <c r="AA55" s="29"/>
      <c r="AB55" s="29"/>
      <c r="AC55" s="55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6"/>
      <c r="AP55" s="29"/>
      <c r="AQ55" s="27"/>
    </row>
    <row r="56" spans="2:43">
      <c r="B56" s="26"/>
      <c r="C56" s="29"/>
      <c r="D56" s="55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6"/>
      <c r="AA56" s="29"/>
      <c r="AB56" s="29"/>
      <c r="AC56" s="55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6"/>
      <c r="AP56" s="29"/>
      <c r="AQ56" s="27"/>
    </row>
    <row r="57" spans="2:43">
      <c r="B57" s="26"/>
      <c r="C57" s="29"/>
      <c r="D57" s="55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6"/>
      <c r="AA57" s="29"/>
      <c r="AB57" s="29"/>
      <c r="AC57" s="55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6"/>
      <c r="AP57" s="29"/>
      <c r="AQ57" s="27"/>
    </row>
    <row r="58" spans="2:43" s="1" customFormat="1" ht="15">
      <c r="B58" s="37"/>
      <c r="C58" s="38"/>
      <c r="D58" s="57" t="s">
        <v>51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52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51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52</v>
      </c>
      <c r="AN58" s="58"/>
      <c r="AO58" s="60"/>
      <c r="AP58" s="38"/>
      <c r="AQ58" s="39"/>
    </row>
    <row r="59" spans="2:43">
      <c r="B59" s="26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pans="2:43" s="1" customFormat="1" ht="15">
      <c r="B60" s="37"/>
      <c r="C60" s="38"/>
      <c r="D60" s="52" t="s">
        <v>53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54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>
      <c r="B61" s="26"/>
      <c r="C61" s="29"/>
      <c r="D61" s="55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6"/>
      <c r="AA61" s="29"/>
      <c r="AB61" s="29"/>
      <c r="AC61" s="55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6"/>
      <c r="AP61" s="29"/>
      <c r="AQ61" s="27"/>
    </row>
    <row r="62" spans="2:43">
      <c r="B62" s="26"/>
      <c r="C62" s="29"/>
      <c r="D62" s="55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6"/>
      <c r="AA62" s="29"/>
      <c r="AB62" s="29"/>
      <c r="AC62" s="55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6"/>
      <c r="AP62" s="29"/>
      <c r="AQ62" s="27"/>
    </row>
    <row r="63" spans="2:43">
      <c r="B63" s="26"/>
      <c r="C63" s="29"/>
      <c r="D63" s="55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6"/>
      <c r="AA63" s="29"/>
      <c r="AB63" s="29"/>
      <c r="AC63" s="55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6"/>
      <c r="AP63" s="29"/>
      <c r="AQ63" s="27"/>
    </row>
    <row r="64" spans="2:43">
      <c r="B64" s="26"/>
      <c r="C64" s="29"/>
      <c r="D64" s="55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6"/>
      <c r="AA64" s="29"/>
      <c r="AB64" s="29"/>
      <c r="AC64" s="55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6"/>
      <c r="AP64" s="29"/>
      <c r="AQ64" s="27"/>
    </row>
    <row r="65" spans="2:43">
      <c r="B65" s="26"/>
      <c r="C65" s="29"/>
      <c r="D65" s="55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6"/>
      <c r="AA65" s="29"/>
      <c r="AB65" s="29"/>
      <c r="AC65" s="55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6"/>
      <c r="AP65" s="29"/>
      <c r="AQ65" s="27"/>
    </row>
    <row r="66" spans="2:43">
      <c r="B66" s="26"/>
      <c r="C66" s="29"/>
      <c r="D66" s="55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6"/>
      <c r="AA66" s="29"/>
      <c r="AB66" s="29"/>
      <c r="AC66" s="55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6"/>
      <c r="AP66" s="29"/>
      <c r="AQ66" s="27"/>
    </row>
    <row r="67" spans="2:43">
      <c r="B67" s="26"/>
      <c r="C67" s="29"/>
      <c r="D67" s="55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6"/>
      <c r="AA67" s="29"/>
      <c r="AB67" s="29"/>
      <c r="AC67" s="55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6"/>
      <c r="AP67" s="29"/>
      <c r="AQ67" s="27"/>
    </row>
    <row r="68" spans="2:43">
      <c r="B68" s="26"/>
      <c r="C68" s="29"/>
      <c r="D68" s="55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6"/>
      <c r="AA68" s="29"/>
      <c r="AB68" s="29"/>
      <c r="AC68" s="55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6"/>
      <c r="AP68" s="29"/>
      <c r="AQ68" s="27"/>
    </row>
    <row r="69" spans="2:43" s="1" customFormat="1" ht="15">
      <c r="B69" s="37"/>
      <c r="C69" s="38"/>
      <c r="D69" s="57" t="s">
        <v>51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52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51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52</v>
      </c>
      <c r="AN69" s="58"/>
      <c r="AO69" s="60"/>
      <c r="AP69" s="38"/>
      <c r="AQ69" s="39"/>
    </row>
    <row r="70" spans="2:43" s="1" customFormat="1" ht="6.95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50000000000003" customHeight="1">
      <c r="B76" s="37"/>
      <c r="C76" s="225" t="s">
        <v>55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39"/>
    </row>
    <row r="77" spans="2:43" s="3" customFormat="1" ht="14.45" customHeight="1">
      <c r="B77" s="67"/>
      <c r="C77" s="33" t="s">
        <v>14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2018/10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50000000000003" customHeight="1">
      <c r="B78" s="70"/>
      <c r="C78" s="71" t="s">
        <v>17</v>
      </c>
      <c r="D78" s="72"/>
      <c r="E78" s="72"/>
      <c r="F78" s="72"/>
      <c r="G78" s="72"/>
      <c r="H78" s="72"/>
      <c r="I78" s="72"/>
      <c r="J78" s="72"/>
      <c r="K78" s="72"/>
      <c r="L78" s="227" t="str">
        <f>K6</f>
        <v>Sociálne zázemie internátu, Študentská 17, TUZVO</v>
      </c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72"/>
      <c r="AQ78" s="73"/>
    </row>
    <row r="79" spans="2:43" s="1" customFormat="1" ht="6.95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5">
      <c r="B80" s="37"/>
      <c r="C80" s="33" t="s">
        <v>20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>Zvolen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3" t="s">
        <v>22</v>
      </c>
      <c r="AJ80" s="38"/>
      <c r="AK80" s="38"/>
      <c r="AL80" s="38"/>
      <c r="AM80" s="75">
        <f>IF(AN8= "","",AN8)</f>
        <v>43326</v>
      </c>
      <c r="AN80" s="38"/>
      <c r="AO80" s="38"/>
      <c r="AP80" s="38"/>
      <c r="AQ80" s="39"/>
    </row>
    <row r="81" spans="1:89" s="1" customFormat="1" ht="6.95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5">
      <c r="B82" s="37"/>
      <c r="C82" s="33" t="s">
        <v>23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>Technická univerzita vo Zvolene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3" t="s">
        <v>29</v>
      </c>
      <c r="AJ82" s="38"/>
      <c r="AK82" s="38"/>
      <c r="AL82" s="38"/>
      <c r="AM82" s="229" t="str">
        <f>IF(E17="","",E17)</f>
        <v>Ing. arch. Richard Halama</v>
      </c>
      <c r="AN82" s="229"/>
      <c r="AO82" s="229"/>
      <c r="AP82" s="229"/>
      <c r="AQ82" s="39"/>
      <c r="AS82" s="230" t="s">
        <v>56</v>
      </c>
      <c r="AT82" s="231"/>
      <c r="AU82" s="53"/>
      <c r="AV82" s="53"/>
      <c r="AW82" s="53"/>
      <c r="AX82" s="53"/>
      <c r="AY82" s="53"/>
      <c r="AZ82" s="53"/>
      <c r="BA82" s="53"/>
      <c r="BB82" s="53"/>
      <c r="BC82" s="53"/>
      <c r="BD82" s="54"/>
    </row>
    <row r="83" spans="1:89" s="1" customFormat="1" ht="15">
      <c r="B83" s="37"/>
      <c r="C83" s="33" t="s">
        <v>27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3" t="s">
        <v>33</v>
      </c>
      <c r="AJ83" s="38"/>
      <c r="AK83" s="38"/>
      <c r="AL83" s="38"/>
      <c r="AM83" s="229" t="str">
        <f>IF(E20="","",E20)</f>
        <v>Ing. Kozák</v>
      </c>
      <c r="AN83" s="229"/>
      <c r="AO83" s="229"/>
      <c r="AP83" s="229"/>
      <c r="AQ83" s="39"/>
      <c r="AS83" s="232"/>
      <c r="AT83" s="233"/>
      <c r="AU83" s="38"/>
      <c r="AV83" s="38"/>
      <c r="AW83" s="38"/>
      <c r="AX83" s="38"/>
      <c r="AY83" s="38"/>
      <c r="AZ83" s="38"/>
      <c r="BA83" s="38"/>
      <c r="BB83" s="38"/>
      <c r="BC83" s="38"/>
      <c r="BD83" s="76"/>
    </row>
    <row r="84" spans="1:89" s="1" customFormat="1" ht="10.9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32"/>
      <c r="AT84" s="233"/>
      <c r="AU84" s="38"/>
      <c r="AV84" s="38"/>
      <c r="AW84" s="38"/>
      <c r="AX84" s="38"/>
      <c r="AY84" s="38"/>
      <c r="AZ84" s="38"/>
      <c r="BA84" s="38"/>
      <c r="BB84" s="38"/>
      <c r="BC84" s="38"/>
      <c r="BD84" s="76"/>
    </row>
    <row r="85" spans="1:89" s="1" customFormat="1" ht="29.25" customHeight="1">
      <c r="B85" s="37"/>
      <c r="C85" s="217" t="s">
        <v>57</v>
      </c>
      <c r="D85" s="218"/>
      <c r="E85" s="218"/>
      <c r="F85" s="218"/>
      <c r="G85" s="218"/>
      <c r="H85" s="77"/>
      <c r="I85" s="219" t="s">
        <v>58</v>
      </c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9" t="s">
        <v>59</v>
      </c>
      <c r="AH85" s="218"/>
      <c r="AI85" s="218"/>
      <c r="AJ85" s="218"/>
      <c r="AK85" s="218"/>
      <c r="AL85" s="218"/>
      <c r="AM85" s="218"/>
      <c r="AN85" s="219" t="s">
        <v>60</v>
      </c>
      <c r="AO85" s="218"/>
      <c r="AP85" s="220"/>
      <c r="AQ85" s="39"/>
      <c r="AS85" s="78" t="s">
        <v>61</v>
      </c>
      <c r="AT85" s="79" t="s">
        <v>62</v>
      </c>
      <c r="AU85" s="79" t="s">
        <v>63</v>
      </c>
      <c r="AV85" s="79" t="s">
        <v>64</v>
      </c>
      <c r="AW85" s="79" t="s">
        <v>65</v>
      </c>
      <c r="AX85" s="79" t="s">
        <v>66</v>
      </c>
      <c r="AY85" s="79" t="s">
        <v>67</v>
      </c>
      <c r="AZ85" s="79" t="s">
        <v>68</v>
      </c>
      <c r="BA85" s="79" t="s">
        <v>69</v>
      </c>
      <c r="BB85" s="79" t="s">
        <v>70</v>
      </c>
      <c r="BC85" s="79" t="s">
        <v>71</v>
      </c>
      <c r="BD85" s="80" t="s">
        <v>72</v>
      </c>
    </row>
    <row r="86" spans="1:89" s="1" customFormat="1" ht="10.9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1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50000000000003" customHeight="1">
      <c r="B87" s="70"/>
      <c r="C87" s="82" t="s">
        <v>73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24">
        <f>ROUND(AG88,2)</f>
        <v>0</v>
      </c>
      <c r="AH87" s="224"/>
      <c r="AI87" s="224"/>
      <c r="AJ87" s="224"/>
      <c r="AK87" s="224"/>
      <c r="AL87" s="224"/>
      <c r="AM87" s="224"/>
      <c r="AN87" s="209">
        <f>SUM(AG87,AT87)</f>
        <v>0</v>
      </c>
      <c r="AO87" s="209"/>
      <c r="AP87" s="209"/>
      <c r="AQ87" s="73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74</v>
      </c>
      <c r="BT87" s="88" t="s">
        <v>75</v>
      </c>
      <c r="BU87" s="89" t="s">
        <v>76</v>
      </c>
      <c r="BV87" s="88" t="s">
        <v>77</v>
      </c>
      <c r="BW87" s="88" t="s">
        <v>78</v>
      </c>
      <c r="BX87" s="88" t="s">
        <v>79</v>
      </c>
    </row>
    <row r="88" spans="1:89" s="5" customFormat="1" ht="16.5" customHeight="1">
      <c r="A88" s="90" t="s">
        <v>80</v>
      </c>
      <c r="B88" s="91"/>
      <c r="C88" s="92"/>
      <c r="D88" s="223" t="s">
        <v>81</v>
      </c>
      <c r="E88" s="223"/>
      <c r="F88" s="223"/>
      <c r="G88" s="223"/>
      <c r="H88" s="223"/>
      <c r="I88" s="93"/>
      <c r="J88" s="223" t="s">
        <v>708</v>
      </c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1">
        <f>'SO 01 - Sociálne zázemie'!M30</f>
        <v>0</v>
      </c>
      <c r="AH88" s="222"/>
      <c r="AI88" s="222"/>
      <c r="AJ88" s="222"/>
      <c r="AK88" s="222"/>
      <c r="AL88" s="222"/>
      <c r="AM88" s="222"/>
      <c r="AN88" s="221">
        <f>SUM(AG88,AT88)</f>
        <v>0</v>
      </c>
      <c r="AO88" s="222"/>
      <c r="AP88" s="222"/>
      <c r="AQ88" s="94"/>
      <c r="AS88" s="95">
        <f>'SO 01 - Sociálne zázemie'!M28</f>
        <v>0</v>
      </c>
      <c r="AT88" s="96">
        <f>ROUND(SUM(AV88:AW88),2)</f>
        <v>0</v>
      </c>
      <c r="AU88" s="97">
        <f>'SO 01 - Sociálne zázemie'!W136</f>
        <v>0</v>
      </c>
      <c r="AV88" s="96">
        <f>'SO 01 - Sociálne zázemie'!M32</f>
        <v>0</v>
      </c>
      <c r="AW88" s="96">
        <f>'SO 01 - Sociálne zázemie'!M33</f>
        <v>0</v>
      </c>
      <c r="AX88" s="96">
        <f>'SO 01 - Sociálne zázemie'!M34</f>
        <v>0</v>
      </c>
      <c r="AY88" s="96">
        <f>'SO 01 - Sociálne zázemie'!M35</f>
        <v>0</v>
      </c>
      <c r="AZ88" s="96">
        <f>'SO 01 - Sociálne zázemie'!H32</f>
        <v>0</v>
      </c>
      <c r="BA88" s="96">
        <f>'SO 01 - Sociálne zázemie'!H33</f>
        <v>0</v>
      </c>
      <c r="BB88" s="96">
        <f>'SO 01 - Sociálne zázemie'!H34</f>
        <v>0</v>
      </c>
      <c r="BC88" s="96">
        <f>'SO 01 - Sociálne zázemie'!H35</f>
        <v>0</v>
      </c>
      <c r="BD88" s="98">
        <f>'SO 01 - Sociálne zázemie'!H36</f>
        <v>0</v>
      </c>
      <c r="BT88" s="99" t="s">
        <v>82</v>
      </c>
      <c r="BV88" s="99" t="s">
        <v>77</v>
      </c>
      <c r="BW88" s="99" t="s">
        <v>83</v>
      </c>
      <c r="BX88" s="99" t="s">
        <v>78</v>
      </c>
    </row>
    <row r="89" spans="1:89">
      <c r="B89" s="26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7"/>
    </row>
    <row r="90" spans="1:89" s="1" customFormat="1" ht="30" customHeight="1">
      <c r="B90" s="37"/>
      <c r="C90" s="82" t="s">
        <v>84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09">
        <f>ROUND(SUM(AG91:AG94),2)</f>
        <v>0</v>
      </c>
      <c r="AH90" s="209"/>
      <c r="AI90" s="209"/>
      <c r="AJ90" s="209"/>
      <c r="AK90" s="209"/>
      <c r="AL90" s="209"/>
      <c r="AM90" s="209"/>
      <c r="AN90" s="209">
        <f>ROUND(SUM(AN91:AN94),2)</f>
        <v>0</v>
      </c>
      <c r="AO90" s="209"/>
      <c r="AP90" s="209"/>
      <c r="AQ90" s="39"/>
      <c r="AS90" s="78" t="s">
        <v>85</v>
      </c>
      <c r="AT90" s="79" t="s">
        <v>86</v>
      </c>
      <c r="AU90" s="79" t="s">
        <v>39</v>
      </c>
      <c r="AV90" s="80" t="s">
        <v>62</v>
      </c>
    </row>
    <row r="91" spans="1:89" s="1" customFormat="1" ht="19.899999999999999" customHeight="1">
      <c r="B91" s="37"/>
      <c r="C91" s="38"/>
      <c r="D91" s="100" t="s">
        <v>87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15">
        <f>ROUND(AG87*AS91,2)</f>
        <v>0</v>
      </c>
      <c r="AH91" s="216"/>
      <c r="AI91" s="216"/>
      <c r="AJ91" s="216"/>
      <c r="AK91" s="216"/>
      <c r="AL91" s="216"/>
      <c r="AM91" s="216"/>
      <c r="AN91" s="216">
        <f>ROUND(AG91+AV91,2)</f>
        <v>0</v>
      </c>
      <c r="AO91" s="216"/>
      <c r="AP91" s="216"/>
      <c r="AQ91" s="39"/>
      <c r="AS91" s="101">
        <v>0</v>
      </c>
      <c r="AT91" s="102" t="s">
        <v>88</v>
      </c>
      <c r="AU91" s="102" t="s">
        <v>40</v>
      </c>
      <c r="AV91" s="103">
        <f>ROUND(IF(AU91="základná",AG91*L31,IF(AU91="znížená",AG91*L32,0)),2)</f>
        <v>0</v>
      </c>
      <c r="BV91" s="22" t="s">
        <v>89</v>
      </c>
      <c r="BY91" s="104">
        <f>IF(AU91="základná",AV91,0)</f>
        <v>0</v>
      </c>
      <c r="BZ91" s="104">
        <f>IF(AU91="znížená",AV91,0)</f>
        <v>0</v>
      </c>
      <c r="CA91" s="104">
        <v>0</v>
      </c>
      <c r="CB91" s="104">
        <v>0</v>
      </c>
      <c r="CC91" s="104">
        <v>0</v>
      </c>
      <c r="CD91" s="104">
        <f>IF(AU91="základná",AG91,0)</f>
        <v>0</v>
      </c>
      <c r="CE91" s="104">
        <f>IF(AU91="znížená",AG91,0)</f>
        <v>0</v>
      </c>
      <c r="CF91" s="104">
        <f>IF(AU91="zákl. prenesená",AG91,0)</f>
        <v>0</v>
      </c>
      <c r="CG91" s="104">
        <f>IF(AU91="zníž. prenesená",AG91,0)</f>
        <v>0</v>
      </c>
      <c r="CH91" s="104">
        <f>IF(AU91="nulová",AG91,0)</f>
        <v>0</v>
      </c>
      <c r="CI91" s="22">
        <f>IF(AU91="základná",1,IF(AU91="znížená",2,IF(AU91="zákl. prenesená",4,IF(AU91="zníž. prenesená",5,3))))</f>
        <v>1</v>
      </c>
      <c r="CJ91" s="22">
        <f>IF(AT91="stavebná časť",1,IF(8891="investičná časť",2,3))</f>
        <v>1</v>
      </c>
      <c r="CK91" s="22" t="str">
        <f>IF(D91="Vyplň vlastné","","x")</f>
        <v>x</v>
      </c>
    </row>
    <row r="92" spans="1:89" s="1" customFormat="1" ht="19.899999999999999" customHeight="1">
      <c r="B92" s="37"/>
      <c r="C92" s="38"/>
      <c r="D92" s="213" t="s">
        <v>90</v>
      </c>
      <c r="E92" s="214"/>
      <c r="F92" s="214"/>
      <c r="G92" s="214"/>
      <c r="H92" s="214"/>
      <c r="I92" s="214"/>
      <c r="J92" s="214"/>
      <c r="K92" s="214"/>
      <c r="L92" s="214"/>
      <c r="M92" s="214"/>
      <c r="N92" s="214"/>
      <c r="O92" s="214"/>
      <c r="P92" s="214"/>
      <c r="Q92" s="214"/>
      <c r="R92" s="214"/>
      <c r="S92" s="214"/>
      <c r="T92" s="214"/>
      <c r="U92" s="214"/>
      <c r="V92" s="214"/>
      <c r="W92" s="214"/>
      <c r="X92" s="214"/>
      <c r="Y92" s="214"/>
      <c r="Z92" s="214"/>
      <c r="AA92" s="214"/>
      <c r="AB92" s="214"/>
      <c r="AC92" s="38"/>
      <c r="AD92" s="38"/>
      <c r="AE92" s="38"/>
      <c r="AF92" s="38"/>
      <c r="AG92" s="215">
        <f>AG87*AS92</f>
        <v>0</v>
      </c>
      <c r="AH92" s="216"/>
      <c r="AI92" s="216"/>
      <c r="AJ92" s="216"/>
      <c r="AK92" s="216"/>
      <c r="AL92" s="216"/>
      <c r="AM92" s="216"/>
      <c r="AN92" s="216">
        <f>AG92+AV92</f>
        <v>0</v>
      </c>
      <c r="AO92" s="216"/>
      <c r="AP92" s="216"/>
      <c r="AQ92" s="39"/>
      <c r="AS92" s="105">
        <v>0</v>
      </c>
      <c r="AT92" s="106" t="s">
        <v>88</v>
      </c>
      <c r="AU92" s="106" t="s">
        <v>40</v>
      </c>
      <c r="AV92" s="107">
        <f>ROUND(IF(AU92="nulová",0,IF(OR(AU92="základná",AU92="zákl. prenesená"),AG92*L31,AG92*L32)),2)</f>
        <v>0</v>
      </c>
      <c r="BV92" s="22" t="s">
        <v>91</v>
      </c>
      <c r="BY92" s="104">
        <f>IF(AU92="základná",AV92,0)</f>
        <v>0</v>
      </c>
      <c r="BZ92" s="104">
        <f>IF(AU92="znížená",AV92,0)</f>
        <v>0</v>
      </c>
      <c r="CA92" s="104">
        <f>IF(AU92="zákl. prenesená",AV92,0)</f>
        <v>0</v>
      </c>
      <c r="CB92" s="104">
        <f>IF(AU92="zníž. prenesená",AV92,0)</f>
        <v>0</v>
      </c>
      <c r="CC92" s="104">
        <f>IF(AU92="nulová",AV92,0)</f>
        <v>0</v>
      </c>
      <c r="CD92" s="104">
        <f>IF(AU92="základná",AG92,0)</f>
        <v>0</v>
      </c>
      <c r="CE92" s="104">
        <f>IF(AU92="znížená",AG92,0)</f>
        <v>0</v>
      </c>
      <c r="CF92" s="104">
        <f>IF(AU92="zákl. prenesená",AG92,0)</f>
        <v>0</v>
      </c>
      <c r="CG92" s="104">
        <f>IF(AU92="zníž. prenesená",AG92,0)</f>
        <v>0</v>
      </c>
      <c r="CH92" s="104">
        <f>IF(AU92="nulová",AG92,0)</f>
        <v>0</v>
      </c>
      <c r="CI92" s="22">
        <f>IF(AU92="základná",1,IF(AU92="znížená",2,IF(AU92="zákl. prenesená",4,IF(AU92="zníž. prenesená",5,3))))</f>
        <v>1</v>
      </c>
      <c r="CJ92" s="22">
        <f>IF(AT92="stavebná časť",1,IF(8892="investičná časť",2,3))</f>
        <v>1</v>
      </c>
      <c r="CK92" s="22" t="str">
        <f>IF(D92="Vyplň vlastné","","x")</f>
        <v/>
      </c>
    </row>
    <row r="93" spans="1:89" s="1" customFormat="1" ht="19.899999999999999" customHeight="1">
      <c r="B93" s="37"/>
      <c r="C93" s="38"/>
      <c r="D93" s="213" t="s">
        <v>90</v>
      </c>
      <c r="E93" s="214"/>
      <c r="F93" s="214"/>
      <c r="G93" s="214"/>
      <c r="H93" s="214"/>
      <c r="I93" s="214"/>
      <c r="J93" s="214"/>
      <c r="K93" s="214"/>
      <c r="L93" s="214"/>
      <c r="M93" s="214"/>
      <c r="N93" s="214"/>
      <c r="O93" s="214"/>
      <c r="P93" s="214"/>
      <c r="Q93" s="214"/>
      <c r="R93" s="214"/>
      <c r="S93" s="214"/>
      <c r="T93" s="214"/>
      <c r="U93" s="214"/>
      <c r="V93" s="214"/>
      <c r="W93" s="214"/>
      <c r="X93" s="214"/>
      <c r="Y93" s="214"/>
      <c r="Z93" s="214"/>
      <c r="AA93" s="214"/>
      <c r="AB93" s="214"/>
      <c r="AC93" s="38"/>
      <c r="AD93" s="38"/>
      <c r="AE93" s="38"/>
      <c r="AF93" s="38"/>
      <c r="AG93" s="215">
        <f>AG87*AS93</f>
        <v>0</v>
      </c>
      <c r="AH93" s="216"/>
      <c r="AI93" s="216"/>
      <c r="AJ93" s="216"/>
      <c r="AK93" s="216"/>
      <c r="AL93" s="216"/>
      <c r="AM93" s="216"/>
      <c r="AN93" s="216">
        <f>AG93+AV93</f>
        <v>0</v>
      </c>
      <c r="AO93" s="216"/>
      <c r="AP93" s="216"/>
      <c r="AQ93" s="39"/>
      <c r="AS93" s="105">
        <v>0</v>
      </c>
      <c r="AT93" s="106" t="s">
        <v>88</v>
      </c>
      <c r="AU93" s="106" t="s">
        <v>40</v>
      </c>
      <c r="AV93" s="107">
        <f>ROUND(IF(AU93="nulová",0,IF(OR(AU93="základná",AU93="zákl. prenesená"),AG93*L31,AG93*L32)),2)</f>
        <v>0</v>
      </c>
      <c r="BV93" s="22" t="s">
        <v>91</v>
      </c>
      <c r="BY93" s="104">
        <f>IF(AU93="základná",AV93,0)</f>
        <v>0</v>
      </c>
      <c r="BZ93" s="104">
        <f>IF(AU93="znížená",AV93,0)</f>
        <v>0</v>
      </c>
      <c r="CA93" s="104">
        <f>IF(AU93="zákl. prenesená",AV93,0)</f>
        <v>0</v>
      </c>
      <c r="CB93" s="104">
        <f>IF(AU93="zníž. prenesená",AV93,0)</f>
        <v>0</v>
      </c>
      <c r="CC93" s="104">
        <f>IF(AU93="nulová",AV93,0)</f>
        <v>0</v>
      </c>
      <c r="CD93" s="104">
        <f>IF(AU93="základná",AG93,0)</f>
        <v>0</v>
      </c>
      <c r="CE93" s="104">
        <f>IF(AU93="znížená",AG93,0)</f>
        <v>0</v>
      </c>
      <c r="CF93" s="104">
        <f>IF(AU93="zákl. prenesená",AG93,0)</f>
        <v>0</v>
      </c>
      <c r="CG93" s="104">
        <f>IF(AU93="zníž. prenesená",AG93,0)</f>
        <v>0</v>
      </c>
      <c r="CH93" s="104">
        <f>IF(AU93="nulová",AG93,0)</f>
        <v>0</v>
      </c>
      <c r="CI93" s="22">
        <f>IF(AU93="základná",1,IF(AU93="znížená",2,IF(AU93="zákl. prenesená",4,IF(AU93="zníž. prenesená",5,3))))</f>
        <v>1</v>
      </c>
      <c r="CJ93" s="22">
        <f>IF(AT93="stavebná časť",1,IF(8893="investičná časť",2,3))</f>
        <v>1</v>
      </c>
      <c r="CK93" s="22" t="str">
        <f>IF(D93="Vyplň vlastné","","x")</f>
        <v/>
      </c>
    </row>
    <row r="94" spans="1:89" s="1" customFormat="1" ht="19.899999999999999" customHeight="1">
      <c r="B94" s="37"/>
      <c r="C94" s="38"/>
      <c r="D94" s="213" t="s">
        <v>90</v>
      </c>
      <c r="E94" s="214"/>
      <c r="F94" s="214"/>
      <c r="G94" s="214"/>
      <c r="H94" s="214"/>
      <c r="I94" s="214"/>
      <c r="J94" s="214"/>
      <c r="K94" s="214"/>
      <c r="L94" s="214"/>
      <c r="M94" s="214"/>
      <c r="N94" s="214"/>
      <c r="O94" s="214"/>
      <c r="P94" s="214"/>
      <c r="Q94" s="214"/>
      <c r="R94" s="214"/>
      <c r="S94" s="214"/>
      <c r="T94" s="214"/>
      <c r="U94" s="214"/>
      <c r="V94" s="214"/>
      <c r="W94" s="214"/>
      <c r="X94" s="214"/>
      <c r="Y94" s="214"/>
      <c r="Z94" s="214"/>
      <c r="AA94" s="214"/>
      <c r="AB94" s="214"/>
      <c r="AC94" s="38"/>
      <c r="AD94" s="38"/>
      <c r="AE94" s="38"/>
      <c r="AF94" s="38"/>
      <c r="AG94" s="215">
        <f>AG87*AS94</f>
        <v>0</v>
      </c>
      <c r="AH94" s="216"/>
      <c r="AI94" s="216"/>
      <c r="AJ94" s="216"/>
      <c r="AK94" s="216"/>
      <c r="AL94" s="216"/>
      <c r="AM94" s="216"/>
      <c r="AN94" s="216">
        <f>AG94+AV94</f>
        <v>0</v>
      </c>
      <c r="AO94" s="216"/>
      <c r="AP94" s="216"/>
      <c r="AQ94" s="39"/>
      <c r="AS94" s="108">
        <v>0</v>
      </c>
      <c r="AT94" s="109" t="s">
        <v>88</v>
      </c>
      <c r="AU94" s="109" t="s">
        <v>40</v>
      </c>
      <c r="AV94" s="110">
        <f>ROUND(IF(AU94="nulová",0,IF(OR(AU94="základná",AU94="zákl. prenesená"),AG94*L31,AG94*L32)),2)</f>
        <v>0</v>
      </c>
      <c r="BV94" s="22" t="s">
        <v>91</v>
      </c>
      <c r="BY94" s="104">
        <f>IF(AU94="základná",AV94,0)</f>
        <v>0</v>
      </c>
      <c r="BZ94" s="104">
        <f>IF(AU94="znížená",AV94,0)</f>
        <v>0</v>
      </c>
      <c r="CA94" s="104">
        <f>IF(AU94="zákl. prenesená",AV94,0)</f>
        <v>0</v>
      </c>
      <c r="CB94" s="104">
        <f>IF(AU94="zníž. prenesená",AV94,0)</f>
        <v>0</v>
      </c>
      <c r="CC94" s="104">
        <f>IF(AU94="nulová",AV94,0)</f>
        <v>0</v>
      </c>
      <c r="CD94" s="104">
        <f>IF(AU94="základná",AG94,0)</f>
        <v>0</v>
      </c>
      <c r="CE94" s="104">
        <f>IF(AU94="znížená",AG94,0)</f>
        <v>0</v>
      </c>
      <c r="CF94" s="104">
        <f>IF(AU94="zákl. prenesená",AG94,0)</f>
        <v>0</v>
      </c>
      <c r="CG94" s="104">
        <f>IF(AU94="zníž. prenesená",AG94,0)</f>
        <v>0</v>
      </c>
      <c r="CH94" s="104">
        <f>IF(AU94="nulová",AG94,0)</f>
        <v>0</v>
      </c>
      <c r="CI94" s="22">
        <f>IF(AU94="základná",1,IF(AU94="znížená",2,IF(AU94="zákl. prenesená",4,IF(AU94="zníž. prenesená",5,3))))</f>
        <v>1</v>
      </c>
      <c r="CJ94" s="22">
        <f>IF(AT94="stavebná časť",1,IF(8894="investičná časť",2,3))</f>
        <v>1</v>
      </c>
      <c r="CK94" s="22" t="str">
        <f>IF(D94="Vyplň vlastné","","x")</f>
        <v/>
      </c>
    </row>
    <row r="95" spans="1:89" s="1" customFormat="1" ht="10.9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1" t="s">
        <v>92</v>
      </c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112"/>
      <c r="Y96" s="112"/>
      <c r="Z96" s="112"/>
      <c r="AA96" s="112"/>
      <c r="AB96" s="112"/>
      <c r="AC96" s="112"/>
      <c r="AD96" s="112"/>
      <c r="AE96" s="112"/>
      <c r="AF96" s="112"/>
      <c r="AG96" s="210">
        <f>ROUND(AG87+AG90,2)</f>
        <v>0</v>
      </c>
      <c r="AH96" s="210"/>
      <c r="AI96" s="210"/>
      <c r="AJ96" s="210"/>
      <c r="AK96" s="210"/>
      <c r="AL96" s="210"/>
      <c r="AM96" s="210"/>
      <c r="AN96" s="210">
        <f>AN87+AN90</f>
        <v>0</v>
      </c>
      <c r="AO96" s="210"/>
      <c r="AP96" s="210"/>
      <c r="AQ96" s="39"/>
    </row>
    <row r="97" spans="2:43" s="1" customFormat="1" ht="6.95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mergeCells count="58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AK37:AO37"/>
    <mergeCell ref="L33:O33"/>
    <mergeCell ref="W33:AE33"/>
    <mergeCell ref="AK33:AO33"/>
    <mergeCell ref="L34:O34"/>
    <mergeCell ref="W34:AE34"/>
    <mergeCell ref="AK34:AO34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D93:AB93"/>
    <mergeCell ref="AG93:AM93"/>
    <mergeCell ref="AN93:AP93"/>
    <mergeCell ref="D94:AB94"/>
    <mergeCell ref="AG94:AM94"/>
    <mergeCell ref="AN94:AP94"/>
    <mergeCell ref="AG90:AM90"/>
    <mergeCell ref="AN90:AP90"/>
    <mergeCell ref="AG96:AM96"/>
    <mergeCell ref="AN96:AP96"/>
    <mergeCell ref="AR2:BE2"/>
    <mergeCell ref="AG91:AM91"/>
    <mergeCell ref="AN91:AP91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</mergeCells>
  <dataValidations count="2">
    <dataValidation type="list" allowBlank="1" showInputMessage="1" showErrorMessage="1" error="Povolené sú hodnoty základná, znížená, nulová." sqref="AU91:AU95">
      <formula1>"základná, znížená, nulová"</formula1>
    </dataValidation>
    <dataValidation type="list" allowBlank="1" showInputMessage="1" showErrorMessage="1" error="Povolené sú hodnoty stavebná časť, technologická časť, investičná časť." sqref="AT91:AT95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01 - Hygienické zázemi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06"/>
  <sheetViews>
    <sheetView showGridLines="0" workbookViewId="0">
      <pane ySplit="1" topLeftCell="A124" activePane="bottomLeft" state="frozen"/>
      <selection pane="bottomLeft" activeCell="K14" sqref="K1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3"/>
      <c r="B1" s="15"/>
      <c r="C1" s="15"/>
      <c r="D1" s="16" t="s">
        <v>1</v>
      </c>
      <c r="E1" s="15"/>
      <c r="F1" s="17" t="s">
        <v>93</v>
      </c>
      <c r="G1" s="17"/>
      <c r="H1" s="256" t="s">
        <v>94</v>
      </c>
      <c r="I1" s="256"/>
      <c r="J1" s="256"/>
      <c r="K1" s="256"/>
      <c r="L1" s="17" t="s">
        <v>95</v>
      </c>
      <c r="M1" s="15"/>
      <c r="N1" s="15"/>
      <c r="O1" s="16" t="s">
        <v>96</v>
      </c>
      <c r="P1" s="15"/>
      <c r="Q1" s="15"/>
      <c r="R1" s="15"/>
      <c r="S1" s="17" t="s">
        <v>97</v>
      </c>
      <c r="T1" s="17"/>
      <c r="U1" s="113"/>
      <c r="V1" s="113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41" t="s">
        <v>7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S2" s="211" t="s">
        <v>8</v>
      </c>
      <c r="T2" s="212"/>
      <c r="U2" s="212"/>
      <c r="V2" s="212"/>
      <c r="W2" s="212"/>
      <c r="X2" s="212"/>
      <c r="Y2" s="212"/>
      <c r="Z2" s="212"/>
      <c r="AA2" s="212"/>
      <c r="AB2" s="212"/>
      <c r="AC2" s="212"/>
      <c r="AT2" s="22" t="s">
        <v>83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75</v>
      </c>
    </row>
    <row r="4" spans="1:66" ht="36.950000000000003" customHeight="1">
      <c r="B4" s="26"/>
      <c r="C4" s="225" t="s">
        <v>98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7"/>
      <c r="T4" s="21" t="s">
        <v>12</v>
      </c>
      <c r="AT4" s="22" t="s">
        <v>6</v>
      </c>
    </row>
    <row r="5" spans="1:66" ht="6.95" customHeight="1">
      <c r="B5" s="26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spans="1:66" ht="25.35" customHeight="1">
      <c r="B6" s="26"/>
      <c r="C6" s="29"/>
      <c r="D6" s="33" t="s">
        <v>17</v>
      </c>
      <c r="E6" s="29"/>
      <c r="F6" s="293" t="str">
        <f>'Rekapitulácia stavby'!K6</f>
        <v>Sociálne zázemie internátu, Študentská 17, TUZVO</v>
      </c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"/>
      <c r="R6" s="27"/>
    </row>
    <row r="7" spans="1:66" s="1" customFormat="1" ht="32.85" customHeight="1">
      <c r="B7" s="37"/>
      <c r="C7" s="38"/>
      <c r="D7" s="32" t="s">
        <v>99</v>
      </c>
      <c r="E7" s="38"/>
      <c r="F7" s="247" t="s">
        <v>707</v>
      </c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38"/>
      <c r="R7" s="39"/>
    </row>
    <row r="8" spans="1:66" s="1" customFormat="1" ht="14.45" customHeight="1">
      <c r="B8" s="37"/>
      <c r="C8" s="38"/>
      <c r="D8" s="33" t="s">
        <v>18</v>
      </c>
      <c r="E8" s="38"/>
      <c r="F8" s="31" t="s">
        <v>5</v>
      </c>
      <c r="G8" s="38"/>
      <c r="H8" s="38"/>
      <c r="I8" s="38"/>
      <c r="J8" s="38"/>
      <c r="K8" s="38"/>
      <c r="L8" s="38"/>
      <c r="M8" s="33" t="s">
        <v>19</v>
      </c>
      <c r="N8" s="38"/>
      <c r="O8" s="31" t="s">
        <v>5</v>
      </c>
      <c r="P8" s="38"/>
      <c r="Q8" s="38"/>
      <c r="R8" s="39"/>
    </row>
    <row r="9" spans="1:66" s="1" customFormat="1" ht="14.45" customHeight="1">
      <c r="B9" s="37"/>
      <c r="C9" s="38"/>
      <c r="D9" s="33" t="s">
        <v>20</v>
      </c>
      <c r="E9" s="38"/>
      <c r="F9" s="31" t="s">
        <v>21</v>
      </c>
      <c r="G9" s="38"/>
      <c r="H9" s="38"/>
      <c r="I9" s="38"/>
      <c r="J9" s="38"/>
      <c r="K9" s="38"/>
      <c r="L9" s="38"/>
      <c r="M9" s="33" t="s">
        <v>22</v>
      </c>
      <c r="N9" s="38"/>
      <c r="O9" s="306">
        <f>'Rekapitulácia stavby'!AN8</f>
        <v>43326</v>
      </c>
      <c r="P9" s="287"/>
      <c r="Q9" s="38"/>
      <c r="R9" s="39"/>
    </row>
    <row r="10" spans="1:66" s="1" customFormat="1" ht="10.9" customHeight="1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9"/>
    </row>
    <row r="11" spans="1:66" s="1" customFormat="1" ht="14.45" customHeight="1">
      <c r="B11" s="37"/>
      <c r="C11" s="38"/>
      <c r="D11" s="33" t="s">
        <v>23</v>
      </c>
      <c r="E11" s="38"/>
      <c r="F11" s="38"/>
      <c r="G11" s="38"/>
      <c r="H11" s="38"/>
      <c r="I11" s="38"/>
      <c r="J11" s="38"/>
      <c r="K11" s="38"/>
      <c r="L11" s="38"/>
      <c r="M11" s="33" t="s">
        <v>24</v>
      </c>
      <c r="N11" s="38"/>
      <c r="O11" s="245" t="s">
        <v>5</v>
      </c>
      <c r="P11" s="245"/>
      <c r="Q11" s="38"/>
      <c r="R11" s="39"/>
    </row>
    <row r="12" spans="1:66" s="1" customFormat="1" ht="18" customHeight="1">
      <c r="B12" s="37"/>
      <c r="C12" s="38"/>
      <c r="D12" s="38"/>
      <c r="E12" s="31" t="s">
        <v>25</v>
      </c>
      <c r="F12" s="38"/>
      <c r="G12" s="38"/>
      <c r="H12" s="38"/>
      <c r="I12" s="38"/>
      <c r="J12" s="38"/>
      <c r="K12" s="38"/>
      <c r="L12" s="38"/>
      <c r="M12" s="33" t="s">
        <v>26</v>
      </c>
      <c r="N12" s="38"/>
      <c r="O12" s="245" t="s">
        <v>5</v>
      </c>
      <c r="P12" s="245"/>
      <c r="Q12" s="38"/>
      <c r="R12" s="39"/>
    </row>
    <row r="13" spans="1:66" s="1" customFormat="1" ht="6.95" customHeight="1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9"/>
    </row>
    <row r="14" spans="1:66" s="1" customFormat="1" ht="14.45" customHeight="1">
      <c r="B14" s="37"/>
      <c r="C14" s="38"/>
      <c r="D14" s="33" t="s">
        <v>27</v>
      </c>
      <c r="E14" s="38"/>
      <c r="F14" s="38"/>
      <c r="G14" s="38"/>
      <c r="H14" s="38"/>
      <c r="I14" s="38"/>
      <c r="J14" s="38"/>
      <c r="K14" s="38"/>
      <c r="L14" s="38"/>
      <c r="M14" s="33" t="s">
        <v>24</v>
      </c>
      <c r="N14" s="38"/>
      <c r="O14" s="307" t="s">
        <v>5</v>
      </c>
      <c r="P14" s="245"/>
      <c r="Q14" s="38"/>
      <c r="R14" s="39"/>
    </row>
    <row r="15" spans="1:66" s="1" customFormat="1" ht="18" customHeight="1">
      <c r="B15" s="37"/>
      <c r="C15" s="38"/>
      <c r="D15" s="38"/>
      <c r="E15" s="307" t="s">
        <v>100</v>
      </c>
      <c r="F15" s="308"/>
      <c r="G15" s="308"/>
      <c r="H15" s="308"/>
      <c r="I15" s="308"/>
      <c r="J15" s="308"/>
      <c r="K15" s="308"/>
      <c r="L15" s="308"/>
      <c r="M15" s="33" t="s">
        <v>26</v>
      </c>
      <c r="N15" s="38"/>
      <c r="O15" s="307" t="s">
        <v>5</v>
      </c>
      <c r="P15" s="245"/>
      <c r="Q15" s="38"/>
      <c r="R15" s="39"/>
    </row>
    <row r="16" spans="1:66" s="1" customFormat="1" ht="6.95" customHeight="1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</row>
    <row r="17" spans="2:18" s="1" customFormat="1" ht="14.45" customHeight="1">
      <c r="B17" s="37"/>
      <c r="C17" s="38"/>
      <c r="D17" s="33" t="s">
        <v>29</v>
      </c>
      <c r="E17" s="38"/>
      <c r="F17" s="38"/>
      <c r="G17" s="38"/>
      <c r="H17" s="38"/>
      <c r="I17" s="38"/>
      <c r="J17" s="38"/>
      <c r="K17" s="38"/>
      <c r="L17" s="38"/>
      <c r="M17" s="33" t="s">
        <v>24</v>
      </c>
      <c r="N17" s="38"/>
      <c r="O17" s="245" t="s">
        <v>5</v>
      </c>
      <c r="P17" s="245"/>
      <c r="Q17" s="38"/>
      <c r="R17" s="39"/>
    </row>
    <row r="18" spans="2:18" s="1" customFormat="1" ht="18" customHeight="1">
      <c r="B18" s="37"/>
      <c r="C18" s="38"/>
      <c r="D18" s="38"/>
      <c r="E18" s="31" t="s">
        <v>30</v>
      </c>
      <c r="F18" s="38"/>
      <c r="G18" s="38"/>
      <c r="H18" s="38"/>
      <c r="I18" s="38"/>
      <c r="J18" s="38"/>
      <c r="K18" s="38"/>
      <c r="L18" s="38"/>
      <c r="M18" s="33" t="s">
        <v>26</v>
      </c>
      <c r="N18" s="38"/>
      <c r="O18" s="245" t="s">
        <v>5</v>
      </c>
      <c r="P18" s="245"/>
      <c r="Q18" s="38"/>
      <c r="R18" s="39"/>
    </row>
    <row r="19" spans="2:18" s="1" customFormat="1" ht="6.95" customHeight="1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s="1" customFormat="1" ht="14.45" customHeight="1">
      <c r="B20" s="37"/>
      <c r="C20" s="38"/>
      <c r="D20" s="33" t="s">
        <v>33</v>
      </c>
      <c r="E20" s="38"/>
      <c r="F20" s="38"/>
      <c r="G20" s="38"/>
      <c r="H20" s="38"/>
      <c r="I20" s="38"/>
      <c r="J20" s="38"/>
      <c r="K20" s="38"/>
      <c r="L20" s="38"/>
      <c r="M20" s="33" t="s">
        <v>24</v>
      </c>
      <c r="N20" s="38"/>
      <c r="O20" s="245" t="s">
        <v>5</v>
      </c>
      <c r="P20" s="245"/>
      <c r="Q20" s="38"/>
      <c r="R20" s="39"/>
    </row>
    <row r="21" spans="2:18" s="1" customFormat="1" ht="18" customHeight="1">
      <c r="B21" s="37"/>
      <c r="C21" s="38"/>
      <c r="D21" s="38"/>
      <c r="E21" s="31" t="s">
        <v>34</v>
      </c>
      <c r="F21" s="38"/>
      <c r="G21" s="38"/>
      <c r="H21" s="38"/>
      <c r="I21" s="38"/>
      <c r="J21" s="38"/>
      <c r="K21" s="38"/>
      <c r="L21" s="38"/>
      <c r="M21" s="33" t="s">
        <v>26</v>
      </c>
      <c r="N21" s="38"/>
      <c r="O21" s="245" t="s">
        <v>5</v>
      </c>
      <c r="P21" s="245"/>
      <c r="Q21" s="38"/>
      <c r="R21" s="39"/>
    </row>
    <row r="22" spans="2:18" s="1" customFormat="1" ht="6.95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14.45" customHeight="1">
      <c r="B23" s="37"/>
      <c r="C23" s="38"/>
      <c r="D23" s="33" t="s">
        <v>35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</row>
    <row r="24" spans="2:18" s="1" customFormat="1" ht="16.5" customHeight="1">
      <c r="B24" s="37"/>
      <c r="C24" s="38"/>
      <c r="D24" s="38"/>
      <c r="E24" s="250" t="s">
        <v>5</v>
      </c>
      <c r="F24" s="250"/>
      <c r="G24" s="250"/>
      <c r="H24" s="250"/>
      <c r="I24" s="250"/>
      <c r="J24" s="250"/>
      <c r="K24" s="250"/>
      <c r="L24" s="250"/>
      <c r="M24" s="38"/>
      <c r="N24" s="38"/>
      <c r="O24" s="38"/>
      <c r="P24" s="38"/>
      <c r="Q24" s="38"/>
      <c r="R24" s="39"/>
    </row>
    <row r="25" spans="2:18" s="1" customFormat="1" ht="6.95" customHeight="1">
      <c r="B25" s="37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</row>
    <row r="26" spans="2:18" s="1" customFormat="1" ht="6.95" customHeight="1">
      <c r="B26" s="37"/>
      <c r="C26" s="38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38"/>
      <c r="R26" s="39"/>
    </row>
    <row r="27" spans="2:18" s="1" customFormat="1" ht="14.45" customHeight="1">
      <c r="B27" s="37"/>
      <c r="C27" s="38"/>
      <c r="D27" s="114" t="s">
        <v>101</v>
      </c>
      <c r="E27" s="38"/>
      <c r="F27" s="38"/>
      <c r="G27" s="38"/>
      <c r="H27" s="38"/>
      <c r="I27" s="38"/>
      <c r="J27" s="38"/>
      <c r="K27" s="38"/>
      <c r="L27" s="38"/>
      <c r="M27" s="251">
        <f>N88</f>
        <v>0</v>
      </c>
      <c r="N27" s="251"/>
      <c r="O27" s="251"/>
      <c r="P27" s="251"/>
      <c r="Q27" s="38"/>
      <c r="R27" s="39"/>
    </row>
    <row r="28" spans="2:18" s="1" customFormat="1" ht="14.45" customHeight="1">
      <c r="B28" s="37"/>
      <c r="C28" s="38"/>
      <c r="D28" s="36" t="s">
        <v>87</v>
      </c>
      <c r="E28" s="38"/>
      <c r="F28" s="38"/>
      <c r="G28" s="38"/>
      <c r="H28" s="38"/>
      <c r="I28" s="38"/>
      <c r="J28" s="38"/>
      <c r="K28" s="38"/>
      <c r="L28" s="38"/>
      <c r="M28" s="251">
        <f>N111</f>
        <v>0</v>
      </c>
      <c r="N28" s="251"/>
      <c r="O28" s="251"/>
      <c r="P28" s="251"/>
      <c r="Q28" s="38"/>
      <c r="R28" s="39"/>
    </row>
    <row r="29" spans="2:18" s="1" customFormat="1" ht="6.95" customHeight="1"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</row>
    <row r="30" spans="2:18" s="1" customFormat="1" ht="25.35" customHeight="1">
      <c r="B30" s="37"/>
      <c r="C30" s="38"/>
      <c r="D30" s="115" t="s">
        <v>38</v>
      </c>
      <c r="E30" s="38"/>
      <c r="F30" s="38"/>
      <c r="G30" s="38"/>
      <c r="H30" s="38"/>
      <c r="I30" s="38"/>
      <c r="J30" s="38"/>
      <c r="K30" s="38"/>
      <c r="L30" s="38"/>
      <c r="M30" s="305">
        <f>ROUND(M27+M28,2)</f>
        <v>0</v>
      </c>
      <c r="N30" s="292"/>
      <c r="O30" s="292"/>
      <c r="P30" s="292"/>
      <c r="Q30" s="38"/>
      <c r="R30" s="39"/>
    </row>
    <row r="31" spans="2:18" s="1" customFormat="1" ht="6.95" customHeight="1">
      <c r="B31" s="37"/>
      <c r="C31" s="38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38"/>
      <c r="R31" s="39"/>
    </row>
    <row r="32" spans="2:18" s="1" customFormat="1" ht="14.45" customHeight="1">
      <c r="B32" s="37"/>
      <c r="C32" s="38"/>
      <c r="D32" s="44" t="s">
        <v>39</v>
      </c>
      <c r="E32" s="44" t="s">
        <v>40</v>
      </c>
      <c r="F32" s="45">
        <v>0.2</v>
      </c>
      <c r="G32" s="116" t="s">
        <v>41</v>
      </c>
      <c r="H32" s="302">
        <f>ROUND((((SUM(BE111:BE118)+SUM(BE136:BE399))+SUM(BE401:BE405))),2)</f>
        <v>0</v>
      </c>
      <c r="I32" s="292"/>
      <c r="J32" s="292"/>
      <c r="K32" s="38"/>
      <c r="L32" s="38"/>
      <c r="M32" s="302">
        <f>ROUND(((ROUND((SUM(BE111:BE118)+SUM(BE136:BE399)), 2)*F32)+SUM(BE401:BE405)*F32),2)</f>
        <v>0</v>
      </c>
      <c r="N32" s="292"/>
      <c r="O32" s="292"/>
      <c r="P32" s="292"/>
      <c r="Q32" s="38"/>
      <c r="R32" s="39"/>
    </row>
    <row r="33" spans="2:18" s="1" customFormat="1" ht="14.45" customHeight="1">
      <c r="B33" s="37"/>
      <c r="C33" s="38"/>
      <c r="D33" s="38"/>
      <c r="E33" s="44" t="s">
        <v>42</v>
      </c>
      <c r="F33" s="45">
        <v>0.2</v>
      </c>
      <c r="G33" s="116" t="s">
        <v>41</v>
      </c>
      <c r="H33" s="302">
        <f>ROUND((((SUM(BF111:BF118)+SUM(BF136:BF399))+SUM(BF401:BF405))),2)</f>
        <v>0</v>
      </c>
      <c r="I33" s="292"/>
      <c r="J33" s="292"/>
      <c r="K33" s="38"/>
      <c r="L33" s="38"/>
      <c r="M33" s="302">
        <f>ROUND(((ROUND((SUM(BF111:BF118)+SUM(BF136:BF399)), 2)*F33)+SUM(BF401:BF405)*F33),2)</f>
        <v>0</v>
      </c>
      <c r="N33" s="292"/>
      <c r="O33" s="292"/>
      <c r="P33" s="292"/>
      <c r="Q33" s="38"/>
      <c r="R33" s="39"/>
    </row>
    <row r="34" spans="2:18" s="1" customFormat="1" ht="14.45" hidden="1" customHeight="1">
      <c r="B34" s="37"/>
      <c r="C34" s="38"/>
      <c r="D34" s="38"/>
      <c r="E34" s="44" t="s">
        <v>43</v>
      </c>
      <c r="F34" s="45">
        <v>0.2</v>
      </c>
      <c r="G34" s="116" t="s">
        <v>41</v>
      </c>
      <c r="H34" s="302">
        <f>ROUND((((SUM(BG111:BG118)+SUM(BG136:BG399))+SUM(BG401:BG405))),2)</f>
        <v>0</v>
      </c>
      <c r="I34" s="292"/>
      <c r="J34" s="292"/>
      <c r="K34" s="38"/>
      <c r="L34" s="38"/>
      <c r="M34" s="302">
        <v>0</v>
      </c>
      <c r="N34" s="292"/>
      <c r="O34" s="292"/>
      <c r="P34" s="292"/>
      <c r="Q34" s="38"/>
      <c r="R34" s="39"/>
    </row>
    <row r="35" spans="2:18" s="1" customFormat="1" ht="14.45" hidden="1" customHeight="1">
      <c r="B35" s="37"/>
      <c r="C35" s="38"/>
      <c r="D35" s="38"/>
      <c r="E35" s="44" t="s">
        <v>44</v>
      </c>
      <c r="F35" s="45">
        <v>0.2</v>
      </c>
      <c r="G35" s="116" t="s">
        <v>41</v>
      </c>
      <c r="H35" s="302">
        <f>ROUND((((SUM(BH111:BH118)+SUM(BH136:BH399))+SUM(BH401:BH405))),2)</f>
        <v>0</v>
      </c>
      <c r="I35" s="292"/>
      <c r="J35" s="292"/>
      <c r="K35" s="38"/>
      <c r="L35" s="38"/>
      <c r="M35" s="302">
        <v>0</v>
      </c>
      <c r="N35" s="292"/>
      <c r="O35" s="292"/>
      <c r="P35" s="292"/>
      <c r="Q35" s="38"/>
      <c r="R35" s="39"/>
    </row>
    <row r="36" spans="2:18" s="1" customFormat="1" ht="14.45" hidden="1" customHeight="1">
      <c r="B36" s="37"/>
      <c r="C36" s="38"/>
      <c r="D36" s="38"/>
      <c r="E36" s="44" t="s">
        <v>45</v>
      </c>
      <c r="F36" s="45">
        <v>0</v>
      </c>
      <c r="G36" s="116" t="s">
        <v>41</v>
      </c>
      <c r="H36" s="302">
        <f>ROUND((((SUM(BI111:BI118)+SUM(BI136:BI399))+SUM(BI401:BI405))),2)</f>
        <v>0</v>
      </c>
      <c r="I36" s="292"/>
      <c r="J36" s="292"/>
      <c r="K36" s="38"/>
      <c r="L36" s="38"/>
      <c r="M36" s="302">
        <v>0</v>
      </c>
      <c r="N36" s="292"/>
      <c r="O36" s="292"/>
      <c r="P36" s="292"/>
      <c r="Q36" s="38"/>
      <c r="R36" s="39"/>
    </row>
    <row r="37" spans="2:18" s="1" customFormat="1" ht="6.95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9"/>
    </row>
    <row r="38" spans="2:18" s="1" customFormat="1" ht="25.35" customHeight="1">
      <c r="B38" s="37"/>
      <c r="C38" s="112"/>
      <c r="D38" s="117" t="s">
        <v>46</v>
      </c>
      <c r="E38" s="77"/>
      <c r="F38" s="77"/>
      <c r="G38" s="118" t="s">
        <v>47</v>
      </c>
      <c r="H38" s="119" t="s">
        <v>48</v>
      </c>
      <c r="I38" s="77"/>
      <c r="J38" s="77"/>
      <c r="K38" s="77"/>
      <c r="L38" s="303">
        <f>SUM(M30:M36)</f>
        <v>0</v>
      </c>
      <c r="M38" s="303"/>
      <c r="N38" s="303"/>
      <c r="O38" s="303"/>
      <c r="P38" s="304"/>
      <c r="Q38" s="112"/>
      <c r="R38" s="39"/>
    </row>
    <row r="39" spans="2:18" s="1" customFormat="1" ht="14.45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s="1" customFormat="1" ht="14.45" customHeight="1">
      <c r="B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9"/>
    </row>
    <row r="41" spans="2:18">
      <c r="B41" s="26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 spans="2:18">
      <c r="B42" s="26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 spans="2:18">
      <c r="B43" s="26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 spans="2:18">
      <c r="B44" s="26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 spans="2:18">
      <c r="B45" s="26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 spans="2:18">
      <c r="B46" s="26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 spans="2:18">
      <c r="B47" s="26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 spans="2:18">
      <c r="B48" s="26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 spans="2:18">
      <c r="B49" s="26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pans="2:18" s="1" customFormat="1" ht="15">
      <c r="B50" s="37"/>
      <c r="C50" s="38"/>
      <c r="D50" s="52" t="s">
        <v>49</v>
      </c>
      <c r="E50" s="53"/>
      <c r="F50" s="53"/>
      <c r="G50" s="53"/>
      <c r="H50" s="54"/>
      <c r="I50" s="38"/>
      <c r="J50" s="52" t="s">
        <v>50</v>
      </c>
      <c r="K50" s="53"/>
      <c r="L50" s="53"/>
      <c r="M50" s="53"/>
      <c r="N50" s="53"/>
      <c r="O50" s="53"/>
      <c r="P50" s="54"/>
      <c r="Q50" s="38"/>
      <c r="R50" s="39"/>
    </row>
    <row r="51" spans="2:18">
      <c r="B51" s="26"/>
      <c r="C51" s="29"/>
      <c r="D51" s="55"/>
      <c r="E51" s="29"/>
      <c r="F51" s="29"/>
      <c r="G51" s="29"/>
      <c r="H51" s="56"/>
      <c r="I51" s="29"/>
      <c r="J51" s="55"/>
      <c r="K51" s="29"/>
      <c r="L51" s="29"/>
      <c r="M51" s="29"/>
      <c r="N51" s="29"/>
      <c r="O51" s="29"/>
      <c r="P51" s="56"/>
      <c r="Q51" s="29"/>
      <c r="R51" s="27"/>
    </row>
    <row r="52" spans="2:18">
      <c r="B52" s="26"/>
      <c r="C52" s="29"/>
      <c r="D52" s="55"/>
      <c r="E52" s="29"/>
      <c r="F52" s="29"/>
      <c r="G52" s="29"/>
      <c r="H52" s="56"/>
      <c r="I52" s="29"/>
      <c r="J52" s="55"/>
      <c r="K52" s="29"/>
      <c r="L52" s="29"/>
      <c r="M52" s="29"/>
      <c r="N52" s="29"/>
      <c r="O52" s="29"/>
      <c r="P52" s="56"/>
      <c r="Q52" s="29"/>
      <c r="R52" s="27"/>
    </row>
    <row r="53" spans="2:18">
      <c r="B53" s="26"/>
      <c r="C53" s="29"/>
      <c r="D53" s="55"/>
      <c r="E53" s="29"/>
      <c r="F53" s="29"/>
      <c r="G53" s="29"/>
      <c r="H53" s="56"/>
      <c r="I53" s="29"/>
      <c r="J53" s="55"/>
      <c r="K53" s="29"/>
      <c r="L53" s="29"/>
      <c r="M53" s="29"/>
      <c r="N53" s="29"/>
      <c r="O53" s="29"/>
      <c r="P53" s="56"/>
      <c r="Q53" s="29"/>
      <c r="R53" s="27"/>
    </row>
    <row r="54" spans="2:18">
      <c r="B54" s="26"/>
      <c r="C54" s="29"/>
      <c r="D54" s="55"/>
      <c r="E54" s="29"/>
      <c r="F54" s="29"/>
      <c r="G54" s="29"/>
      <c r="H54" s="56"/>
      <c r="I54" s="29"/>
      <c r="J54" s="55"/>
      <c r="K54" s="29"/>
      <c r="L54" s="29"/>
      <c r="M54" s="29"/>
      <c r="N54" s="29"/>
      <c r="O54" s="29"/>
      <c r="P54" s="56"/>
      <c r="Q54" s="29"/>
      <c r="R54" s="27"/>
    </row>
    <row r="55" spans="2:18">
      <c r="B55" s="26"/>
      <c r="C55" s="29"/>
      <c r="D55" s="55"/>
      <c r="E55" s="29"/>
      <c r="F55" s="29"/>
      <c r="G55" s="29"/>
      <c r="H55" s="56"/>
      <c r="I55" s="29"/>
      <c r="J55" s="55"/>
      <c r="K55" s="29"/>
      <c r="L55" s="29"/>
      <c r="M55" s="29"/>
      <c r="N55" s="29"/>
      <c r="O55" s="29"/>
      <c r="P55" s="56"/>
      <c r="Q55" s="29"/>
      <c r="R55" s="27"/>
    </row>
    <row r="56" spans="2:18">
      <c r="B56" s="26"/>
      <c r="C56" s="29"/>
      <c r="D56" s="55"/>
      <c r="E56" s="29"/>
      <c r="F56" s="29"/>
      <c r="G56" s="29"/>
      <c r="H56" s="56"/>
      <c r="I56" s="29"/>
      <c r="J56" s="55"/>
      <c r="K56" s="29"/>
      <c r="L56" s="29"/>
      <c r="M56" s="29"/>
      <c r="N56" s="29"/>
      <c r="O56" s="29"/>
      <c r="P56" s="56"/>
      <c r="Q56" s="29"/>
      <c r="R56" s="27"/>
    </row>
    <row r="57" spans="2:18">
      <c r="B57" s="26"/>
      <c r="C57" s="29"/>
      <c r="D57" s="55"/>
      <c r="E57" s="29"/>
      <c r="F57" s="29"/>
      <c r="G57" s="29"/>
      <c r="H57" s="56"/>
      <c r="I57" s="29"/>
      <c r="J57" s="55"/>
      <c r="K57" s="29"/>
      <c r="L57" s="29"/>
      <c r="M57" s="29"/>
      <c r="N57" s="29"/>
      <c r="O57" s="29"/>
      <c r="P57" s="56"/>
      <c r="Q57" s="29"/>
      <c r="R57" s="27"/>
    </row>
    <row r="58" spans="2:18">
      <c r="B58" s="26"/>
      <c r="C58" s="29"/>
      <c r="D58" s="55"/>
      <c r="E58" s="29"/>
      <c r="F58" s="29"/>
      <c r="G58" s="29"/>
      <c r="H58" s="56"/>
      <c r="I58" s="29"/>
      <c r="J58" s="55"/>
      <c r="K58" s="29"/>
      <c r="L58" s="29"/>
      <c r="M58" s="29"/>
      <c r="N58" s="29"/>
      <c r="O58" s="29"/>
      <c r="P58" s="56"/>
      <c r="Q58" s="29"/>
      <c r="R58" s="27"/>
    </row>
    <row r="59" spans="2:18" s="1" customFormat="1" ht="15">
      <c r="B59" s="37"/>
      <c r="C59" s="38"/>
      <c r="D59" s="57" t="s">
        <v>51</v>
      </c>
      <c r="E59" s="58"/>
      <c r="F59" s="58"/>
      <c r="G59" s="59" t="s">
        <v>52</v>
      </c>
      <c r="H59" s="60"/>
      <c r="I59" s="38"/>
      <c r="J59" s="57" t="s">
        <v>51</v>
      </c>
      <c r="K59" s="58"/>
      <c r="L59" s="58"/>
      <c r="M59" s="58"/>
      <c r="N59" s="59" t="s">
        <v>52</v>
      </c>
      <c r="O59" s="58"/>
      <c r="P59" s="60"/>
      <c r="Q59" s="38"/>
      <c r="R59" s="39"/>
    </row>
    <row r="60" spans="2:18">
      <c r="B60" s="26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pans="2:18" s="1" customFormat="1" ht="15">
      <c r="B61" s="37"/>
      <c r="C61" s="38"/>
      <c r="D61" s="52" t="s">
        <v>53</v>
      </c>
      <c r="E61" s="53"/>
      <c r="F61" s="53"/>
      <c r="G61" s="53"/>
      <c r="H61" s="54"/>
      <c r="I61" s="38"/>
      <c r="J61" s="52" t="s">
        <v>54</v>
      </c>
      <c r="K61" s="53"/>
      <c r="L61" s="53"/>
      <c r="M61" s="53"/>
      <c r="N61" s="53"/>
      <c r="O61" s="53"/>
      <c r="P61" s="54"/>
      <c r="Q61" s="38"/>
      <c r="R61" s="39"/>
    </row>
    <row r="62" spans="2:18">
      <c r="B62" s="26"/>
      <c r="C62" s="29"/>
      <c r="D62" s="55"/>
      <c r="E62" s="29"/>
      <c r="F62" s="29"/>
      <c r="G62" s="29"/>
      <c r="H62" s="56"/>
      <c r="I62" s="29"/>
      <c r="J62" s="55"/>
      <c r="K62" s="29"/>
      <c r="L62" s="29"/>
      <c r="M62" s="29"/>
      <c r="N62" s="29"/>
      <c r="O62" s="29"/>
      <c r="P62" s="56"/>
      <c r="Q62" s="29"/>
      <c r="R62" s="27"/>
    </row>
    <row r="63" spans="2:18">
      <c r="B63" s="26"/>
      <c r="C63" s="29"/>
      <c r="D63" s="55"/>
      <c r="E63" s="29"/>
      <c r="F63" s="29"/>
      <c r="G63" s="29"/>
      <c r="H63" s="56"/>
      <c r="I63" s="29"/>
      <c r="J63" s="55"/>
      <c r="K63" s="29"/>
      <c r="L63" s="29"/>
      <c r="M63" s="29"/>
      <c r="N63" s="29"/>
      <c r="O63" s="29"/>
      <c r="P63" s="56"/>
      <c r="Q63" s="29"/>
      <c r="R63" s="27"/>
    </row>
    <row r="64" spans="2:18">
      <c r="B64" s="26"/>
      <c r="C64" s="29"/>
      <c r="D64" s="55"/>
      <c r="E64" s="29"/>
      <c r="F64" s="29"/>
      <c r="G64" s="29"/>
      <c r="H64" s="56"/>
      <c r="I64" s="29"/>
      <c r="J64" s="55"/>
      <c r="K64" s="29"/>
      <c r="L64" s="29"/>
      <c r="M64" s="29"/>
      <c r="N64" s="29"/>
      <c r="O64" s="29"/>
      <c r="P64" s="56"/>
      <c r="Q64" s="29"/>
      <c r="R64" s="27"/>
    </row>
    <row r="65" spans="2:18">
      <c r="B65" s="26"/>
      <c r="C65" s="29"/>
      <c r="D65" s="55"/>
      <c r="E65" s="29"/>
      <c r="F65" s="29"/>
      <c r="G65" s="29"/>
      <c r="H65" s="56"/>
      <c r="I65" s="29"/>
      <c r="J65" s="55"/>
      <c r="K65" s="29"/>
      <c r="L65" s="29"/>
      <c r="M65" s="29"/>
      <c r="N65" s="29"/>
      <c r="O65" s="29"/>
      <c r="P65" s="56"/>
      <c r="Q65" s="29"/>
      <c r="R65" s="27"/>
    </row>
    <row r="66" spans="2:18">
      <c r="B66" s="26"/>
      <c r="C66" s="29"/>
      <c r="D66" s="55"/>
      <c r="E66" s="29"/>
      <c r="F66" s="29"/>
      <c r="G66" s="29"/>
      <c r="H66" s="56"/>
      <c r="I66" s="29"/>
      <c r="J66" s="55"/>
      <c r="K66" s="29"/>
      <c r="L66" s="29"/>
      <c r="M66" s="29"/>
      <c r="N66" s="29"/>
      <c r="O66" s="29"/>
      <c r="P66" s="56"/>
      <c r="Q66" s="29"/>
      <c r="R66" s="27"/>
    </row>
    <row r="67" spans="2:18">
      <c r="B67" s="26"/>
      <c r="C67" s="29"/>
      <c r="D67" s="55"/>
      <c r="E67" s="29"/>
      <c r="F67" s="29"/>
      <c r="G67" s="29"/>
      <c r="H67" s="56"/>
      <c r="I67" s="29"/>
      <c r="J67" s="55"/>
      <c r="K67" s="29"/>
      <c r="L67" s="29"/>
      <c r="M67" s="29"/>
      <c r="N67" s="29"/>
      <c r="O67" s="29"/>
      <c r="P67" s="56"/>
      <c r="Q67" s="29"/>
      <c r="R67" s="27"/>
    </row>
    <row r="68" spans="2:18">
      <c r="B68" s="26"/>
      <c r="C68" s="29"/>
      <c r="D68" s="55"/>
      <c r="E68" s="29"/>
      <c r="F68" s="29"/>
      <c r="G68" s="29"/>
      <c r="H68" s="56"/>
      <c r="I68" s="29"/>
      <c r="J68" s="55"/>
      <c r="K68" s="29"/>
      <c r="L68" s="29"/>
      <c r="M68" s="29"/>
      <c r="N68" s="29"/>
      <c r="O68" s="29"/>
      <c r="P68" s="56"/>
      <c r="Q68" s="29"/>
      <c r="R68" s="27"/>
    </row>
    <row r="69" spans="2:18">
      <c r="B69" s="26"/>
      <c r="C69" s="29"/>
      <c r="D69" s="55"/>
      <c r="E69" s="29"/>
      <c r="F69" s="29"/>
      <c r="G69" s="29"/>
      <c r="H69" s="56"/>
      <c r="I69" s="29"/>
      <c r="J69" s="55"/>
      <c r="K69" s="29"/>
      <c r="L69" s="29"/>
      <c r="M69" s="29"/>
      <c r="N69" s="29"/>
      <c r="O69" s="29"/>
      <c r="P69" s="56"/>
      <c r="Q69" s="29"/>
      <c r="R69" s="27"/>
    </row>
    <row r="70" spans="2:18" s="1" customFormat="1" ht="15">
      <c r="B70" s="37"/>
      <c r="C70" s="38"/>
      <c r="D70" s="57" t="s">
        <v>51</v>
      </c>
      <c r="E70" s="58"/>
      <c r="F70" s="58"/>
      <c r="G70" s="59" t="s">
        <v>52</v>
      </c>
      <c r="H70" s="60"/>
      <c r="I70" s="38"/>
      <c r="J70" s="57" t="s">
        <v>51</v>
      </c>
      <c r="K70" s="58"/>
      <c r="L70" s="58"/>
      <c r="M70" s="58"/>
      <c r="N70" s="59" t="s">
        <v>52</v>
      </c>
      <c r="O70" s="58"/>
      <c r="P70" s="60"/>
      <c r="Q70" s="38"/>
      <c r="R70" s="39"/>
    </row>
    <row r="71" spans="2:18" s="1" customFormat="1" ht="14.45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18" s="1" customFormat="1" ht="6.95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2:18" s="1" customFormat="1" ht="36.950000000000003" customHeight="1">
      <c r="B76" s="37"/>
      <c r="C76" s="225" t="s">
        <v>102</v>
      </c>
      <c r="D76" s="226"/>
      <c r="E76" s="226"/>
      <c r="F76" s="226"/>
      <c r="G76" s="226"/>
      <c r="H76" s="226"/>
      <c r="I76" s="226"/>
      <c r="J76" s="226"/>
      <c r="K76" s="226"/>
      <c r="L76" s="226"/>
      <c r="M76" s="226"/>
      <c r="N76" s="226"/>
      <c r="O76" s="226"/>
      <c r="P76" s="226"/>
      <c r="Q76" s="226"/>
      <c r="R76" s="39"/>
    </row>
    <row r="77" spans="2:18" s="1" customFormat="1" ht="6.95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2:18" s="1" customFormat="1" ht="30" customHeight="1">
      <c r="B78" s="37"/>
      <c r="C78" s="33" t="s">
        <v>17</v>
      </c>
      <c r="D78" s="38"/>
      <c r="E78" s="38"/>
      <c r="F78" s="293" t="str">
        <f>F6</f>
        <v>Sociálne zázemie internátu, Študentská 17, TUZVO</v>
      </c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38"/>
      <c r="R78" s="39"/>
    </row>
    <row r="79" spans="2:18" s="1" customFormat="1" ht="36.950000000000003" customHeight="1">
      <c r="B79" s="37"/>
      <c r="C79" s="71" t="s">
        <v>99</v>
      </c>
      <c r="D79" s="38"/>
      <c r="E79" s="38"/>
      <c r="F79" s="227" t="str">
        <f>F7</f>
        <v>SO 01 - Sociálne zázemie internátu, Študentská 17, TUZVO</v>
      </c>
      <c r="G79" s="292"/>
      <c r="H79" s="292"/>
      <c r="I79" s="292"/>
      <c r="J79" s="292"/>
      <c r="K79" s="292"/>
      <c r="L79" s="292"/>
      <c r="M79" s="292"/>
      <c r="N79" s="292"/>
      <c r="O79" s="292"/>
      <c r="P79" s="292"/>
      <c r="Q79" s="38"/>
      <c r="R79" s="39"/>
    </row>
    <row r="80" spans="2:18" s="1" customFormat="1" ht="6.95" customHeight="1"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9"/>
    </row>
    <row r="81" spans="2:47" s="1" customFormat="1" ht="18" customHeight="1">
      <c r="B81" s="37"/>
      <c r="C81" s="33" t="s">
        <v>20</v>
      </c>
      <c r="D81" s="38"/>
      <c r="E81" s="38"/>
      <c r="F81" s="31" t="str">
        <f>F9</f>
        <v>Zvolen</v>
      </c>
      <c r="G81" s="38"/>
      <c r="H81" s="38"/>
      <c r="I81" s="38"/>
      <c r="J81" s="38"/>
      <c r="K81" s="33" t="s">
        <v>22</v>
      </c>
      <c r="L81" s="38"/>
      <c r="M81" s="287">
        <f>IF(O9="","",O9)</f>
        <v>43326</v>
      </c>
      <c r="N81" s="287"/>
      <c r="O81" s="287"/>
      <c r="P81" s="287"/>
      <c r="Q81" s="38"/>
      <c r="R81" s="39"/>
    </row>
    <row r="82" spans="2:47" s="1" customFormat="1" ht="6.95" customHeight="1"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9"/>
    </row>
    <row r="83" spans="2:47" s="1" customFormat="1" ht="15">
      <c r="B83" s="37"/>
      <c r="C83" s="33" t="s">
        <v>23</v>
      </c>
      <c r="D83" s="38"/>
      <c r="E83" s="38"/>
      <c r="F83" s="31" t="str">
        <f>E12</f>
        <v>Technická univerzita vo Zvolene</v>
      </c>
      <c r="G83" s="38"/>
      <c r="H83" s="38"/>
      <c r="I83" s="38"/>
      <c r="J83" s="38"/>
      <c r="K83" s="33" t="s">
        <v>29</v>
      </c>
      <c r="L83" s="38"/>
      <c r="M83" s="245" t="str">
        <f>E18</f>
        <v>Ing. arch. Richard Halama</v>
      </c>
      <c r="N83" s="245"/>
      <c r="O83" s="245"/>
      <c r="P83" s="245"/>
      <c r="Q83" s="245"/>
      <c r="R83" s="39"/>
    </row>
    <row r="84" spans="2:47" s="1" customFormat="1" ht="14.45" customHeight="1">
      <c r="B84" s="37"/>
      <c r="C84" s="33" t="s">
        <v>27</v>
      </c>
      <c r="D84" s="38"/>
      <c r="E84" s="38"/>
      <c r="F84" s="31" t="str">
        <f>IF(E15="","",E15)</f>
        <v>Bude určený výberovým konaním</v>
      </c>
      <c r="G84" s="38"/>
      <c r="H84" s="38"/>
      <c r="I84" s="38"/>
      <c r="J84" s="38"/>
      <c r="K84" s="33" t="s">
        <v>33</v>
      </c>
      <c r="L84" s="38"/>
      <c r="M84" s="245" t="str">
        <f>E21</f>
        <v>Ing. Kozák</v>
      </c>
      <c r="N84" s="245"/>
      <c r="O84" s="245"/>
      <c r="P84" s="245"/>
      <c r="Q84" s="245"/>
      <c r="R84" s="39"/>
    </row>
    <row r="85" spans="2:47" s="1" customFormat="1" ht="10.35" customHeight="1">
      <c r="B85" s="37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9"/>
    </row>
    <row r="86" spans="2:47" s="1" customFormat="1" ht="29.25" customHeight="1">
      <c r="B86" s="37"/>
      <c r="C86" s="300" t="s">
        <v>103</v>
      </c>
      <c r="D86" s="301"/>
      <c r="E86" s="301"/>
      <c r="F86" s="301"/>
      <c r="G86" s="301"/>
      <c r="H86" s="112"/>
      <c r="I86" s="112"/>
      <c r="J86" s="112"/>
      <c r="K86" s="112"/>
      <c r="L86" s="112"/>
      <c r="M86" s="112"/>
      <c r="N86" s="300" t="s">
        <v>104</v>
      </c>
      <c r="O86" s="301"/>
      <c r="P86" s="301"/>
      <c r="Q86" s="301"/>
      <c r="R86" s="39"/>
    </row>
    <row r="87" spans="2:47" s="1" customFormat="1" ht="10.35" customHeight="1">
      <c r="B87" s="37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9"/>
    </row>
    <row r="88" spans="2:47" s="1" customFormat="1" ht="29.25" customHeight="1">
      <c r="B88" s="37"/>
      <c r="C88" s="120" t="s">
        <v>105</v>
      </c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209">
        <f>N136</f>
        <v>0</v>
      </c>
      <c r="O88" s="298"/>
      <c r="P88" s="298"/>
      <c r="Q88" s="298"/>
      <c r="R88" s="39"/>
      <c r="AU88" s="22" t="s">
        <v>106</v>
      </c>
    </row>
    <row r="89" spans="2:47" s="6" customFormat="1" ht="24.95" customHeight="1">
      <c r="B89" s="121"/>
      <c r="C89" s="122"/>
      <c r="D89" s="123" t="s">
        <v>107</v>
      </c>
      <c r="E89" s="122"/>
      <c r="F89" s="122"/>
      <c r="G89" s="122"/>
      <c r="H89" s="122"/>
      <c r="I89" s="122"/>
      <c r="J89" s="122"/>
      <c r="K89" s="122"/>
      <c r="L89" s="122"/>
      <c r="M89" s="122"/>
      <c r="N89" s="295">
        <f>N137</f>
        <v>0</v>
      </c>
      <c r="O89" s="296"/>
      <c r="P89" s="296"/>
      <c r="Q89" s="296"/>
      <c r="R89" s="124"/>
    </row>
    <row r="90" spans="2:47" s="7" customFormat="1" ht="19.899999999999999" customHeight="1">
      <c r="B90" s="125"/>
      <c r="C90" s="126"/>
      <c r="D90" s="100" t="s">
        <v>108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16">
        <f>N138</f>
        <v>0</v>
      </c>
      <c r="O90" s="297"/>
      <c r="P90" s="297"/>
      <c r="Q90" s="297"/>
      <c r="R90" s="127"/>
    </row>
    <row r="91" spans="2:47" s="7" customFormat="1" ht="19.899999999999999" customHeight="1">
      <c r="B91" s="125"/>
      <c r="C91" s="126"/>
      <c r="D91" s="100" t="s">
        <v>109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16">
        <f>N165</f>
        <v>0</v>
      </c>
      <c r="O91" s="297"/>
      <c r="P91" s="297"/>
      <c r="Q91" s="297"/>
      <c r="R91" s="127"/>
    </row>
    <row r="92" spans="2:47" s="7" customFormat="1" ht="19.899999999999999" customHeight="1">
      <c r="B92" s="125"/>
      <c r="C92" s="126"/>
      <c r="D92" s="100" t="s">
        <v>110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16">
        <f>N193</f>
        <v>0</v>
      </c>
      <c r="O92" s="297"/>
      <c r="P92" s="297"/>
      <c r="Q92" s="297"/>
      <c r="R92" s="127"/>
    </row>
    <row r="93" spans="2:47" s="7" customFormat="1" ht="19.899999999999999" customHeight="1">
      <c r="B93" s="125"/>
      <c r="C93" s="126"/>
      <c r="D93" s="100" t="s">
        <v>111</v>
      </c>
      <c r="E93" s="126"/>
      <c r="F93" s="126"/>
      <c r="G93" s="126"/>
      <c r="H93" s="126"/>
      <c r="I93" s="126"/>
      <c r="J93" s="126"/>
      <c r="K93" s="126"/>
      <c r="L93" s="126"/>
      <c r="M93" s="126"/>
      <c r="N93" s="216">
        <f>N248</f>
        <v>0</v>
      </c>
      <c r="O93" s="297"/>
      <c r="P93" s="297"/>
      <c r="Q93" s="297"/>
      <c r="R93" s="127"/>
    </row>
    <row r="94" spans="2:47" s="6" customFormat="1" ht="24.95" customHeight="1">
      <c r="B94" s="121"/>
      <c r="C94" s="122"/>
      <c r="D94" s="123" t="s">
        <v>112</v>
      </c>
      <c r="E94" s="122"/>
      <c r="F94" s="122"/>
      <c r="G94" s="122"/>
      <c r="H94" s="122"/>
      <c r="I94" s="122"/>
      <c r="J94" s="122"/>
      <c r="K94" s="122"/>
      <c r="L94" s="122"/>
      <c r="M94" s="122"/>
      <c r="N94" s="295">
        <f>N250</f>
        <v>0</v>
      </c>
      <c r="O94" s="296"/>
      <c r="P94" s="296"/>
      <c r="Q94" s="296"/>
      <c r="R94" s="124"/>
    </row>
    <row r="95" spans="2:47" s="7" customFormat="1" ht="19.899999999999999" customHeight="1">
      <c r="B95" s="125"/>
      <c r="C95" s="126"/>
      <c r="D95" s="100" t="s">
        <v>113</v>
      </c>
      <c r="E95" s="126"/>
      <c r="F95" s="126"/>
      <c r="G95" s="126"/>
      <c r="H95" s="126"/>
      <c r="I95" s="126"/>
      <c r="J95" s="126"/>
      <c r="K95" s="126"/>
      <c r="L95" s="126"/>
      <c r="M95" s="126"/>
      <c r="N95" s="216">
        <f>N251</f>
        <v>0</v>
      </c>
      <c r="O95" s="297"/>
      <c r="P95" s="297"/>
      <c r="Q95" s="297"/>
      <c r="R95" s="127"/>
    </row>
    <row r="96" spans="2:47" s="7" customFormat="1" ht="19.899999999999999" customHeight="1">
      <c r="B96" s="125"/>
      <c r="C96" s="126"/>
      <c r="D96" s="100" t="s">
        <v>114</v>
      </c>
      <c r="E96" s="126"/>
      <c r="F96" s="126"/>
      <c r="G96" s="126"/>
      <c r="H96" s="126"/>
      <c r="I96" s="126"/>
      <c r="J96" s="126"/>
      <c r="K96" s="126"/>
      <c r="L96" s="126"/>
      <c r="M96" s="126"/>
      <c r="N96" s="216">
        <f>N256</f>
        <v>0</v>
      </c>
      <c r="O96" s="297"/>
      <c r="P96" s="297"/>
      <c r="Q96" s="297"/>
      <c r="R96" s="127"/>
    </row>
    <row r="97" spans="2:65" s="7" customFormat="1" ht="19.899999999999999" customHeight="1">
      <c r="B97" s="125"/>
      <c r="C97" s="126"/>
      <c r="D97" s="100" t="s">
        <v>115</v>
      </c>
      <c r="E97" s="126"/>
      <c r="F97" s="126"/>
      <c r="G97" s="126"/>
      <c r="H97" s="126"/>
      <c r="I97" s="126"/>
      <c r="J97" s="126"/>
      <c r="K97" s="126"/>
      <c r="L97" s="126"/>
      <c r="M97" s="126"/>
      <c r="N97" s="216">
        <f>N258</f>
        <v>0</v>
      </c>
      <c r="O97" s="297"/>
      <c r="P97" s="297"/>
      <c r="Q97" s="297"/>
      <c r="R97" s="127"/>
    </row>
    <row r="98" spans="2:65" s="7" customFormat="1" ht="19.899999999999999" customHeight="1">
      <c r="B98" s="125"/>
      <c r="C98" s="126"/>
      <c r="D98" s="100" t="s">
        <v>116</v>
      </c>
      <c r="E98" s="126"/>
      <c r="F98" s="126"/>
      <c r="G98" s="126"/>
      <c r="H98" s="126"/>
      <c r="I98" s="126"/>
      <c r="J98" s="126"/>
      <c r="K98" s="126"/>
      <c r="L98" s="126"/>
      <c r="M98" s="126"/>
      <c r="N98" s="216">
        <f>N264</f>
        <v>0</v>
      </c>
      <c r="O98" s="297"/>
      <c r="P98" s="297"/>
      <c r="Q98" s="297"/>
      <c r="R98" s="127"/>
    </row>
    <row r="99" spans="2:65" s="7" customFormat="1" ht="19.899999999999999" customHeight="1">
      <c r="B99" s="125"/>
      <c r="C99" s="126"/>
      <c r="D99" s="100" t="s">
        <v>117</v>
      </c>
      <c r="E99" s="126"/>
      <c r="F99" s="126"/>
      <c r="G99" s="126"/>
      <c r="H99" s="126"/>
      <c r="I99" s="126"/>
      <c r="J99" s="126"/>
      <c r="K99" s="126"/>
      <c r="L99" s="126"/>
      <c r="M99" s="126"/>
      <c r="N99" s="216">
        <f>N292</f>
        <v>0</v>
      </c>
      <c r="O99" s="297"/>
      <c r="P99" s="297"/>
      <c r="Q99" s="297"/>
      <c r="R99" s="127"/>
    </row>
    <row r="100" spans="2:65" s="7" customFormat="1" ht="19.899999999999999" customHeight="1">
      <c r="B100" s="125"/>
      <c r="C100" s="126"/>
      <c r="D100" s="100" t="s">
        <v>118</v>
      </c>
      <c r="E100" s="126"/>
      <c r="F100" s="126"/>
      <c r="G100" s="126"/>
      <c r="H100" s="126"/>
      <c r="I100" s="126"/>
      <c r="J100" s="126"/>
      <c r="K100" s="126"/>
      <c r="L100" s="126"/>
      <c r="M100" s="126"/>
      <c r="N100" s="216">
        <f>N296</f>
        <v>0</v>
      </c>
      <c r="O100" s="297"/>
      <c r="P100" s="297"/>
      <c r="Q100" s="297"/>
      <c r="R100" s="127"/>
    </row>
    <row r="101" spans="2:65" s="7" customFormat="1" ht="19.899999999999999" customHeight="1">
      <c r="B101" s="125"/>
      <c r="C101" s="126"/>
      <c r="D101" s="100" t="s">
        <v>119</v>
      </c>
      <c r="E101" s="126"/>
      <c r="F101" s="126"/>
      <c r="G101" s="126"/>
      <c r="H101" s="126"/>
      <c r="I101" s="126"/>
      <c r="J101" s="126"/>
      <c r="K101" s="126"/>
      <c r="L101" s="126"/>
      <c r="M101" s="126"/>
      <c r="N101" s="216">
        <f>N323</f>
        <v>0</v>
      </c>
      <c r="O101" s="297"/>
      <c r="P101" s="297"/>
      <c r="Q101" s="297"/>
      <c r="R101" s="127"/>
    </row>
    <row r="102" spans="2:65" s="7" customFormat="1" ht="19.899999999999999" customHeight="1">
      <c r="B102" s="125"/>
      <c r="C102" s="126"/>
      <c r="D102" s="100" t="s">
        <v>120</v>
      </c>
      <c r="E102" s="126"/>
      <c r="F102" s="126"/>
      <c r="G102" s="126"/>
      <c r="H102" s="126"/>
      <c r="I102" s="126"/>
      <c r="J102" s="126"/>
      <c r="K102" s="126"/>
      <c r="L102" s="126"/>
      <c r="M102" s="126"/>
      <c r="N102" s="216">
        <f>N349</f>
        <v>0</v>
      </c>
      <c r="O102" s="297"/>
      <c r="P102" s="297"/>
      <c r="Q102" s="297"/>
      <c r="R102" s="127"/>
    </row>
    <row r="103" spans="2:65" s="7" customFormat="1" ht="19.899999999999999" customHeight="1">
      <c r="B103" s="125"/>
      <c r="C103" s="126"/>
      <c r="D103" s="100" t="s">
        <v>121</v>
      </c>
      <c r="E103" s="126"/>
      <c r="F103" s="126"/>
      <c r="G103" s="126"/>
      <c r="H103" s="126"/>
      <c r="I103" s="126"/>
      <c r="J103" s="126"/>
      <c r="K103" s="126"/>
      <c r="L103" s="126"/>
      <c r="M103" s="126"/>
      <c r="N103" s="216">
        <f>N351</f>
        <v>0</v>
      </c>
      <c r="O103" s="297"/>
      <c r="P103" s="297"/>
      <c r="Q103" s="297"/>
      <c r="R103" s="127"/>
    </row>
    <row r="104" spans="2:65" s="7" customFormat="1" ht="19.899999999999999" customHeight="1">
      <c r="B104" s="125"/>
      <c r="C104" s="126"/>
      <c r="D104" s="100" t="s">
        <v>122</v>
      </c>
      <c r="E104" s="126"/>
      <c r="F104" s="126"/>
      <c r="G104" s="126"/>
      <c r="H104" s="126"/>
      <c r="I104" s="126"/>
      <c r="J104" s="126"/>
      <c r="K104" s="126"/>
      <c r="L104" s="126"/>
      <c r="M104" s="126"/>
      <c r="N104" s="216">
        <f>N359</f>
        <v>0</v>
      </c>
      <c r="O104" s="297"/>
      <c r="P104" s="297"/>
      <c r="Q104" s="297"/>
      <c r="R104" s="127"/>
    </row>
    <row r="105" spans="2:65" s="7" customFormat="1" ht="19.899999999999999" customHeight="1">
      <c r="B105" s="125"/>
      <c r="C105" s="126"/>
      <c r="D105" s="100" t="s">
        <v>123</v>
      </c>
      <c r="E105" s="126"/>
      <c r="F105" s="126"/>
      <c r="G105" s="126"/>
      <c r="H105" s="126"/>
      <c r="I105" s="126"/>
      <c r="J105" s="126"/>
      <c r="K105" s="126"/>
      <c r="L105" s="126"/>
      <c r="M105" s="126"/>
      <c r="N105" s="216">
        <f>N378</f>
        <v>0</v>
      </c>
      <c r="O105" s="297"/>
      <c r="P105" s="297"/>
      <c r="Q105" s="297"/>
      <c r="R105" s="127"/>
    </row>
    <row r="106" spans="2:65" s="7" customFormat="1" ht="19.899999999999999" customHeight="1">
      <c r="B106" s="125"/>
      <c r="C106" s="126"/>
      <c r="D106" s="100" t="s">
        <v>124</v>
      </c>
      <c r="E106" s="126"/>
      <c r="F106" s="126"/>
      <c r="G106" s="126"/>
      <c r="H106" s="126"/>
      <c r="I106" s="126"/>
      <c r="J106" s="126"/>
      <c r="K106" s="126"/>
      <c r="L106" s="126"/>
      <c r="M106" s="126"/>
      <c r="N106" s="216">
        <f>N391</f>
        <v>0</v>
      </c>
      <c r="O106" s="297"/>
      <c r="P106" s="297"/>
      <c r="Q106" s="297"/>
      <c r="R106" s="127"/>
    </row>
    <row r="107" spans="2:65" s="6" customFormat="1" ht="24.95" customHeight="1">
      <c r="B107" s="121"/>
      <c r="C107" s="122"/>
      <c r="D107" s="123" t="s">
        <v>125</v>
      </c>
      <c r="E107" s="122"/>
      <c r="F107" s="122"/>
      <c r="G107" s="122"/>
      <c r="H107" s="122"/>
      <c r="I107" s="122"/>
      <c r="J107" s="122"/>
      <c r="K107" s="122"/>
      <c r="L107" s="122"/>
      <c r="M107" s="122"/>
      <c r="N107" s="295">
        <f>N397</f>
        <v>0</v>
      </c>
      <c r="O107" s="296"/>
      <c r="P107" s="296"/>
      <c r="Q107" s="296"/>
      <c r="R107" s="124"/>
    </row>
    <row r="108" spans="2:65" s="7" customFormat="1" ht="19.899999999999999" customHeight="1">
      <c r="B108" s="125"/>
      <c r="C108" s="126"/>
      <c r="D108" s="100" t="s">
        <v>126</v>
      </c>
      <c r="E108" s="126"/>
      <c r="F108" s="126"/>
      <c r="G108" s="126"/>
      <c r="H108" s="126"/>
      <c r="I108" s="126"/>
      <c r="J108" s="126"/>
      <c r="K108" s="126"/>
      <c r="L108" s="126"/>
      <c r="M108" s="126"/>
      <c r="N108" s="216">
        <f>N398</f>
        <v>0</v>
      </c>
      <c r="O108" s="297"/>
      <c r="P108" s="297"/>
      <c r="Q108" s="297"/>
      <c r="R108" s="127"/>
    </row>
    <row r="109" spans="2:65" s="6" customFormat="1" ht="21.75" customHeight="1">
      <c r="B109" s="121"/>
      <c r="C109" s="122"/>
      <c r="D109" s="123" t="s">
        <v>127</v>
      </c>
      <c r="E109" s="122"/>
      <c r="F109" s="122"/>
      <c r="G109" s="122"/>
      <c r="H109" s="122"/>
      <c r="I109" s="122"/>
      <c r="J109" s="122"/>
      <c r="K109" s="122"/>
      <c r="L109" s="122"/>
      <c r="M109" s="122"/>
      <c r="N109" s="262">
        <f>N400</f>
        <v>0</v>
      </c>
      <c r="O109" s="296"/>
      <c r="P109" s="296"/>
      <c r="Q109" s="296"/>
      <c r="R109" s="124"/>
    </row>
    <row r="110" spans="2:65" s="1" customFormat="1" ht="21.75" customHeight="1">
      <c r="B110" s="37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9"/>
    </row>
    <row r="111" spans="2:65" s="1" customFormat="1" ht="29.25" customHeight="1">
      <c r="B111" s="37"/>
      <c r="C111" s="120" t="s">
        <v>128</v>
      </c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298">
        <f>ROUND(N112+N113+N114+N115+N116+N117,2)</f>
        <v>0</v>
      </c>
      <c r="O111" s="299"/>
      <c r="P111" s="299"/>
      <c r="Q111" s="299"/>
      <c r="R111" s="39"/>
      <c r="T111" s="128"/>
      <c r="U111" s="129" t="s">
        <v>39</v>
      </c>
    </row>
    <row r="112" spans="2:65" s="1" customFormat="1" ht="18" customHeight="1">
      <c r="B112" s="130"/>
      <c r="C112" s="131"/>
      <c r="D112" s="213" t="s">
        <v>129</v>
      </c>
      <c r="E112" s="290"/>
      <c r="F112" s="290"/>
      <c r="G112" s="290"/>
      <c r="H112" s="290"/>
      <c r="I112" s="131"/>
      <c r="J112" s="131"/>
      <c r="K112" s="131"/>
      <c r="L112" s="131"/>
      <c r="M112" s="131"/>
      <c r="N112" s="215">
        <f>ROUND(N88*T112,2)</f>
        <v>0</v>
      </c>
      <c r="O112" s="291"/>
      <c r="P112" s="291"/>
      <c r="Q112" s="291"/>
      <c r="R112" s="133"/>
      <c r="S112" s="134"/>
      <c r="T112" s="135"/>
      <c r="U112" s="136" t="s">
        <v>42</v>
      </c>
      <c r="V112" s="134"/>
      <c r="W112" s="134"/>
      <c r="X112" s="134"/>
      <c r="Y112" s="134"/>
      <c r="Z112" s="134"/>
      <c r="AA112" s="134"/>
      <c r="AB112" s="134"/>
      <c r="AC112" s="134"/>
      <c r="AD112" s="134"/>
      <c r="AE112" s="134"/>
      <c r="AF112" s="134"/>
      <c r="AG112" s="134"/>
      <c r="AH112" s="134"/>
      <c r="AI112" s="134"/>
      <c r="AJ112" s="134"/>
      <c r="AK112" s="134"/>
      <c r="AL112" s="134"/>
      <c r="AM112" s="134"/>
      <c r="AN112" s="134"/>
      <c r="AO112" s="134"/>
      <c r="AP112" s="134"/>
      <c r="AQ112" s="134"/>
      <c r="AR112" s="134"/>
      <c r="AS112" s="134"/>
      <c r="AT112" s="134"/>
      <c r="AU112" s="134"/>
      <c r="AV112" s="134"/>
      <c r="AW112" s="134"/>
      <c r="AX112" s="134"/>
      <c r="AY112" s="137" t="s">
        <v>130</v>
      </c>
      <c r="AZ112" s="134"/>
      <c r="BA112" s="134"/>
      <c r="BB112" s="134"/>
      <c r="BC112" s="134"/>
      <c r="BD112" s="134"/>
      <c r="BE112" s="138">
        <f t="shared" ref="BE112:BE117" si="0">IF(U112="základná",N112,0)</f>
        <v>0</v>
      </c>
      <c r="BF112" s="138">
        <f t="shared" ref="BF112:BF117" si="1">IF(U112="znížená",N112,0)</f>
        <v>0</v>
      </c>
      <c r="BG112" s="138">
        <f t="shared" ref="BG112:BG117" si="2">IF(U112="zákl. prenesená",N112,0)</f>
        <v>0</v>
      </c>
      <c r="BH112" s="138">
        <f t="shared" ref="BH112:BH117" si="3">IF(U112="zníž. prenesená",N112,0)</f>
        <v>0</v>
      </c>
      <c r="BI112" s="138">
        <f t="shared" ref="BI112:BI117" si="4">IF(U112="nulová",N112,0)</f>
        <v>0</v>
      </c>
      <c r="BJ112" s="137" t="s">
        <v>131</v>
      </c>
      <c r="BK112" s="134"/>
      <c r="BL112" s="134"/>
      <c r="BM112" s="134"/>
    </row>
    <row r="113" spans="2:65" s="1" customFormat="1" ht="18" customHeight="1">
      <c r="B113" s="130"/>
      <c r="C113" s="131"/>
      <c r="D113" s="213" t="s">
        <v>132</v>
      </c>
      <c r="E113" s="290"/>
      <c r="F113" s="290"/>
      <c r="G113" s="290"/>
      <c r="H113" s="290"/>
      <c r="I113" s="131"/>
      <c r="J113" s="131"/>
      <c r="K113" s="131"/>
      <c r="L113" s="131"/>
      <c r="M113" s="131"/>
      <c r="N113" s="215">
        <f>ROUND(N88*T113,2)</f>
        <v>0</v>
      </c>
      <c r="O113" s="291"/>
      <c r="P113" s="291"/>
      <c r="Q113" s="291"/>
      <c r="R113" s="133"/>
      <c r="S113" s="134"/>
      <c r="T113" s="135"/>
      <c r="U113" s="136" t="s">
        <v>42</v>
      </c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34"/>
      <c r="AG113" s="134"/>
      <c r="AH113" s="134"/>
      <c r="AI113" s="134"/>
      <c r="AJ113" s="134"/>
      <c r="AK113" s="134"/>
      <c r="AL113" s="134"/>
      <c r="AM113" s="134"/>
      <c r="AN113" s="134"/>
      <c r="AO113" s="134"/>
      <c r="AP113" s="134"/>
      <c r="AQ113" s="134"/>
      <c r="AR113" s="134"/>
      <c r="AS113" s="134"/>
      <c r="AT113" s="134"/>
      <c r="AU113" s="134"/>
      <c r="AV113" s="134"/>
      <c r="AW113" s="134"/>
      <c r="AX113" s="134"/>
      <c r="AY113" s="137" t="s">
        <v>130</v>
      </c>
      <c r="AZ113" s="134"/>
      <c r="BA113" s="134"/>
      <c r="BB113" s="134"/>
      <c r="BC113" s="134"/>
      <c r="BD113" s="134"/>
      <c r="BE113" s="138">
        <f t="shared" si="0"/>
        <v>0</v>
      </c>
      <c r="BF113" s="138">
        <f t="shared" si="1"/>
        <v>0</v>
      </c>
      <c r="BG113" s="138">
        <f t="shared" si="2"/>
        <v>0</v>
      </c>
      <c r="BH113" s="138">
        <f t="shared" si="3"/>
        <v>0</v>
      </c>
      <c r="BI113" s="138">
        <f t="shared" si="4"/>
        <v>0</v>
      </c>
      <c r="BJ113" s="137" t="s">
        <v>131</v>
      </c>
      <c r="BK113" s="134"/>
      <c r="BL113" s="134"/>
      <c r="BM113" s="134"/>
    </row>
    <row r="114" spans="2:65" s="1" customFormat="1" ht="18" customHeight="1">
      <c r="B114" s="130"/>
      <c r="C114" s="131"/>
      <c r="D114" s="213" t="s">
        <v>133</v>
      </c>
      <c r="E114" s="290"/>
      <c r="F114" s="290"/>
      <c r="G114" s="290"/>
      <c r="H114" s="290"/>
      <c r="I114" s="131"/>
      <c r="J114" s="131"/>
      <c r="K114" s="131"/>
      <c r="L114" s="131"/>
      <c r="M114" s="131"/>
      <c r="N114" s="215">
        <f>ROUND(N88*T114,2)</f>
        <v>0</v>
      </c>
      <c r="O114" s="291"/>
      <c r="P114" s="291"/>
      <c r="Q114" s="291"/>
      <c r="R114" s="133"/>
      <c r="S114" s="134"/>
      <c r="T114" s="135"/>
      <c r="U114" s="136" t="s">
        <v>42</v>
      </c>
      <c r="V114" s="134"/>
      <c r="W114" s="134"/>
      <c r="X114" s="134"/>
      <c r="Y114" s="134"/>
      <c r="Z114" s="134"/>
      <c r="AA114" s="134"/>
      <c r="AB114" s="134"/>
      <c r="AC114" s="134"/>
      <c r="AD114" s="134"/>
      <c r="AE114" s="134"/>
      <c r="AF114" s="134"/>
      <c r="AG114" s="134"/>
      <c r="AH114" s="134"/>
      <c r="AI114" s="134"/>
      <c r="AJ114" s="134"/>
      <c r="AK114" s="134"/>
      <c r="AL114" s="134"/>
      <c r="AM114" s="134"/>
      <c r="AN114" s="134"/>
      <c r="AO114" s="134"/>
      <c r="AP114" s="134"/>
      <c r="AQ114" s="134"/>
      <c r="AR114" s="134"/>
      <c r="AS114" s="134"/>
      <c r="AT114" s="134"/>
      <c r="AU114" s="134"/>
      <c r="AV114" s="134"/>
      <c r="AW114" s="134"/>
      <c r="AX114" s="134"/>
      <c r="AY114" s="137" t="s">
        <v>130</v>
      </c>
      <c r="AZ114" s="134"/>
      <c r="BA114" s="134"/>
      <c r="BB114" s="134"/>
      <c r="BC114" s="134"/>
      <c r="BD114" s="134"/>
      <c r="BE114" s="138">
        <f t="shared" si="0"/>
        <v>0</v>
      </c>
      <c r="BF114" s="138">
        <f t="shared" si="1"/>
        <v>0</v>
      </c>
      <c r="BG114" s="138">
        <f t="shared" si="2"/>
        <v>0</v>
      </c>
      <c r="BH114" s="138">
        <f t="shared" si="3"/>
        <v>0</v>
      </c>
      <c r="BI114" s="138">
        <f t="shared" si="4"/>
        <v>0</v>
      </c>
      <c r="BJ114" s="137" t="s">
        <v>131</v>
      </c>
      <c r="BK114" s="134"/>
      <c r="BL114" s="134"/>
      <c r="BM114" s="134"/>
    </row>
    <row r="115" spans="2:65" s="1" customFormat="1" ht="18" customHeight="1">
      <c r="B115" s="130"/>
      <c r="C115" s="131"/>
      <c r="D115" s="213" t="s">
        <v>134</v>
      </c>
      <c r="E115" s="290"/>
      <c r="F115" s="290"/>
      <c r="G115" s="290"/>
      <c r="H115" s="290"/>
      <c r="I115" s="131"/>
      <c r="J115" s="131"/>
      <c r="K115" s="131"/>
      <c r="L115" s="131"/>
      <c r="M115" s="131"/>
      <c r="N115" s="215">
        <f>ROUND(N88*T115,2)</f>
        <v>0</v>
      </c>
      <c r="O115" s="291"/>
      <c r="P115" s="291"/>
      <c r="Q115" s="291"/>
      <c r="R115" s="133"/>
      <c r="S115" s="134"/>
      <c r="T115" s="135"/>
      <c r="U115" s="136" t="s">
        <v>42</v>
      </c>
      <c r="V115" s="134"/>
      <c r="W115" s="134"/>
      <c r="X115" s="134"/>
      <c r="Y115" s="134"/>
      <c r="Z115" s="134"/>
      <c r="AA115" s="134"/>
      <c r="AB115" s="134"/>
      <c r="AC115" s="134"/>
      <c r="AD115" s="134"/>
      <c r="AE115" s="134"/>
      <c r="AF115" s="134"/>
      <c r="AG115" s="134"/>
      <c r="AH115" s="134"/>
      <c r="AI115" s="134"/>
      <c r="AJ115" s="134"/>
      <c r="AK115" s="134"/>
      <c r="AL115" s="134"/>
      <c r="AM115" s="134"/>
      <c r="AN115" s="134"/>
      <c r="AO115" s="134"/>
      <c r="AP115" s="134"/>
      <c r="AQ115" s="134"/>
      <c r="AR115" s="134"/>
      <c r="AS115" s="134"/>
      <c r="AT115" s="134"/>
      <c r="AU115" s="134"/>
      <c r="AV115" s="134"/>
      <c r="AW115" s="134"/>
      <c r="AX115" s="134"/>
      <c r="AY115" s="137" t="s">
        <v>130</v>
      </c>
      <c r="AZ115" s="134"/>
      <c r="BA115" s="134"/>
      <c r="BB115" s="134"/>
      <c r="BC115" s="134"/>
      <c r="BD115" s="134"/>
      <c r="BE115" s="138">
        <f t="shared" si="0"/>
        <v>0</v>
      </c>
      <c r="BF115" s="138">
        <f t="shared" si="1"/>
        <v>0</v>
      </c>
      <c r="BG115" s="138">
        <f t="shared" si="2"/>
        <v>0</v>
      </c>
      <c r="BH115" s="138">
        <f t="shared" si="3"/>
        <v>0</v>
      </c>
      <c r="BI115" s="138">
        <f t="shared" si="4"/>
        <v>0</v>
      </c>
      <c r="BJ115" s="137" t="s">
        <v>131</v>
      </c>
      <c r="BK115" s="134"/>
      <c r="BL115" s="134"/>
      <c r="BM115" s="134"/>
    </row>
    <row r="116" spans="2:65" s="1" customFormat="1" ht="18" customHeight="1">
      <c r="B116" s="130"/>
      <c r="C116" s="131"/>
      <c r="D116" s="213" t="s">
        <v>135</v>
      </c>
      <c r="E116" s="290"/>
      <c r="F116" s="290"/>
      <c r="G116" s="290"/>
      <c r="H116" s="290"/>
      <c r="I116" s="131"/>
      <c r="J116" s="131"/>
      <c r="K116" s="131"/>
      <c r="L116" s="131"/>
      <c r="M116" s="131"/>
      <c r="N116" s="215">
        <f>ROUND(N88*T116,2)</f>
        <v>0</v>
      </c>
      <c r="O116" s="291"/>
      <c r="P116" s="291"/>
      <c r="Q116" s="291"/>
      <c r="R116" s="133"/>
      <c r="S116" s="134"/>
      <c r="T116" s="135"/>
      <c r="U116" s="136" t="s">
        <v>42</v>
      </c>
      <c r="V116" s="134"/>
      <c r="W116" s="134"/>
      <c r="X116" s="134"/>
      <c r="Y116" s="134"/>
      <c r="Z116" s="134"/>
      <c r="AA116" s="134"/>
      <c r="AB116" s="134"/>
      <c r="AC116" s="134"/>
      <c r="AD116" s="134"/>
      <c r="AE116" s="134"/>
      <c r="AF116" s="134"/>
      <c r="AG116" s="134"/>
      <c r="AH116" s="134"/>
      <c r="AI116" s="134"/>
      <c r="AJ116" s="134"/>
      <c r="AK116" s="134"/>
      <c r="AL116" s="134"/>
      <c r="AM116" s="134"/>
      <c r="AN116" s="134"/>
      <c r="AO116" s="134"/>
      <c r="AP116" s="134"/>
      <c r="AQ116" s="134"/>
      <c r="AR116" s="134"/>
      <c r="AS116" s="134"/>
      <c r="AT116" s="134"/>
      <c r="AU116" s="134"/>
      <c r="AV116" s="134"/>
      <c r="AW116" s="134"/>
      <c r="AX116" s="134"/>
      <c r="AY116" s="137" t="s">
        <v>130</v>
      </c>
      <c r="AZ116" s="134"/>
      <c r="BA116" s="134"/>
      <c r="BB116" s="134"/>
      <c r="BC116" s="134"/>
      <c r="BD116" s="134"/>
      <c r="BE116" s="138">
        <f t="shared" si="0"/>
        <v>0</v>
      </c>
      <c r="BF116" s="138">
        <f t="shared" si="1"/>
        <v>0</v>
      </c>
      <c r="BG116" s="138">
        <f t="shared" si="2"/>
        <v>0</v>
      </c>
      <c r="BH116" s="138">
        <f t="shared" si="3"/>
        <v>0</v>
      </c>
      <c r="BI116" s="138">
        <f t="shared" si="4"/>
        <v>0</v>
      </c>
      <c r="BJ116" s="137" t="s">
        <v>131</v>
      </c>
      <c r="BK116" s="134"/>
      <c r="BL116" s="134"/>
      <c r="BM116" s="134"/>
    </row>
    <row r="117" spans="2:65" s="1" customFormat="1" ht="18" customHeight="1">
      <c r="B117" s="130"/>
      <c r="C117" s="131"/>
      <c r="D117" s="132" t="s">
        <v>136</v>
      </c>
      <c r="E117" s="131"/>
      <c r="F117" s="131"/>
      <c r="G117" s="131"/>
      <c r="H117" s="131"/>
      <c r="I117" s="131"/>
      <c r="J117" s="131"/>
      <c r="K117" s="131"/>
      <c r="L117" s="131"/>
      <c r="M117" s="131"/>
      <c r="N117" s="215">
        <f>ROUND(N88*T117,2)</f>
        <v>0</v>
      </c>
      <c r="O117" s="291"/>
      <c r="P117" s="291"/>
      <c r="Q117" s="291"/>
      <c r="R117" s="133"/>
      <c r="S117" s="134"/>
      <c r="T117" s="139"/>
      <c r="U117" s="140" t="s">
        <v>42</v>
      </c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34"/>
      <c r="AG117" s="134"/>
      <c r="AH117" s="134"/>
      <c r="AI117" s="134"/>
      <c r="AJ117" s="134"/>
      <c r="AK117" s="134"/>
      <c r="AL117" s="134"/>
      <c r="AM117" s="134"/>
      <c r="AN117" s="134"/>
      <c r="AO117" s="134"/>
      <c r="AP117" s="134"/>
      <c r="AQ117" s="134"/>
      <c r="AR117" s="134"/>
      <c r="AS117" s="134"/>
      <c r="AT117" s="134"/>
      <c r="AU117" s="134"/>
      <c r="AV117" s="134"/>
      <c r="AW117" s="134"/>
      <c r="AX117" s="134"/>
      <c r="AY117" s="137" t="s">
        <v>137</v>
      </c>
      <c r="AZ117" s="134"/>
      <c r="BA117" s="134"/>
      <c r="BB117" s="134"/>
      <c r="BC117" s="134"/>
      <c r="BD117" s="134"/>
      <c r="BE117" s="138">
        <f t="shared" si="0"/>
        <v>0</v>
      </c>
      <c r="BF117" s="138">
        <f t="shared" si="1"/>
        <v>0</v>
      </c>
      <c r="BG117" s="138">
        <f t="shared" si="2"/>
        <v>0</v>
      </c>
      <c r="BH117" s="138">
        <f t="shared" si="3"/>
        <v>0</v>
      </c>
      <c r="BI117" s="138">
        <f t="shared" si="4"/>
        <v>0</v>
      </c>
      <c r="BJ117" s="137" t="s">
        <v>131</v>
      </c>
      <c r="BK117" s="134"/>
      <c r="BL117" s="134"/>
      <c r="BM117" s="134"/>
    </row>
    <row r="118" spans="2:65" s="1" customFormat="1">
      <c r="B118" s="37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</row>
    <row r="119" spans="2:65" s="1" customFormat="1" ht="29.25" customHeight="1">
      <c r="B119" s="37"/>
      <c r="C119" s="111" t="s">
        <v>92</v>
      </c>
      <c r="D119" s="112"/>
      <c r="E119" s="112"/>
      <c r="F119" s="112"/>
      <c r="G119" s="112"/>
      <c r="H119" s="112"/>
      <c r="I119" s="112"/>
      <c r="J119" s="112"/>
      <c r="K119" s="112"/>
      <c r="L119" s="210">
        <f>ROUND(SUM(N88+N111),2)</f>
        <v>0</v>
      </c>
      <c r="M119" s="210"/>
      <c r="N119" s="210"/>
      <c r="O119" s="210"/>
      <c r="P119" s="210"/>
      <c r="Q119" s="210"/>
      <c r="R119" s="39"/>
    </row>
    <row r="120" spans="2:65" s="1" customFormat="1" ht="6.95" customHeight="1">
      <c r="B120" s="61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3"/>
    </row>
    <row r="124" spans="2:65" s="1" customFormat="1" ht="6.95" customHeight="1">
      <c r="B124" s="64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6"/>
    </row>
    <row r="125" spans="2:65" s="1" customFormat="1" ht="36.950000000000003" customHeight="1">
      <c r="B125" s="37"/>
      <c r="C125" s="225" t="s">
        <v>138</v>
      </c>
      <c r="D125" s="292"/>
      <c r="E125" s="292"/>
      <c r="F125" s="292"/>
      <c r="G125" s="292"/>
      <c r="H125" s="292"/>
      <c r="I125" s="292"/>
      <c r="J125" s="292"/>
      <c r="K125" s="292"/>
      <c r="L125" s="292"/>
      <c r="M125" s="292"/>
      <c r="N125" s="292"/>
      <c r="O125" s="292"/>
      <c r="P125" s="292"/>
      <c r="Q125" s="292"/>
      <c r="R125" s="39"/>
    </row>
    <row r="126" spans="2:65" s="1" customFormat="1" ht="6.95" customHeight="1">
      <c r="B126" s="37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9"/>
    </row>
    <row r="127" spans="2:65" s="1" customFormat="1" ht="30" customHeight="1">
      <c r="B127" s="37"/>
      <c r="C127" s="33" t="s">
        <v>17</v>
      </c>
      <c r="D127" s="38"/>
      <c r="E127" s="38"/>
      <c r="F127" s="293" t="str">
        <f>F6</f>
        <v>Sociálne zázemie internátu, Študentská 17, TUZVO</v>
      </c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38"/>
      <c r="R127" s="39"/>
    </row>
    <row r="128" spans="2:65" s="1" customFormat="1" ht="36.950000000000003" customHeight="1">
      <c r="B128" s="37"/>
      <c r="C128" s="71" t="s">
        <v>99</v>
      </c>
      <c r="D128" s="38"/>
      <c r="E128" s="38"/>
      <c r="F128" s="227" t="str">
        <f>F7</f>
        <v>SO 01 - Sociálne zázemie internátu, Študentská 17, TUZVO</v>
      </c>
      <c r="G128" s="292"/>
      <c r="H128" s="292"/>
      <c r="I128" s="292"/>
      <c r="J128" s="292"/>
      <c r="K128" s="292"/>
      <c r="L128" s="292"/>
      <c r="M128" s="292"/>
      <c r="N128" s="292"/>
      <c r="O128" s="292"/>
      <c r="P128" s="292"/>
      <c r="Q128" s="38"/>
      <c r="R128" s="39"/>
    </row>
    <row r="129" spans="2:65" s="1" customFormat="1" ht="6.95" customHeight="1">
      <c r="B129" s="37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9"/>
    </row>
    <row r="130" spans="2:65" s="1" customFormat="1" ht="18" customHeight="1">
      <c r="B130" s="37"/>
      <c r="C130" s="33" t="s">
        <v>20</v>
      </c>
      <c r="D130" s="38"/>
      <c r="E130" s="38"/>
      <c r="F130" s="31" t="str">
        <f>F9</f>
        <v>Zvolen</v>
      </c>
      <c r="G130" s="38"/>
      <c r="H130" s="38"/>
      <c r="I130" s="38"/>
      <c r="J130" s="38"/>
      <c r="K130" s="33" t="s">
        <v>22</v>
      </c>
      <c r="L130" s="38"/>
      <c r="M130" s="287">
        <f>IF(O9="","",O9)</f>
        <v>43326</v>
      </c>
      <c r="N130" s="287"/>
      <c r="O130" s="287"/>
      <c r="P130" s="287"/>
      <c r="Q130" s="38"/>
      <c r="R130" s="39"/>
    </row>
    <row r="131" spans="2:65" s="1" customFormat="1" ht="6.95" customHeight="1">
      <c r="B131" s="37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9"/>
    </row>
    <row r="132" spans="2:65" s="1" customFormat="1" ht="15">
      <c r="B132" s="37"/>
      <c r="C132" s="33" t="s">
        <v>23</v>
      </c>
      <c r="D132" s="38"/>
      <c r="E132" s="38"/>
      <c r="F132" s="31" t="str">
        <f>E12</f>
        <v>Technická univerzita vo Zvolene</v>
      </c>
      <c r="G132" s="38"/>
      <c r="H132" s="38"/>
      <c r="I132" s="38"/>
      <c r="J132" s="38"/>
      <c r="K132" s="33" t="s">
        <v>29</v>
      </c>
      <c r="L132" s="38"/>
      <c r="M132" s="245" t="str">
        <f>E18</f>
        <v>Ing. arch. Richard Halama</v>
      </c>
      <c r="N132" s="245"/>
      <c r="O132" s="245"/>
      <c r="P132" s="245"/>
      <c r="Q132" s="245"/>
      <c r="R132" s="39"/>
    </row>
    <row r="133" spans="2:65" s="1" customFormat="1" ht="14.45" customHeight="1">
      <c r="B133" s="37"/>
      <c r="C133" s="33" t="s">
        <v>27</v>
      </c>
      <c r="D133" s="38"/>
      <c r="E133" s="38"/>
      <c r="F133" s="31" t="str">
        <f>IF(E15="","",E15)</f>
        <v>Bude určený výberovým konaním</v>
      </c>
      <c r="G133" s="38"/>
      <c r="H133" s="38"/>
      <c r="I133" s="38"/>
      <c r="J133" s="38"/>
      <c r="K133" s="33" t="s">
        <v>33</v>
      </c>
      <c r="L133" s="38"/>
      <c r="M133" s="245" t="str">
        <f>E21</f>
        <v>Ing. Kozák</v>
      </c>
      <c r="N133" s="245"/>
      <c r="O133" s="245"/>
      <c r="P133" s="245"/>
      <c r="Q133" s="245"/>
      <c r="R133" s="39"/>
    </row>
    <row r="134" spans="2:65" s="1" customFormat="1" ht="10.35" customHeight="1">
      <c r="B134" s="37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9"/>
    </row>
    <row r="135" spans="2:65" s="8" customFormat="1" ht="29.25" customHeight="1">
      <c r="B135" s="141"/>
      <c r="C135" s="142" t="s">
        <v>139</v>
      </c>
      <c r="D135" s="143" t="s">
        <v>140</v>
      </c>
      <c r="E135" s="143" t="s">
        <v>57</v>
      </c>
      <c r="F135" s="288" t="s">
        <v>141</v>
      </c>
      <c r="G135" s="288"/>
      <c r="H135" s="288"/>
      <c r="I135" s="288"/>
      <c r="J135" s="143" t="s">
        <v>142</v>
      </c>
      <c r="K135" s="143" t="s">
        <v>143</v>
      </c>
      <c r="L135" s="288" t="s">
        <v>144</v>
      </c>
      <c r="M135" s="288"/>
      <c r="N135" s="288" t="s">
        <v>104</v>
      </c>
      <c r="O135" s="288"/>
      <c r="P135" s="288"/>
      <c r="Q135" s="289"/>
      <c r="R135" s="144"/>
      <c r="T135" s="78" t="s">
        <v>145</v>
      </c>
      <c r="U135" s="79" t="s">
        <v>39</v>
      </c>
      <c r="V135" s="79" t="s">
        <v>146</v>
      </c>
      <c r="W135" s="79" t="s">
        <v>147</v>
      </c>
      <c r="X135" s="79" t="s">
        <v>148</v>
      </c>
      <c r="Y135" s="79" t="s">
        <v>149</v>
      </c>
      <c r="Z135" s="79" t="s">
        <v>150</v>
      </c>
      <c r="AA135" s="80" t="s">
        <v>151</v>
      </c>
    </row>
    <row r="136" spans="2:65" s="1" customFormat="1" ht="29.25" customHeight="1">
      <c r="B136" s="37"/>
      <c r="C136" s="82" t="s">
        <v>101</v>
      </c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260">
        <f>BK136</f>
        <v>0</v>
      </c>
      <c r="O136" s="261"/>
      <c r="P136" s="261"/>
      <c r="Q136" s="261"/>
      <c r="R136" s="39"/>
      <c r="T136" s="81"/>
      <c r="U136" s="53"/>
      <c r="V136" s="53"/>
      <c r="W136" s="145">
        <f>W137+W250+W397+W400</f>
        <v>0</v>
      </c>
      <c r="X136" s="53"/>
      <c r="Y136" s="145">
        <f>Y137+Y250+Y397+Y400</f>
        <v>46.241818740000006</v>
      </c>
      <c r="Z136" s="53"/>
      <c r="AA136" s="146">
        <f>AA137+AA250+AA397+AA400</f>
        <v>37.283332000000001</v>
      </c>
      <c r="AT136" s="22" t="s">
        <v>74</v>
      </c>
      <c r="AU136" s="22" t="s">
        <v>106</v>
      </c>
      <c r="BK136" s="147">
        <f>BK137+BK250+BK397+BK400</f>
        <v>0</v>
      </c>
    </row>
    <row r="137" spans="2:65" s="9" customFormat="1" ht="37.35" customHeight="1">
      <c r="B137" s="148"/>
      <c r="C137" s="149"/>
      <c r="D137" s="150" t="s">
        <v>107</v>
      </c>
      <c r="E137" s="150"/>
      <c r="F137" s="150"/>
      <c r="G137" s="150"/>
      <c r="H137" s="150"/>
      <c r="I137" s="150"/>
      <c r="J137" s="150"/>
      <c r="K137" s="150"/>
      <c r="L137" s="150"/>
      <c r="M137" s="150"/>
      <c r="N137" s="262">
        <f>BK137</f>
        <v>0</v>
      </c>
      <c r="O137" s="263"/>
      <c r="P137" s="263"/>
      <c r="Q137" s="263"/>
      <c r="R137" s="151"/>
      <c r="T137" s="152"/>
      <c r="U137" s="149"/>
      <c r="V137" s="149"/>
      <c r="W137" s="153">
        <f>W138+W165+W193+W248</f>
        <v>0</v>
      </c>
      <c r="X137" s="149"/>
      <c r="Y137" s="153">
        <f>Y138+Y165+Y193+Y248</f>
        <v>39.450309430000004</v>
      </c>
      <c r="Z137" s="149"/>
      <c r="AA137" s="154">
        <f>AA138+AA165+AA193+AA248</f>
        <v>37.161152000000001</v>
      </c>
      <c r="AR137" s="155" t="s">
        <v>82</v>
      </c>
      <c r="AT137" s="156" t="s">
        <v>74</v>
      </c>
      <c r="AU137" s="156" t="s">
        <v>75</v>
      </c>
      <c r="AY137" s="155" t="s">
        <v>152</v>
      </c>
      <c r="BK137" s="157">
        <f>BK138+BK165+BK193+BK248</f>
        <v>0</v>
      </c>
    </row>
    <row r="138" spans="2:65" s="9" customFormat="1" ht="19.899999999999999" customHeight="1">
      <c r="B138" s="148"/>
      <c r="C138" s="149"/>
      <c r="D138" s="158" t="s">
        <v>108</v>
      </c>
      <c r="E138" s="158"/>
      <c r="F138" s="158"/>
      <c r="G138" s="158"/>
      <c r="H138" s="158"/>
      <c r="I138" s="158"/>
      <c r="J138" s="158"/>
      <c r="K138" s="158"/>
      <c r="L138" s="158"/>
      <c r="M138" s="158"/>
      <c r="N138" s="264">
        <f>BK138</f>
        <v>0</v>
      </c>
      <c r="O138" s="265"/>
      <c r="P138" s="265"/>
      <c r="Q138" s="265"/>
      <c r="R138" s="151"/>
      <c r="T138" s="152"/>
      <c r="U138" s="149"/>
      <c r="V138" s="149"/>
      <c r="W138" s="153">
        <f>SUM(W139:W164)</f>
        <v>0</v>
      </c>
      <c r="X138" s="149"/>
      <c r="Y138" s="153">
        <f>SUM(Y139:Y164)</f>
        <v>16.734478460000002</v>
      </c>
      <c r="Z138" s="149"/>
      <c r="AA138" s="154">
        <f>SUM(AA139:AA164)</f>
        <v>0</v>
      </c>
      <c r="AR138" s="155" t="s">
        <v>82</v>
      </c>
      <c r="AT138" s="156" t="s">
        <v>74</v>
      </c>
      <c r="AU138" s="156" t="s">
        <v>82</v>
      </c>
      <c r="AY138" s="155" t="s">
        <v>152</v>
      </c>
      <c r="BK138" s="157">
        <f>SUM(BK139:BK164)</f>
        <v>0</v>
      </c>
    </row>
    <row r="139" spans="2:65" s="1" customFormat="1" ht="25.5" customHeight="1">
      <c r="B139" s="130"/>
      <c r="C139" s="159" t="s">
        <v>82</v>
      </c>
      <c r="D139" s="159" t="s">
        <v>153</v>
      </c>
      <c r="E139" s="160" t="s">
        <v>154</v>
      </c>
      <c r="F139" s="270" t="s">
        <v>155</v>
      </c>
      <c r="G139" s="270"/>
      <c r="H139" s="270"/>
      <c r="I139" s="270"/>
      <c r="J139" s="161" t="s">
        <v>156</v>
      </c>
      <c r="K139" s="162">
        <v>1</v>
      </c>
      <c r="L139" s="258">
        <v>0</v>
      </c>
      <c r="M139" s="258"/>
      <c r="N139" s="271">
        <f>ROUND(L139*K139,3)</f>
        <v>0</v>
      </c>
      <c r="O139" s="271"/>
      <c r="P139" s="271"/>
      <c r="Q139" s="271"/>
      <c r="R139" s="133"/>
      <c r="T139" s="164" t="s">
        <v>5</v>
      </c>
      <c r="U139" s="46" t="s">
        <v>42</v>
      </c>
      <c r="V139" s="38"/>
      <c r="W139" s="165">
        <f>V139*K139</f>
        <v>0</v>
      </c>
      <c r="X139" s="165">
        <v>3.9219999999999998E-2</v>
      </c>
      <c r="Y139" s="165">
        <f>X139*K139</f>
        <v>3.9219999999999998E-2</v>
      </c>
      <c r="Z139" s="165">
        <v>0</v>
      </c>
      <c r="AA139" s="166">
        <f>Z139*K139</f>
        <v>0</v>
      </c>
      <c r="AR139" s="22" t="s">
        <v>157</v>
      </c>
      <c r="AT139" s="22" t="s">
        <v>153</v>
      </c>
      <c r="AU139" s="22" t="s">
        <v>131</v>
      </c>
      <c r="AY139" s="22" t="s">
        <v>152</v>
      </c>
      <c r="BE139" s="104">
        <f>IF(U139="základná",N139,0)</f>
        <v>0</v>
      </c>
      <c r="BF139" s="104">
        <f>IF(U139="znížená",N139,0)</f>
        <v>0</v>
      </c>
      <c r="BG139" s="104">
        <f>IF(U139="zákl. prenesená",N139,0)</f>
        <v>0</v>
      </c>
      <c r="BH139" s="104">
        <f>IF(U139="zníž. prenesená",N139,0)</f>
        <v>0</v>
      </c>
      <c r="BI139" s="104">
        <f>IF(U139="nulová",N139,0)</f>
        <v>0</v>
      </c>
      <c r="BJ139" s="22" t="s">
        <v>131</v>
      </c>
      <c r="BK139" s="167">
        <f>ROUND(L139*K139,3)</f>
        <v>0</v>
      </c>
      <c r="BL139" s="22" t="s">
        <v>157</v>
      </c>
      <c r="BM139" s="22" t="s">
        <v>158</v>
      </c>
    </row>
    <row r="140" spans="2:65" s="1" customFormat="1" ht="25.5" customHeight="1">
      <c r="B140" s="130"/>
      <c r="C140" s="159" t="s">
        <v>131</v>
      </c>
      <c r="D140" s="159" t="s">
        <v>153</v>
      </c>
      <c r="E140" s="160" t="s">
        <v>159</v>
      </c>
      <c r="F140" s="270" t="s">
        <v>160</v>
      </c>
      <c r="G140" s="270"/>
      <c r="H140" s="270"/>
      <c r="I140" s="270"/>
      <c r="J140" s="161" t="s">
        <v>156</v>
      </c>
      <c r="K140" s="162">
        <v>3</v>
      </c>
      <c r="L140" s="258">
        <v>0</v>
      </c>
      <c r="M140" s="258"/>
      <c r="N140" s="271">
        <f>ROUND(L140*K140,3)</f>
        <v>0</v>
      </c>
      <c r="O140" s="271"/>
      <c r="P140" s="271"/>
      <c r="Q140" s="271"/>
      <c r="R140" s="133"/>
      <c r="T140" s="164" t="s">
        <v>5</v>
      </c>
      <c r="U140" s="46" t="s">
        <v>42</v>
      </c>
      <c r="V140" s="38"/>
      <c r="W140" s="165">
        <f>V140*K140</f>
        <v>0</v>
      </c>
      <c r="X140" s="165">
        <v>2.6620000000000001E-2</v>
      </c>
      <c r="Y140" s="165">
        <f>X140*K140</f>
        <v>7.986E-2</v>
      </c>
      <c r="Z140" s="165">
        <v>0</v>
      </c>
      <c r="AA140" s="166">
        <f>Z140*K140</f>
        <v>0</v>
      </c>
      <c r="AR140" s="22" t="s">
        <v>157</v>
      </c>
      <c r="AT140" s="22" t="s">
        <v>153</v>
      </c>
      <c r="AU140" s="22" t="s">
        <v>131</v>
      </c>
      <c r="AY140" s="22" t="s">
        <v>152</v>
      </c>
      <c r="BE140" s="104">
        <f>IF(U140="základná",N140,0)</f>
        <v>0</v>
      </c>
      <c r="BF140" s="104">
        <f>IF(U140="znížená",N140,0)</f>
        <v>0</v>
      </c>
      <c r="BG140" s="104">
        <f>IF(U140="zákl. prenesená",N140,0)</f>
        <v>0</v>
      </c>
      <c r="BH140" s="104">
        <f>IF(U140="zníž. prenesená",N140,0)</f>
        <v>0</v>
      </c>
      <c r="BI140" s="104">
        <f>IF(U140="nulová",N140,0)</f>
        <v>0</v>
      </c>
      <c r="BJ140" s="22" t="s">
        <v>131</v>
      </c>
      <c r="BK140" s="167">
        <f>ROUND(L140*K140,3)</f>
        <v>0</v>
      </c>
      <c r="BL140" s="22" t="s">
        <v>157</v>
      </c>
      <c r="BM140" s="22" t="s">
        <v>161</v>
      </c>
    </row>
    <row r="141" spans="2:65" s="1" customFormat="1" ht="25.5" customHeight="1">
      <c r="B141" s="130"/>
      <c r="C141" s="159" t="s">
        <v>162</v>
      </c>
      <c r="D141" s="159" t="s">
        <v>153</v>
      </c>
      <c r="E141" s="160" t="s">
        <v>163</v>
      </c>
      <c r="F141" s="270" t="s">
        <v>164</v>
      </c>
      <c r="G141" s="270"/>
      <c r="H141" s="270"/>
      <c r="I141" s="270"/>
      <c r="J141" s="161" t="s">
        <v>156</v>
      </c>
      <c r="K141" s="162">
        <v>10</v>
      </c>
      <c r="L141" s="258">
        <v>0</v>
      </c>
      <c r="M141" s="258"/>
      <c r="N141" s="271">
        <f>ROUND(L141*K141,3)</f>
        <v>0</v>
      </c>
      <c r="O141" s="271"/>
      <c r="P141" s="271"/>
      <c r="Q141" s="271"/>
      <c r="R141" s="133"/>
      <c r="T141" s="164" t="s">
        <v>5</v>
      </c>
      <c r="U141" s="46" t="s">
        <v>42</v>
      </c>
      <c r="V141" s="38"/>
      <c r="W141" s="165">
        <f>V141*K141</f>
        <v>0</v>
      </c>
      <c r="X141" s="165">
        <v>3.993E-2</v>
      </c>
      <c r="Y141" s="165">
        <f>X141*K141</f>
        <v>0.39929999999999999</v>
      </c>
      <c r="Z141" s="165">
        <v>0</v>
      </c>
      <c r="AA141" s="166">
        <f>Z141*K141</f>
        <v>0</v>
      </c>
      <c r="AR141" s="22" t="s">
        <v>157</v>
      </c>
      <c r="AT141" s="22" t="s">
        <v>153</v>
      </c>
      <c r="AU141" s="22" t="s">
        <v>131</v>
      </c>
      <c r="AY141" s="22" t="s">
        <v>152</v>
      </c>
      <c r="BE141" s="104">
        <f>IF(U141="základná",N141,0)</f>
        <v>0</v>
      </c>
      <c r="BF141" s="104">
        <f>IF(U141="znížená",N141,0)</f>
        <v>0</v>
      </c>
      <c r="BG141" s="104">
        <f>IF(U141="zákl. prenesená",N141,0)</f>
        <v>0</v>
      </c>
      <c r="BH141" s="104">
        <f>IF(U141="zníž. prenesená",N141,0)</f>
        <v>0</v>
      </c>
      <c r="BI141" s="104">
        <f>IF(U141="nulová",N141,0)</f>
        <v>0</v>
      </c>
      <c r="BJ141" s="22" t="s">
        <v>131</v>
      </c>
      <c r="BK141" s="167">
        <f>ROUND(L141*K141,3)</f>
        <v>0</v>
      </c>
      <c r="BL141" s="22" t="s">
        <v>157</v>
      </c>
      <c r="BM141" s="22" t="s">
        <v>165</v>
      </c>
    </row>
    <row r="142" spans="2:65" s="1" customFormat="1" ht="38.25" customHeight="1">
      <c r="B142" s="130"/>
      <c r="C142" s="159" t="s">
        <v>157</v>
      </c>
      <c r="D142" s="159" t="s">
        <v>153</v>
      </c>
      <c r="E142" s="160" t="s">
        <v>166</v>
      </c>
      <c r="F142" s="270" t="s">
        <v>167</v>
      </c>
      <c r="G142" s="270"/>
      <c r="H142" s="270"/>
      <c r="I142" s="270"/>
      <c r="J142" s="161" t="s">
        <v>168</v>
      </c>
      <c r="K142" s="162">
        <v>19.274999999999999</v>
      </c>
      <c r="L142" s="258">
        <v>0</v>
      </c>
      <c r="M142" s="258"/>
      <c r="N142" s="271">
        <f>ROUND(L142*K142,3)</f>
        <v>0</v>
      </c>
      <c r="O142" s="271"/>
      <c r="P142" s="271"/>
      <c r="Q142" s="271"/>
      <c r="R142" s="133"/>
      <c r="T142" s="164" t="s">
        <v>5</v>
      </c>
      <c r="U142" s="46" t="s">
        <v>42</v>
      </c>
      <c r="V142" s="38"/>
      <c r="W142" s="165">
        <f>V142*K142</f>
        <v>0</v>
      </c>
      <c r="X142" s="165">
        <v>4.7299999999999998E-3</v>
      </c>
      <c r="Y142" s="165">
        <f>X142*K142</f>
        <v>9.1170749999999995E-2</v>
      </c>
      <c r="Z142" s="165">
        <v>0</v>
      </c>
      <c r="AA142" s="166">
        <f>Z142*K142</f>
        <v>0</v>
      </c>
      <c r="AR142" s="22" t="s">
        <v>157</v>
      </c>
      <c r="AT142" s="22" t="s">
        <v>153</v>
      </c>
      <c r="AU142" s="22" t="s">
        <v>131</v>
      </c>
      <c r="AY142" s="22" t="s">
        <v>152</v>
      </c>
      <c r="BE142" s="104">
        <f>IF(U142="základná",N142,0)</f>
        <v>0</v>
      </c>
      <c r="BF142" s="104">
        <f>IF(U142="znížená",N142,0)</f>
        <v>0</v>
      </c>
      <c r="BG142" s="104">
        <f>IF(U142="zákl. prenesená",N142,0)</f>
        <v>0</v>
      </c>
      <c r="BH142" s="104">
        <f>IF(U142="zníž. prenesená",N142,0)</f>
        <v>0</v>
      </c>
      <c r="BI142" s="104">
        <f>IF(U142="nulová",N142,0)</f>
        <v>0</v>
      </c>
      <c r="BJ142" s="22" t="s">
        <v>131</v>
      </c>
      <c r="BK142" s="167">
        <f>ROUND(L142*K142,3)</f>
        <v>0</v>
      </c>
      <c r="BL142" s="22" t="s">
        <v>157</v>
      </c>
      <c r="BM142" s="22" t="s">
        <v>169</v>
      </c>
    </row>
    <row r="143" spans="2:65" s="10" customFormat="1" ht="16.5" customHeight="1">
      <c r="B143" s="168"/>
      <c r="C143" s="169"/>
      <c r="D143" s="169"/>
      <c r="E143" s="170" t="s">
        <v>5</v>
      </c>
      <c r="F143" s="272" t="s">
        <v>170</v>
      </c>
      <c r="G143" s="273"/>
      <c r="H143" s="273"/>
      <c r="I143" s="273"/>
      <c r="J143" s="169"/>
      <c r="K143" s="171">
        <v>6</v>
      </c>
      <c r="L143" s="169"/>
      <c r="M143" s="169"/>
      <c r="N143" s="169"/>
      <c r="O143" s="169"/>
      <c r="P143" s="169"/>
      <c r="Q143" s="169"/>
      <c r="R143" s="172"/>
      <c r="T143" s="173"/>
      <c r="U143" s="169"/>
      <c r="V143" s="169"/>
      <c r="W143" s="169"/>
      <c r="X143" s="169"/>
      <c r="Y143" s="169"/>
      <c r="Z143" s="169"/>
      <c r="AA143" s="174"/>
      <c r="AT143" s="175" t="s">
        <v>171</v>
      </c>
      <c r="AU143" s="175" t="s">
        <v>131</v>
      </c>
      <c r="AV143" s="10" t="s">
        <v>131</v>
      </c>
      <c r="AW143" s="10" t="s">
        <v>31</v>
      </c>
      <c r="AX143" s="10" t="s">
        <v>75</v>
      </c>
      <c r="AY143" s="175" t="s">
        <v>152</v>
      </c>
    </row>
    <row r="144" spans="2:65" s="10" customFormat="1" ht="16.5" customHeight="1">
      <c r="B144" s="168"/>
      <c r="C144" s="169"/>
      <c r="D144" s="169"/>
      <c r="E144" s="170" t="s">
        <v>5</v>
      </c>
      <c r="F144" s="274" t="s">
        <v>172</v>
      </c>
      <c r="G144" s="275"/>
      <c r="H144" s="275"/>
      <c r="I144" s="275"/>
      <c r="J144" s="169"/>
      <c r="K144" s="171">
        <v>3.6749999999999998</v>
      </c>
      <c r="L144" s="169"/>
      <c r="M144" s="169"/>
      <c r="N144" s="169"/>
      <c r="O144" s="169"/>
      <c r="P144" s="169"/>
      <c r="Q144" s="169"/>
      <c r="R144" s="172"/>
      <c r="T144" s="173"/>
      <c r="U144" s="169"/>
      <c r="V144" s="169"/>
      <c r="W144" s="169"/>
      <c r="X144" s="169"/>
      <c r="Y144" s="169"/>
      <c r="Z144" s="169"/>
      <c r="AA144" s="174"/>
      <c r="AT144" s="175" t="s">
        <v>171</v>
      </c>
      <c r="AU144" s="175" t="s">
        <v>131</v>
      </c>
      <c r="AV144" s="10" t="s">
        <v>131</v>
      </c>
      <c r="AW144" s="10" t="s">
        <v>31</v>
      </c>
      <c r="AX144" s="10" t="s">
        <v>75</v>
      </c>
      <c r="AY144" s="175" t="s">
        <v>152</v>
      </c>
    </row>
    <row r="145" spans="2:65" s="10" customFormat="1" ht="16.5" customHeight="1">
      <c r="B145" s="168"/>
      <c r="C145" s="169"/>
      <c r="D145" s="169"/>
      <c r="E145" s="170" t="s">
        <v>5</v>
      </c>
      <c r="F145" s="274" t="s">
        <v>173</v>
      </c>
      <c r="G145" s="275"/>
      <c r="H145" s="275"/>
      <c r="I145" s="275"/>
      <c r="J145" s="169"/>
      <c r="K145" s="171">
        <v>9.6</v>
      </c>
      <c r="L145" s="169"/>
      <c r="M145" s="169"/>
      <c r="N145" s="169"/>
      <c r="O145" s="169"/>
      <c r="P145" s="169"/>
      <c r="Q145" s="169"/>
      <c r="R145" s="172"/>
      <c r="T145" s="173"/>
      <c r="U145" s="169"/>
      <c r="V145" s="169"/>
      <c r="W145" s="169"/>
      <c r="X145" s="169"/>
      <c r="Y145" s="169"/>
      <c r="Z145" s="169"/>
      <c r="AA145" s="174"/>
      <c r="AT145" s="175" t="s">
        <v>171</v>
      </c>
      <c r="AU145" s="175" t="s">
        <v>131</v>
      </c>
      <c r="AV145" s="10" t="s">
        <v>131</v>
      </c>
      <c r="AW145" s="10" t="s">
        <v>31</v>
      </c>
      <c r="AX145" s="10" t="s">
        <v>75</v>
      </c>
      <c r="AY145" s="175" t="s">
        <v>152</v>
      </c>
    </row>
    <row r="146" spans="2:65" s="11" customFormat="1" ht="16.5" customHeight="1">
      <c r="B146" s="176"/>
      <c r="C146" s="177"/>
      <c r="D146" s="177"/>
      <c r="E146" s="178" t="s">
        <v>5</v>
      </c>
      <c r="F146" s="276" t="s">
        <v>174</v>
      </c>
      <c r="G146" s="277"/>
      <c r="H146" s="277"/>
      <c r="I146" s="277"/>
      <c r="J146" s="177"/>
      <c r="K146" s="179">
        <v>19.274999999999999</v>
      </c>
      <c r="L146" s="177"/>
      <c r="M146" s="177"/>
      <c r="N146" s="177"/>
      <c r="O146" s="177"/>
      <c r="P146" s="177"/>
      <c r="Q146" s="177"/>
      <c r="R146" s="180"/>
      <c r="T146" s="181"/>
      <c r="U146" s="177"/>
      <c r="V146" s="177"/>
      <c r="W146" s="177"/>
      <c r="X146" s="177"/>
      <c r="Y146" s="177"/>
      <c r="Z146" s="177"/>
      <c r="AA146" s="182"/>
      <c r="AT146" s="183" t="s">
        <v>171</v>
      </c>
      <c r="AU146" s="183" t="s">
        <v>131</v>
      </c>
      <c r="AV146" s="11" t="s">
        <v>157</v>
      </c>
      <c r="AW146" s="11" t="s">
        <v>31</v>
      </c>
      <c r="AX146" s="11" t="s">
        <v>82</v>
      </c>
      <c r="AY146" s="183" t="s">
        <v>152</v>
      </c>
    </row>
    <row r="147" spans="2:65" s="1" customFormat="1" ht="25.5" customHeight="1">
      <c r="B147" s="130"/>
      <c r="C147" s="184" t="s">
        <v>175</v>
      </c>
      <c r="D147" s="184" t="s">
        <v>176</v>
      </c>
      <c r="E147" s="185" t="s">
        <v>177</v>
      </c>
      <c r="F147" s="278" t="s">
        <v>178</v>
      </c>
      <c r="G147" s="278"/>
      <c r="H147" s="278"/>
      <c r="I147" s="278"/>
      <c r="J147" s="186" t="s">
        <v>156</v>
      </c>
      <c r="K147" s="187">
        <v>131.648</v>
      </c>
      <c r="L147" s="279">
        <v>0</v>
      </c>
      <c r="M147" s="279"/>
      <c r="N147" s="280">
        <f>ROUND(L147*K147,3)</f>
        <v>0</v>
      </c>
      <c r="O147" s="271"/>
      <c r="P147" s="271"/>
      <c r="Q147" s="271"/>
      <c r="R147" s="133"/>
      <c r="T147" s="164" t="s">
        <v>5</v>
      </c>
      <c r="U147" s="46" t="s">
        <v>42</v>
      </c>
      <c r="V147" s="38"/>
      <c r="W147" s="165">
        <f>V147*K147</f>
        <v>0</v>
      </c>
      <c r="X147" s="165">
        <v>9.7199999999999995E-3</v>
      </c>
      <c r="Y147" s="165">
        <f>X147*K147</f>
        <v>1.2796185599999998</v>
      </c>
      <c r="Z147" s="165">
        <v>0</v>
      </c>
      <c r="AA147" s="166">
        <f>Z147*K147</f>
        <v>0</v>
      </c>
      <c r="AR147" s="22" t="s">
        <v>179</v>
      </c>
      <c r="AT147" s="22" t="s">
        <v>176</v>
      </c>
      <c r="AU147" s="22" t="s">
        <v>131</v>
      </c>
      <c r="AY147" s="22" t="s">
        <v>152</v>
      </c>
      <c r="BE147" s="104">
        <f>IF(U147="základná",N147,0)</f>
        <v>0</v>
      </c>
      <c r="BF147" s="104">
        <f>IF(U147="znížená",N147,0)</f>
        <v>0</v>
      </c>
      <c r="BG147" s="104">
        <f>IF(U147="zákl. prenesená",N147,0)</f>
        <v>0</v>
      </c>
      <c r="BH147" s="104">
        <f>IF(U147="zníž. prenesená",N147,0)</f>
        <v>0</v>
      </c>
      <c r="BI147" s="104">
        <f>IF(U147="nulová",N147,0)</f>
        <v>0</v>
      </c>
      <c r="BJ147" s="22" t="s">
        <v>131</v>
      </c>
      <c r="BK147" s="167">
        <f>ROUND(L147*K147,3)</f>
        <v>0</v>
      </c>
      <c r="BL147" s="22" t="s">
        <v>157</v>
      </c>
      <c r="BM147" s="22" t="s">
        <v>180</v>
      </c>
    </row>
    <row r="148" spans="2:65" s="1" customFormat="1" ht="38.25" customHeight="1">
      <c r="B148" s="130"/>
      <c r="C148" s="159" t="s">
        <v>181</v>
      </c>
      <c r="D148" s="159" t="s">
        <v>153</v>
      </c>
      <c r="E148" s="160" t="s">
        <v>182</v>
      </c>
      <c r="F148" s="270" t="s">
        <v>183</v>
      </c>
      <c r="G148" s="270"/>
      <c r="H148" s="270"/>
      <c r="I148" s="270"/>
      <c r="J148" s="161" t="s">
        <v>168</v>
      </c>
      <c r="K148" s="162">
        <v>7.3129999999999997</v>
      </c>
      <c r="L148" s="258">
        <v>0</v>
      </c>
      <c r="M148" s="258"/>
      <c r="N148" s="271">
        <f>ROUND(L148*K148,3)</f>
        <v>0</v>
      </c>
      <c r="O148" s="271"/>
      <c r="P148" s="271"/>
      <c r="Q148" s="271"/>
      <c r="R148" s="133"/>
      <c r="T148" s="164" t="s">
        <v>5</v>
      </c>
      <c r="U148" s="46" t="s">
        <v>42</v>
      </c>
      <c r="V148" s="38"/>
      <c r="W148" s="165">
        <f>V148*K148</f>
        <v>0</v>
      </c>
      <c r="X148" s="165">
        <v>5.8399999999999997E-3</v>
      </c>
      <c r="Y148" s="165">
        <f>X148*K148</f>
        <v>4.2707919999999996E-2</v>
      </c>
      <c r="Z148" s="165">
        <v>0</v>
      </c>
      <c r="AA148" s="166">
        <f>Z148*K148</f>
        <v>0</v>
      </c>
      <c r="AR148" s="22" t="s">
        <v>157</v>
      </c>
      <c r="AT148" s="22" t="s">
        <v>153</v>
      </c>
      <c r="AU148" s="22" t="s">
        <v>131</v>
      </c>
      <c r="AY148" s="22" t="s">
        <v>152</v>
      </c>
      <c r="BE148" s="104">
        <f>IF(U148="základná",N148,0)</f>
        <v>0</v>
      </c>
      <c r="BF148" s="104">
        <f>IF(U148="znížená",N148,0)</f>
        <v>0</v>
      </c>
      <c r="BG148" s="104">
        <f>IF(U148="zákl. prenesená",N148,0)</f>
        <v>0</v>
      </c>
      <c r="BH148" s="104">
        <f>IF(U148="zníž. prenesená",N148,0)</f>
        <v>0</v>
      </c>
      <c r="BI148" s="104">
        <f>IF(U148="nulová",N148,0)</f>
        <v>0</v>
      </c>
      <c r="BJ148" s="22" t="s">
        <v>131</v>
      </c>
      <c r="BK148" s="167">
        <f>ROUND(L148*K148,3)</f>
        <v>0</v>
      </c>
      <c r="BL148" s="22" t="s">
        <v>157</v>
      </c>
      <c r="BM148" s="22" t="s">
        <v>184</v>
      </c>
    </row>
    <row r="149" spans="2:65" s="10" customFormat="1" ht="16.5" customHeight="1">
      <c r="B149" s="168"/>
      <c r="C149" s="169"/>
      <c r="D149" s="169"/>
      <c r="E149" s="170" t="s">
        <v>5</v>
      </c>
      <c r="F149" s="272" t="s">
        <v>185</v>
      </c>
      <c r="G149" s="273"/>
      <c r="H149" s="273"/>
      <c r="I149" s="273"/>
      <c r="J149" s="169"/>
      <c r="K149" s="171">
        <v>7.3129999999999997</v>
      </c>
      <c r="L149" s="169"/>
      <c r="M149" s="169"/>
      <c r="N149" s="169"/>
      <c r="O149" s="169"/>
      <c r="P149" s="169"/>
      <c r="Q149" s="169"/>
      <c r="R149" s="172"/>
      <c r="T149" s="173"/>
      <c r="U149" s="169"/>
      <c r="V149" s="169"/>
      <c r="W149" s="169"/>
      <c r="X149" s="169"/>
      <c r="Y149" s="169"/>
      <c r="Z149" s="169"/>
      <c r="AA149" s="174"/>
      <c r="AT149" s="175" t="s">
        <v>171</v>
      </c>
      <c r="AU149" s="175" t="s">
        <v>131</v>
      </c>
      <c r="AV149" s="10" t="s">
        <v>131</v>
      </c>
      <c r="AW149" s="10" t="s">
        <v>31</v>
      </c>
      <c r="AX149" s="10" t="s">
        <v>82</v>
      </c>
      <c r="AY149" s="175" t="s">
        <v>152</v>
      </c>
    </row>
    <row r="150" spans="2:65" s="1" customFormat="1" ht="25.5" customHeight="1">
      <c r="B150" s="130"/>
      <c r="C150" s="184" t="s">
        <v>186</v>
      </c>
      <c r="D150" s="184" t="s">
        <v>176</v>
      </c>
      <c r="E150" s="185" t="s">
        <v>187</v>
      </c>
      <c r="F150" s="278" t="s">
        <v>188</v>
      </c>
      <c r="G150" s="278"/>
      <c r="H150" s="278"/>
      <c r="I150" s="278"/>
      <c r="J150" s="186" t="s">
        <v>156</v>
      </c>
      <c r="K150" s="187">
        <v>49.948</v>
      </c>
      <c r="L150" s="279">
        <v>0</v>
      </c>
      <c r="M150" s="279"/>
      <c r="N150" s="280">
        <f>ROUND(L150*K150,3)</f>
        <v>0</v>
      </c>
      <c r="O150" s="271"/>
      <c r="P150" s="271"/>
      <c r="Q150" s="271"/>
      <c r="R150" s="133"/>
      <c r="T150" s="164" t="s">
        <v>5</v>
      </c>
      <c r="U150" s="46" t="s">
        <v>42</v>
      </c>
      <c r="V150" s="38"/>
      <c r="W150" s="165">
        <f>V150*K150</f>
        <v>0</v>
      </c>
      <c r="X150" s="165">
        <v>1.2149999999999999E-2</v>
      </c>
      <c r="Y150" s="165">
        <f>X150*K150</f>
        <v>0.60686819999999997</v>
      </c>
      <c r="Z150" s="165">
        <v>0</v>
      </c>
      <c r="AA150" s="166">
        <f>Z150*K150</f>
        <v>0</v>
      </c>
      <c r="AR150" s="22" t="s">
        <v>179</v>
      </c>
      <c r="AT150" s="22" t="s">
        <v>176</v>
      </c>
      <c r="AU150" s="22" t="s">
        <v>131</v>
      </c>
      <c r="AY150" s="22" t="s">
        <v>152</v>
      </c>
      <c r="BE150" s="104">
        <f>IF(U150="základná",N150,0)</f>
        <v>0</v>
      </c>
      <c r="BF150" s="104">
        <f>IF(U150="znížená",N150,0)</f>
        <v>0</v>
      </c>
      <c r="BG150" s="104">
        <f>IF(U150="zákl. prenesená",N150,0)</f>
        <v>0</v>
      </c>
      <c r="BH150" s="104">
        <f>IF(U150="zníž. prenesená",N150,0)</f>
        <v>0</v>
      </c>
      <c r="BI150" s="104">
        <f>IF(U150="nulová",N150,0)</f>
        <v>0</v>
      </c>
      <c r="BJ150" s="22" t="s">
        <v>131</v>
      </c>
      <c r="BK150" s="167">
        <f>ROUND(L150*K150,3)</f>
        <v>0</v>
      </c>
      <c r="BL150" s="22" t="s">
        <v>157</v>
      </c>
      <c r="BM150" s="22" t="s">
        <v>189</v>
      </c>
    </row>
    <row r="151" spans="2:65" s="1" customFormat="1" ht="38.25" customHeight="1">
      <c r="B151" s="130"/>
      <c r="C151" s="159" t="s">
        <v>179</v>
      </c>
      <c r="D151" s="159" t="s">
        <v>153</v>
      </c>
      <c r="E151" s="160" t="s">
        <v>190</v>
      </c>
      <c r="F151" s="270" t="s">
        <v>191</v>
      </c>
      <c r="G151" s="270"/>
      <c r="H151" s="270"/>
      <c r="I151" s="270"/>
      <c r="J151" s="161" t="s">
        <v>168</v>
      </c>
      <c r="K151" s="162">
        <v>133.327</v>
      </c>
      <c r="L151" s="258">
        <v>0</v>
      </c>
      <c r="M151" s="258"/>
      <c r="N151" s="271">
        <f>ROUND(L151*K151,3)</f>
        <v>0</v>
      </c>
      <c r="O151" s="271"/>
      <c r="P151" s="271"/>
      <c r="Q151" s="271"/>
      <c r="R151" s="133"/>
      <c r="T151" s="164" t="s">
        <v>5</v>
      </c>
      <c r="U151" s="46" t="s">
        <v>42</v>
      </c>
      <c r="V151" s="38"/>
      <c r="W151" s="165">
        <f>V151*K151</f>
        <v>0</v>
      </c>
      <c r="X151" s="165">
        <v>6.96E-3</v>
      </c>
      <c r="Y151" s="165">
        <f>X151*K151</f>
        <v>0.92795592000000005</v>
      </c>
      <c r="Z151" s="165">
        <v>0</v>
      </c>
      <c r="AA151" s="166">
        <f>Z151*K151</f>
        <v>0</v>
      </c>
      <c r="AR151" s="22" t="s">
        <v>157</v>
      </c>
      <c r="AT151" s="22" t="s">
        <v>153</v>
      </c>
      <c r="AU151" s="22" t="s">
        <v>131</v>
      </c>
      <c r="AY151" s="22" t="s">
        <v>152</v>
      </c>
      <c r="BE151" s="104">
        <f>IF(U151="základná",N151,0)</f>
        <v>0</v>
      </c>
      <c r="BF151" s="104">
        <f>IF(U151="znížená",N151,0)</f>
        <v>0</v>
      </c>
      <c r="BG151" s="104">
        <f>IF(U151="zákl. prenesená",N151,0)</f>
        <v>0</v>
      </c>
      <c r="BH151" s="104">
        <f>IF(U151="zníž. prenesená",N151,0)</f>
        <v>0</v>
      </c>
      <c r="BI151" s="104">
        <f>IF(U151="nulová",N151,0)</f>
        <v>0</v>
      </c>
      <c r="BJ151" s="22" t="s">
        <v>131</v>
      </c>
      <c r="BK151" s="167">
        <f>ROUND(L151*K151,3)</f>
        <v>0</v>
      </c>
      <c r="BL151" s="22" t="s">
        <v>157</v>
      </c>
      <c r="BM151" s="22" t="s">
        <v>192</v>
      </c>
    </row>
    <row r="152" spans="2:65" s="10" customFormat="1" ht="16.5" customHeight="1">
      <c r="B152" s="168"/>
      <c r="C152" s="169"/>
      <c r="D152" s="169"/>
      <c r="E152" s="170" t="s">
        <v>5</v>
      </c>
      <c r="F152" s="272" t="s">
        <v>193</v>
      </c>
      <c r="G152" s="273"/>
      <c r="H152" s="273"/>
      <c r="I152" s="273"/>
      <c r="J152" s="169"/>
      <c r="K152" s="171">
        <v>10.488</v>
      </c>
      <c r="L152" s="169"/>
      <c r="M152" s="169"/>
      <c r="N152" s="169"/>
      <c r="O152" s="169"/>
      <c r="P152" s="169"/>
      <c r="Q152" s="169"/>
      <c r="R152" s="172"/>
      <c r="T152" s="173"/>
      <c r="U152" s="169"/>
      <c r="V152" s="169"/>
      <c r="W152" s="169"/>
      <c r="X152" s="169"/>
      <c r="Y152" s="169"/>
      <c r="Z152" s="169"/>
      <c r="AA152" s="174"/>
      <c r="AT152" s="175" t="s">
        <v>171</v>
      </c>
      <c r="AU152" s="175" t="s">
        <v>131</v>
      </c>
      <c r="AV152" s="10" t="s">
        <v>131</v>
      </c>
      <c r="AW152" s="10" t="s">
        <v>31</v>
      </c>
      <c r="AX152" s="10" t="s">
        <v>75</v>
      </c>
      <c r="AY152" s="175" t="s">
        <v>152</v>
      </c>
    </row>
    <row r="153" spans="2:65" s="10" customFormat="1" ht="16.5" customHeight="1">
      <c r="B153" s="168"/>
      <c r="C153" s="169"/>
      <c r="D153" s="169"/>
      <c r="E153" s="170" t="s">
        <v>5</v>
      </c>
      <c r="F153" s="274" t="s">
        <v>194</v>
      </c>
      <c r="G153" s="275"/>
      <c r="H153" s="275"/>
      <c r="I153" s="275"/>
      <c r="J153" s="169"/>
      <c r="K153" s="171">
        <v>23.725000000000001</v>
      </c>
      <c r="L153" s="169"/>
      <c r="M153" s="169"/>
      <c r="N153" s="169"/>
      <c r="O153" s="169"/>
      <c r="P153" s="169"/>
      <c r="Q153" s="169"/>
      <c r="R153" s="172"/>
      <c r="T153" s="173"/>
      <c r="U153" s="169"/>
      <c r="V153" s="169"/>
      <c r="W153" s="169"/>
      <c r="X153" s="169"/>
      <c r="Y153" s="169"/>
      <c r="Z153" s="169"/>
      <c r="AA153" s="174"/>
      <c r="AT153" s="175" t="s">
        <v>171</v>
      </c>
      <c r="AU153" s="175" t="s">
        <v>131</v>
      </c>
      <c r="AV153" s="10" t="s">
        <v>131</v>
      </c>
      <c r="AW153" s="10" t="s">
        <v>31</v>
      </c>
      <c r="AX153" s="10" t="s">
        <v>75</v>
      </c>
      <c r="AY153" s="175" t="s">
        <v>152</v>
      </c>
    </row>
    <row r="154" spans="2:65" s="10" customFormat="1" ht="16.5" customHeight="1">
      <c r="B154" s="168"/>
      <c r="C154" s="169"/>
      <c r="D154" s="169"/>
      <c r="E154" s="170" t="s">
        <v>5</v>
      </c>
      <c r="F154" s="274" t="s">
        <v>195</v>
      </c>
      <c r="G154" s="275"/>
      <c r="H154" s="275"/>
      <c r="I154" s="275"/>
      <c r="J154" s="169"/>
      <c r="K154" s="171">
        <v>7.7750000000000004</v>
      </c>
      <c r="L154" s="169"/>
      <c r="M154" s="169"/>
      <c r="N154" s="169"/>
      <c r="O154" s="169"/>
      <c r="P154" s="169"/>
      <c r="Q154" s="169"/>
      <c r="R154" s="172"/>
      <c r="T154" s="173"/>
      <c r="U154" s="169"/>
      <c r="V154" s="169"/>
      <c r="W154" s="169"/>
      <c r="X154" s="169"/>
      <c r="Y154" s="169"/>
      <c r="Z154" s="169"/>
      <c r="AA154" s="174"/>
      <c r="AT154" s="175" t="s">
        <v>171</v>
      </c>
      <c r="AU154" s="175" t="s">
        <v>131</v>
      </c>
      <c r="AV154" s="10" t="s">
        <v>131</v>
      </c>
      <c r="AW154" s="10" t="s">
        <v>31</v>
      </c>
      <c r="AX154" s="10" t="s">
        <v>75</v>
      </c>
      <c r="AY154" s="175" t="s">
        <v>152</v>
      </c>
    </row>
    <row r="155" spans="2:65" s="10" customFormat="1" ht="16.5" customHeight="1">
      <c r="B155" s="168"/>
      <c r="C155" s="169"/>
      <c r="D155" s="169"/>
      <c r="E155" s="170" t="s">
        <v>5</v>
      </c>
      <c r="F155" s="274" t="s">
        <v>196</v>
      </c>
      <c r="G155" s="275"/>
      <c r="H155" s="275"/>
      <c r="I155" s="275"/>
      <c r="J155" s="169"/>
      <c r="K155" s="171">
        <v>11.9</v>
      </c>
      <c r="L155" s="169"/>
      <c r="M155" s="169"/>
      <c r="N155" s="169"/>
      <c r="O155" s="169"/>
      <c r="P155" s="169"/>
      <c r="Q155" s="169"/>
      <c r="R155" s="172"/>
      <c r="T155" s="173"/>
      <c r="U155" s="169"/>
      <c r="V155" s="169"/>
      <c r="W155" s="169"/>
      <c r="X155" s="169"/>
      <c r="Y155" s="169"/>
      <c r="Z155" s="169"/>
      <c r="AA155" s="174"/>
      <c r="AT155" s="175" t="s">
        <v>171</v>
      </c>
      <c r="AU155" s="175" t="s">
        <v>131</v>
      </c>
      <c r="AV155" s="10" t="s">
        <v>131</v>
      </c>
      <c r="AW155" s="10" t="s">
        <v>31</v>
      </c>
      <c r="AX155" s="10" t="s">
        <v>75</v>
      </c>
      <c r="AY155" s="175" t="s">
        <v>152</v>
      </c>
    </row>
    <row r="156" spans="2:65" s="10" customFormat="1" ht="16.5" customHeight="1">
      <c r="B156" s="168"/>
      <c r="C156" s="169"/>
      <c r="D156" s="169"/>
      <c r="E156" s="170" t="s">
        <v>5</v>
      </c>
      <c r="F156" s="274" t="s">
        <v>197</v>
      </c>
      <c r="G156" s="275"/>
      <c r="H156" s="275"/>
      <c r="I156" s="275"/>
      <c r="J156" s="169"/>
      <c r="K156" s="171">
        <v>4</v>
      </c>
      <c r="L156" s="169"/>
      <c r="M156" s="169"/>
      <c r="N156" s="169"/>
      <c r="O156" s="169"/>
      <c r="P156" s="169"/>
      <c r="Q156" s="169"/>
      <c r="R156" s="172"/>
      <c r="T156" s="173"/>
      <c r="U156" s="169"/>
      <c r="V156" s="169"/>
      <c r="W156" s="169"/>
      <c r="X156" s="169"/>
      <c r="Y156" s="169"/>
      <c r="Z156" s="169"/>
      <c r="AA156" s="174"/>
      <c r="AT156" s="175" t="s">
        <v>171</v>
      </c>
      <c r="AU156" s="175" t="s">
        <v>131</v>
      </c>
      <c r="AV156" s="10" t="s">
        <v>131</v>
      </c>
      <c r="AW156" s="10" t="s">
        <v>31</v>
      </c>
      <c r="AX156" s="10" t="s">
        <v>75</v>
      </c>
      <c r="AY156" s="175" t="s">
        <v>152</v>
      </c>
    </row>
    <row r="157" spans="2:65" s="10" customFormat="1" ht="16.5" customHeight="1">
      <c r="B157" s="168"/>
      <c r="C157" s="169"/>
      <c r="D157" s="169"/>
      <c r="E157" s="170" t="s">
        <v>5</v>
      </c>
      <c r="F157" s="274" t="s">
        <v>198</v>
      </c>
      <c r="G157" s="275"/>
      <c r="H157" s="275"/>
      <c r="I157" s="275"/>
      <c r="J157" s="169"/>
      <c r="K157" s="171">
        <v>7.4</v>
      </c>
      <c r="L157" s="169"/>
      <c r="M157" s="169"/>
      <c r="N157" s="169"/>
      <c r="O157" s="169"/>
      <c r="P157" s="169"/>
      <c r="Q157" s="169"/>
      <c r="R157" s="172"/>
      <c r="T157" s="173"/>
      <c r="U157" s="169"/>
      <c r="V157" s="169"/>
      <c r="W157" s="169"/>
      <c r="X157" s="169"/>
      <c r="Y157" s="169"/>
      <c r="Z157" s="169"/>
      <c r="AA157" s="174"/>
      <c r="AT157" s="175" t="s">
        <v>171</v>
      </c>
      <c r="AU157" s="175" t="s">
        <v>131</v>
      </c>
      <c r="AV157" s="10" t="s">
        <v>131</v>
      </c>
      <c r="AW157" s="10" t="s">
        <v>31</v>
      </c>
      <c r="AX157" s="10" t="s">
        <v>75</v>
      </c>
      <c r="AY157" s="175" t="s">
        <v>152</v>
      </c>
    </row>
    <row r="158" spans="2:65" s="10" customFormat="1" ht="16.5" customHeight="1">
      <c r="B158" s="168"/>
      <c r="C158" s="169"/>
      <c r="D158" s="169"/>
      <c r="E158" s="170" t="s">
        <v>5</v>
      </c>
      <c r="F158" s="274" t="s">
        <v>199</v>
      </c>
      <c r="G158" s="275"/>
      <c r="H158" s="275"/>
      <c r="I158" s="275"/>
      <c r="J158" s="169"/>
      <c r="K158" s="171">
        <v>27.863</v>
      </c>
      <c r="L158" s="169"/>
      <c r="M158" s="169"/>
      <c r="N158" s="169"/>
      <c r="O158" s="169"/>
      <c r="P158" s="169"/>
      <c r="Q158" s="169"/>
      <c r="R158" s="172"/>
      <c r="T158" s="173"/>
      <c r="U158" s="169"/>
      <c r="V158" s="169"/>
      <c r="W158" s="169"/>
      <c r="X158" s="169"/>
      <c r="Y158" s="169"/>
      <c r="Z158" s="169"/>
      <c r="AA158" s="174"/>
      <c r="AT158" s="175" t="s">
        <v>171</v>
      </c>
      <c r="AU158" s="175" t="s">
        <v>131</v>
      </c>
      <c r="AV158" s="10" t="s">
        <v>131</v>
      </c>
      <c r="AW158" s="10" t="s">
        <v>31</v>
      </c>
      <c r="AX158" s="10" t="s">
        <v>75</v>
      </c>
      <c r="AY158" s="175" t="s">
        <v>152</v>
      </c>
    </row>
    <row r="159" spans="2:65" s="10" customFormat="1" ht="16.5" customHeight="1">
      <c r="B159" s="168"/>
      <c r="C159" s="169"/>
      <c r="D159" s="169"/>
      <c r="E159" s="170" t="s">
        <v>5</v>
      </c>
      <c r="F159" s="274" t="s">
        <v>200</v>
      </c>
      <c r="G159" s="275"/>
      <c r="H159" s="275"/>
      <c r="I159" s="275"/>
      <c r="J159" s="169"/>
      <c r="K159" s="171">
        <v>14.063000000000001</v>
      </c>
      <c r="L159" s="169"/>
      <c r="M159" s="169"/>
      <c r="N159" s="169"/>
      <c r="O159" s="169"/>
      <c r="P159" s="169"/>
      <c r="Q159" s="169"/>
      <c r="R159" s="172"/>
      <c r="T159" s="173"/>
      <c r="U159" s="169"/>
      <c r="V159" s="169"/>
      <c r="W159" s="169"/>
      <c r="X159" s="169"/>
      <c r="Y159" s="169"/>
      <c r="Z159" s="169"/>
      <c r="AA159" s="174"/>
      <c r="AT159" s="175" t="s">
        <v>171</v>
      </c>
      <c r="AU159" s="175" t="s">
        <v>131</v>
      </c>
      <c r="AV159" s="10" t="s">
        <v>131</v>
      </c>
      <c r="AW159" s="10" t="s">
        <v>31</v>
      </c>
      <c r="AX159" s="10" t="s">
        <v>75</v>
      </c>
      <c r="AY159" s="175" t="s">
        <v>152</v>
      </c>
    </row>
    <row r="160" spans="2:65" s="10" customFormat="1" ht="16.5" customHeight="1">
      <c r="B160" s="168"/>
      <c r="C160" s="169"/>
      <c r="D160" s="169"/>
      <c r="E160" s="170" t="s">
        <v>5</v>
      </c>
      <c r="F160" s="274" t="s">
        <v>201</v>
      </c>
      <c r="G160" s="275"/>
      <c r="H160" s="275"/>
      <c r="I160" s="275"/>
      <c r="J160" s="169"/>
      <c r="K160" s="171">
        <v>10.212999999999999</v>
      </c>
      <c r="L160" s="169"/>
      <c r="M160" s="169"/>
      <c r="N160" s="169"/>
      <c r="O160" s="169"/>
      <c r="P160" s="169"/>
      <c r="Q160" s="169"/>
      <c r="R160" s="172"/>
      <c r="T160" s="173"/>
      <c r="U160" s="169"/>
      <c r="V160" s="169"/>
      <c r="W160" s="169"/>
      <c r="X160" s="169"/>
      <c r="Y160" s="169"/>
      <c r="Z160" s="169"/>
      <c r="AA160" s="174"/>
      <c r="AT160" s="175" t="s">
        <v>171</v>
      </c>
      <c r="AU160" s="175" t="s">
        <v>131</v>
      </c>
      <c r="AV160" s="10" t="s">
        <v>131</v>
      </c>
      <c r="AW160" s="10" t="s">
        <v>31</v>
      </c>
      <c r="AX160" s="10" t="s">
        <v>75</v>
      </c>
      <c r="AY160" s="175" t="s">
        <v>152</v>
      </c>
    </row>
    <row r="161" spans="2:65" s="10" customFormat="1" ht="16.5" customHeight="1">
      <c r="B161" s="168"/>
      <c r="C161" s="169"/>
      <c r="D161" s="169"/>
      <c r="E161" s="170" t="s">
        <v>5</v>
      </c>
      <c r="F161" s="274" t="s">
        <v>196</v>
      </c>
      <c r="G161" s="275"/>
      <c r="H161" s="275"/>
      <c r="I161" s="275"/>
      <c r="J161" s="169"/>
      <c r="K161" s="171">
        <v>11.9</v>
      </c>
      <c r="L161" s="169"/>
      <c r="M161" s="169"/>
      <c r="N161" s="169"/>
      <c r="O161" s="169"/>
      <c r="P161" s="169"/>
      <c r="Q161" s="169"/>
      <c r="R161" s="172"/>
      <c r="T161" s="173"/>
      <c r="U161" s="169"/>
      <c r="V161" s="169"/>
      <c r="W161" s="169"/>
      <c r="X161" s="169"/>
      <c r="Y161" s="169"/>
      <c r="Z161" s="169"/>
      <c r="AA161" s="174"/>
      <c r="AT161" s="175" t="s">
        <v>171</v>
      </c>
      <c r="AU161" s="175" t="s">
        <v>131</v>
      </c>
      <c r="AV161" s="10" t="s">
        <v>131</v>
      </c>
      <c r="AW161" s="10" t="s">
        <v>31</v>
      </c>
      <c r="AX161" s="10" t="s">
        <v>75</v>
      </c>
      <c r="AY161" s="175" t="s">
        <v>152</v>
      </c>
    </row>
    <row r="162" spans="2:65" s="10" customFormat="1" ht="16.5" customHeight="1">
      <c r="B162" s="168"/>
      <c r="C162" s="169"/>
      <c r="D162" s="169"/>
      <c r="E162" s="170" t="s">
        <v>5</v>
      </c>
      <c r="F162" s="274" t="s">
        <v>197</v>
      </c>
      <c r="G162" s="275"/>
      <c r="H162" s="275"/>
      <c r="I162" s="275"/>
      <c r="J162" s="169"/>
      <c r="K162" s="171">
        <v>4</v>
      </c>
      <c r="L162" s="169"/>
      <c r="M162" s="169"/>
      <c r="N162" s="169"/>
      <c r="O162" s="169"/>
      <c r="P162" s="169"/>
      <c r="Q162" s="169"/>
      <c r="R162" s="172"/>
      <c r="T162" s="173"/>
      <c r="U162" s="169"/>
      <c r="V162" s="169"/>
      <c r="W162" s="169"/>
      <c r="X162" s="169"/>
      <c r="Y162" s="169"/>
      <c r="Z162" s="169"/>
      <c r="AA162" s="174"/>
      <c r="AT162" s="175" t="s">
        <v>171</v>
      </c>
      <c r="AU162" s="175" t="s">
        <v>131</v>
      </c>
      <c r="AV162" s="10" t="s">
        <v>131</v>
      </c>
      <c r="AW162" s="10" t="s">
        <v>31</v>
      </c>
      <c r="AX162" s="10" t="s">
        <v>75</v>
      </c>
      <c r="AY162" s="175" t="s">
        <v>152</v>
      </c>
    </row>
    <row r="163" spans="2:65" s="11" customFormat="1" ht="16.5" customHeight="1">
      <c r="B163" s="176"/>
      <c r="C163" s="177"/>
      <c r="D163" s="177"/>
      <c r="E163" s="178" t="s">
        <v>5</v>
      </c>
      <c r="F163" s="276" t="s">
        <v>174</v>
      </c>
      <c r="G163" s="277"/>
      <c r="H163" s="277"/>
      <c r="I163" s="277"/>
      <c r="J163" s="177"/>
      <c r="K163" s="179">
        <v>133.327</v>
      </c>
      <c r="L163" s="177"/>
      <c r="M163" s="177"/>
      <c r="N163" s="177"/>
      <c r="O163" s="177"/>
      <c r="P163" s="177"/>
      <c r="Q163" s="177"/>
      <c r="R163" s="180"/>
      <c r="T163" s="181"/>
      <c r="U163" s="177"/>
      <c r="V163" s="177"/>
      <c r="W163" s="177"/>
      <c r="X163" s="177"/>
      <c r="Y163" s="177"/>
      <c r="Z163" s="177"/>
      <c r="AA163" s="182"/>
      <c r="AT163" s="183" t="s">
        <v>171</v>
      </c>
      <c r="AU163" s="183" t="s">
        <v>131</v>
      </c>
      <c r="AV163" s="11" t="s">
        <v>157</v>
      </c>
      <c r="AW163" s="11" t="s">
        <v>31</v>
      </c>
      <c r="AX163" s="11" t="s">
        <v>82</v>
      </c>
      <c r="AY163" s="183" t="s">
        <v>152</v>
      </c>
    </row>
    <row r="164" spans="2:65" s="1" customFormat="1" ht="25.5" customHeight="1">
      <c r="B164" s="130"/>
      <c r="C164" s="184" t="s">
        <v>202</v>
      </c>
      <c r="D164" s="184" t="s">
        <v>176</v>
      </c>
      <c r="E164" s="185" t="s">
        <v>203</v>
      </c>
      <c r="F164" s="278" t="s">
        <v>204</v>
      </c>
      <c r="G164" s="278"/>
      <c r="H164" s="278"/>
      <c r="I164" s="278"/>
      <c r="J164" s="186" t="s">
        <v>156</v>
      </c>
      <c r="K164" s="187">
        <v>910.62300000000005</v>
      </c>
      <c r="L164" s="279">
        <v>0</v>
      </c>
      <c r="M164" s="279"/>
      <c r="N164" s="280">
        <f>ROUND(L164*K164,3)</f>
        <v>0</v>
      </c>
      <c r="O164" s="271"/>
      <c r="P164" s="271"/>
      <c r="Q164" s="271"/>
      <c r="R164" s="133"/>
      <c r="T164" s="164" t="s">
        <v>5</v>
      </c>
      <c r="U164" s="46" t="s">
        <v>42</v>
      </c>
      <c r="V164" s="38"/>
      <c r="W164" s="165">
        <f>V164*K164</f>
        <v>0</v>
      </c>
      <c r="X164" s="165">
        <v>1.457E-2</v>
      </c>
      <c r="Y164" s="165">
        <f>X164*K164</f>
        <v>13.267777110000001</v>
      </c>
      <c r="Z164" s="165">
        <v>0</v>
      </c>
      <c r="AA164" s="166">
        <f>Z164*K164</f>
        <v>0</v>
      </c>
      <c r="AR164" s="22" t="s">
        <v>179</v>
      </c>
      <c r="AT164" s="22" t="s">
        <v>176</v>
      </c>
      <c r="AU164" s="22" t="s">
        <v>131</v>
      </c>
      <c r="AY164" s="22" t="s">
        <v>152</v>
      </c>
      <c r="BE164" s="104">
        <f>IF(U164="základná",N164,0)</f>
        <v>0</v>
      </c>
      <c r="BF164" s="104">
        <f>IF(U164="znížená",N164,0)</f>
        <v>0</v>
      </c>
      <c r="BG164" s="104">
        <f>IF(U164="zákl. prenesená",N164,0)</f>
        <v>0</v>
      </c>
      <c r="BH164" s="104">
        <f>IF(U164="zníž. prenesená",N164,0)</f>
        <v>0</v>
      </c>
      <c r="BI164" s="104">
        <f>IF(U164="nulová",N164,0)</f>
        <v>0</v>
      </c>
      <c r="BJ164" s="22" t="s">
        <v>131</v>
      </c>
      <c r="BK164" s="167">
        <f>ROUND(L164*K164,3)</f>
        <v>0</v>
      </c>
      <c r="BL164" s="22" t="s">
        <v>157</v>
      </c>
      <c r="BM164" s="22" t="s">
        <v>205</v>
      </c>
    </row>
    <row r="165" spans="2:65" s="9" customFormat="1" ht="29.85" customHeight="1">
      <c r="B165" s="148"/>
      <c r="C165" s="149"/>
      <c r="D165" s="158" t="s">
        <v>109</v>
      </c>
      <c r="E165" s="158"/>
      <c r="F165" s="158"/>
      <c r="G165" s="158"/>
      <c r="H165" s="158"/>
      <c r="I165" s="158"/>
      <c r="J165" s="158"/>
      <c r="K165" s="158"/>
      <c r="L165" s="158"/>
      <c r="M165" s="158"/>
      <c r="N165" s="266">
        <f>BK165</f>
        <v>0</v>
      </c>
      <c r="O165" s="267"/>
      <c r="P165" s="267"/>
      <c r="Q165" s="267"/>
      <c r="R165" s="151"/>
      <c r="T165" s="152"/>
      <c r="U165" s="149"/>
      <c r="V165" s="149"/>
      <c r="W165" s="153">
        <f>SUM(W166:W192)</f>
        <v>0</v>
      </c>
      <c r="X165" s="149"/>
      <c r="Y165" s="153">
        <f>SUM(Y166:Y192)</f>
        <v>15.395473970000001</v>
      </c>
      <c r="Z165" s="149"/>
      <c r="AA165" s="154">
        <f>SUM(AA166:AA192)</f>
        <v>0</v>
      </c>
      <c r="AR165" s="155" t="s">
        <v>82</v>
      </c>
      <c r="AT165" s="156" t="s">
        <v>74</v>
      </c>
      <c r="AU165" s="156" t="s">
        <v>82</v>
      </c>
      <c r="AY165" s="155" t="s">
        <v>152</v>
      </c>
      <c r="BK165" s="157">
        <f>SUM(BK166:BK192)</f>
        <v>0</v>
      </c>
    </row>
    <row r="166" spans="2:65" s="1" customFormat="1" ht="38.25" customHeight="1">
      <c r="B166" s="130"/>
      <c r="C166" s="159" t="s">
        <v>206</v>
      </c>
      <c r="D166" s="159" t="s">
        <v>153</v>
      </c>
      <c r="E166" s="160" t="s">
        <v>207</v>
      </c>
      <c r="F166" s="270" t="s">
        <v>208</v>
      </c>
      <c r="G166" s="270"/>
      <c r="H166" s="270"/>
      <c r="I166" s="270"/>
      <c r="J166" s="161" t="s">
        <v>168</v>
      </c>
      <c r="K166" s="162">
        <v>208.017</v>
      </c>
      <c r="L166" s="258">
        <v>0</v>
      </c>
      <c r="M166" s="258"/>
      <c r="N166" s="271">
        <f>ROUND(L166*K166,3)</f>
        <v>0</v>
      </c>
      <c r="O166" s="271"/>
      <c r="P166" s="271"/>
      <c r="Q166" s="271"/>
      <c r="R166" s="133"/>
      <c r="T166" s="164" t="s">
        <v>5</v>
      </c>
      <c r="U166" s="46" t="s">
        <v>42</v>
      </c>
      <c r="V166" s="38"/>
      <c r="W166" s="165">
        <f>V166*K166</f>
        <v>0</v>
      </c>
      <c r="X166" s="165">
        <v>4.0000000000000002E-4</v>
      </c>
      <c r="Y166" s="165">
        <f>X166*K166</f>
        <v>8.3206799999999997E-2</v>
      </c>
      <c r="Z166" s="165">
        <v>0</v>
      </c>
      <c r="AA166" s="166">
        <f>Z166*K166</f>
        <v>0</v>
      </c>
      <c r="AR166" s="22" t="s">
        <v>157</v>
      </c>
      <c r="AT166" s="22" t="s">
        <v>153</v>
      </c>
      <c r="AU166" s="22" t="s">
        <v>131</v>
      </c>
      <c r="AY166" s="22" t="s">
        <v>152</v>
      </c>
      <c r="BE166" s="104">
        <f>IF(U166="základná",N166,0)</f>
        <v>0</v>
      </c>
      <c r="BF166" s="104">
        <f>IF(U166="znížená",N166,0)</f>
        <v>0</v>
      </c>
      <c r="BG166" s="104">
        <f>IF(U166="zákl. prenesená",N166,0)</f>
        <v>0</v>
      </c>
      <c r="BH166" s="104">
        <f>IF(U166="zníž. prenesená",N166,0)</f>
        <v>0</v>
      </c>
      <c r="BI166" s="104">
        <f>IF(U166="nulová",N166,0)</f>
        <v>0</v>
      </c>
      <c r="BJ166" s="22" t="s">
        <v>131</v>
      </c>
      <c r="BK166" s="167">
        <f>ROUND(L166*K166,3)</f>
        <v>0</v>
      </c>
      <c r="BL166" s="22" t="s">
        <v>157</v>
      </c>
      <c r="BM166" s="22" t="s">
        <v>209</v>
      </c>
    </row>
    <row r="167" spans="2:65" s="1" customFormat="1" ht="25.5" customHeight="1">
      <c r="B167" s="130"/>
      <c r="C167" s="159" t="s">
        <v>210</v>
      </c>
      <c r="D167" s="159" t="s">
        <v>153</v>
      </c>
      <c r="E167" s="160" t="s">
        <v>211</v>
      </c>
      <c r="F167" s="270" t="s">
        <v>212</v>
      </c>
      <c r="G167" s="270"/>
      <c r="H167" s="270"/>
      <c r="I167" s="270"/>
      <c r="J167" s="161" t="s">
        <v>168</v>
      </c>
      <c r="K167" s="162">
        <v>303.66000000000003</v>
      </c>
      <c r="L167" s="258">
        <v>0</v>
      </c>
      <c r="M167" s="258"/>
      <c r="N167" s="271">
        <f>ROUND(L167*K167,3)</f>
        <v>0</v>
      </c>
      <c r="O167" s="271"/>
      <c r="P167" s="271"/>
      <c r="Q167" s="271"/>
      <c r="R167" s="133"/>
      <c r="T167" s="164" t="s">
        <v>5</v>
      </c>
      <c r="U167" s="46" t="s">
        <v>42</v>
      </c>
      <c r="V167" s="38"/>
      <c r="W167" s="165">
        <f>V167*K167</f>
        <v>0</v>
      </c>
      <c r="X167" s="165">
        <v>6.8599999999999998E-3</v>
      </c>
      <c r="Y167" s="165">
        <f>X167*K167</f>
        <v>2.0831075999999999</v>
      </c>
      <c r="Z167" s="165">
        <v>0</v>
      </c>
      <c r="AA167" s="166">
        <f>Z167*K167</f>
        <v>0</v>
      </c>
      <c r="AR167" s="22" t="s">
        <v>157</v>
      </c>
      <c r="AT167" s="22" t="s">
        <v>153</v>
      </c>
      <c r="AU167" s="22" t="s">
        <v>131</v>
      </c>
      <c r="AY167" s="22" t="s">
        <v>152</v>
      </c>
      <c r="BE167" s="104">
        <f>IF(U167="základná",N167,0)</f>
        <v>0</v>
      </c>
      <c r="BF167" s="104">
        <f>IF(U167="znížená",N167,0)</f>
        <v>0</v>
      </c>
      <c r="BG167" s="104">
        <f>IF(U167="zákl. prenesená",N167,0)</f>
        <v>0</v>
      </c>
      <c r="BH167" s="104">
        <f>IF(U167="zníž. prenesená",N167,0)</f>
        <v>0</v>
      </c>
      <c r="BI167" s="104">
        <f>IF(U167="nulová",N167,0)</f>
        <v>0</v>
      </c>
      <c r="BJ167" s="22" t="s">
        <v>131</v>
      </c>
      <c r="BK167" s="167">
        <f>ROUND(L167*K167,3)</f>
        <v>0</v>
      </c>
      <c r="BL167" s="22" t="s">
        <v>157</v>
      </c>
      <c r="BM167" s="22" t="s">
        <v>213</v>
      </c>
    </row>
    <row r="168" spans="2:65" s="10" customFormat="1" ht="25.5" customHeight="1">
      <c r="B168" s="168"/>
      <c r="C168" s="169"/>
      <c r="D168" s="169"/>
      <c r="E168" s="170" t="s">
        <v>5</v>
      </c>
      <c r="F168" s="272" t="s">
        <v>214</v>
      </c>
      <c r="G168" s="273"/>
      <c r="H168" s="273"/>
      <c r="I168" s="273"/>
      <c r="J168" s="169"/>
      <c r="K168" s="171">
        <v>48.984999999999999</v>
      </c>
      <c r="L168" s="169"/>
      <c r="M168" s="169"/>
      <c r="N168" s="169"/>
      <c r="O168" s="169"/>
      <c r="P168" s="169"/>
      <c r="Q168" s="169"/>
      <c r="R168" s="172"/>
      <c r="T168" s="173"/>
      <c r="U168" s="169"/>
      <c r="V168" s="169"/>
      <c r="W168" s="169"/>
      <c r="X168" s="169"/>
      <c r="Y168" s="169"/>
      <c r="Z168" s="169"/>
      <c r="AA168" s="174"/>
      <c r="AT168" s="175" t="s">
        <v>171</v>
      </c>
      <c r="AU168" s="175" t="s">
        <v>131</v>
      </c>
      <c r="AV168" s="10" t="s">
        <v>131</v>
      </c>
      <c r="AW168" s="10" t="s">
        <v>31</v>
      </c>
      <c r="AX168" s="10" t="s">
        <v>75</v>
      </c>
      <c r="AY168" s="175" t="s">
        <v>152</v>
      </c>
    </row>
    <row r="169" spans="2:65" s="10" customFormat="1" ht="16.5" customHeight="1">
      <c r="B169" s="168"/>
      <c r="C169" s="169"/>
      <c r="D169" s="169"/>
      <c r="E169" s="170" t="s">
        <v>5</v>
      </c>
      <c r="F169" s="274" t="s">
        <v>215</v>
      </c>
      <c r="G169" s="275"/>
      <c r="H169" s="275"/>
      <c r="I169" s="275"/>
      <c r="J169" s="169"/>
      <c r="K169" s="171">
        <v>25.114999999999998</v>
      </c>
      <c r="L169" s="169"/>
      <c r="M169" s="169"/>
      <c r="N169" s="169"/>
      <c r="O169" s="169"/>
      <c r="P169" s="169"/>
      <c r="Q169" s="169"/>
      <c r="R169" s="172"/>
      <c r="T169" s="173"/>
      <c r="U169" s="169"/>
      <c r="V169" s="169"/>
      <c r="W169" s="169"/>
      <c r="X169" s="169"/>
      <c r="Y169" s="169"/>
      <c r="Z169" s="169"/>
      <c r="AA169" s="174"/>
      <c r="AT169" s="175" t="s">
        <v>171</v>
      </c>
      <c r="AU169" s="175" t="s">
        <v>131</v>
      </c>
      <c r="AV169" s="10" t="s">
        <v>131</v>
      </c>
      <c r="AW169" s="10" t="s">
        <v>31</v>
      </c>
      <c r="AX169" s="10" t="s">
        <v>75</v>
      </c>
      <c r="AY169" s="175" t="s">
        <v>152</v>
      </c>
    </row>
    <row r="170" spans="2:65" s="10" customFormat="1" ht="16.5" customHeight="1">
      <c r="B170" s="168"/>
      <c r="C170" s="169"/>
      <c r="D170" s="169"/>
      <c r="E170" s="170" t="s">
        <v>5</v>
      </c>
      <c r="F170" s="274" t="s">
        <v>216</v>
      </c>
      <c r="G170" s="275"/>
      <c r="H170" s="275"/>
      <c r="I170" s="275"/>
      <c r="J170" s="169"/>
      <c r="K170" s="171">
        <v>31.895</v>
      </c>
      <c r="L170" s="169"/>
      <c r="M170" s="169"/>
      <c r="N170" s="169"/>
      <c r="O170" s="169"/>
      <c r="P170" s="169"/>
      <c r="Q170" s="169"/>
      <c r="R170" s="172"/>
      <c r="T170" s="173"/>
      <c r="U170" s="169"/>
      <c r="V170" s="169"/>
      <c r="W170" s="169"/>
      <c r="X170" s="169"/>
      <c r="Y170" s="169"/>
      <c r="Z170" s="169"/>
      <c r="AA170" s="174"/>
      <c r="AT170" s="175" t="s">
        <v>171</v>
      </c>
      <c r="AU170" s="175" t="s">
        <v>131</v>
      </c>
      <c r="AV170" s="10" t="s">
        <v>131</v>
      </c>
      <c r="AW170" s="10" t="s">
        <v>31</v>
      </c>
      <c r="AX170" s="10" t="s">
        <v>75</v>
      </c>
      <c r="AY170" s="175" t="s">
        <v>152</v>
      </c>
    </row>
    <row r="171" spans="2:65" s="10" customFormat="1" ht="16.5" customHeight="1">
      <c r="B171" s="168"/>
      <c r="C171" s="169"/>
      <c r="D171" s="169"/>
      <c r="E171" s="170" t="s">
        <v>5</v>
      </c>
      <c r="F171" s="274" t="s">
        <v>217</v>
      </c>
      <c r="G171" s="275"/>
      <c r="H171" s="275"/>
      <c r="I171" s="275"/>
      <c r="J171" s="169"/>
      <c r="K171" s="171">
        <v>16.824999999999999</v>
      </c>
      <c r="L171" s="169"/>
      <c r="M171" s="169"/>
      <c r="N171" s="169"/>
      <c r="O171" s="169"/>
      <c r="P171" s="169"/>
      <c r="Q171" s="169"/>
      <c r="R171" s="172"/>
      <c r="T171" s="173"/>
      <c r="U171" s="169"/>
      <c r="V171" s="169"/>
      <c r="W171" s="169"/>
      <c r="X171" s="169"/>
      <c r="Y171" s="169"/>
      <c r="Z171" s="169"/>
      <c r="AA171" s="174"/>
      <c r="AT171" s="175" t="s">
        <v>171</v>
      </c>
      <c r="AU171" s="175" t="s">
        <v>131</v>
      </c>
      <c r="AV171" s="10" t="s">
        <v>131</v>
      </c>
      <c r="AW171" s="10" t="s">
        <v>31</v>
      </c>
      <c r="AX171" s="10" t="s">
        <v>75</v>
      </c>
      <c r="AY171" s="175" t="s">
        <v>152</v>
      </c>
    </row>
    <row r="172" spans="2:65" s="10" customFormat="1" ht="16.5" customHeight="1">
      <c r="B172" s="168"/>
      <c r="C172" s="169"/>
      <c r="D172" s="169"/>
      <c r="E172" s="170" t="s">
        <v>5</v>
      </c>
      <c r="F172" s="274" t="s">
        <v>218</v>
      </c>
      <c r="G172" s="275"/>
      <c r="H172" s="275"/>
      <c r="I172" s="275"/>
      <c r="J172" s="169"/>
      <c r="K172" s="171">
        <v>17.54</v>
      </c>
      <c r="L172" s="169"/>
      <c r="M172" s="169"/>
      <c r="N172" s="169"/>
      <c r="O172" s="169"/>
      <c r="P172" s="169"/>
      <c r="Q172" s="169"/>
      <c r="R172" s="172"/>
      <c r="T172" s="173"/>
      <c r="U172" s="169"/>
      <c r="V172" s="169"/>
      <c r="W172" s="169"/>
      <c r="X172" s="169"/>
      <c r="Y172" s="169"/>
      <c r="Z172" s="169"/>
      <c r="AA172" s="174"/>
      <c r="AT172" s="175" t="s">
        <v>171</v>
      </c>
      <c r="AU172" s="175" t="s">
        <v>131</v>
      </c>
      <c r="AV172" s="10" t="s">
        <v>131</v>
      </c>
      <c r="AW172" s="10" t="s">
        <v>31</v>
      </c>
      <c r="AX172" s="10" t="s">
        <v>75</v>
      </c>
      <c r="AY172" s="175" t="s">
        <v>152</v>
      </c>
    </row>
    <row r="173" spans="2:65" s="10" customFormat="1" ht="16.5" customHeight="1">
      <c r="B173" s="168"/>
      <c r="C173" s="169"/>
      <c r="D173" s="169"/>
      <c r="E173" s="170" t="s">
        <v>5</v>
      </c>
      <c r="F173" s="274" t="s">
        <v>219</v>
      </c>
      <c r="G173" s="275"/>
      <c r="H173" s="275"/>
      <c r="I173" s="275"/>
      <c r="J173" s="169"/>
      <c r="K173" s="171">
        <v>31.683</v>
      </c>
      <c r="L173" s="169"/>
      <c r="M173" s="169"/>
      <c r="N173" s="169"/>
      <c r="O173" s="169"/>
      <c r="P173" s="169"/>
      <c r="Q173" s="169"/>
      <c r="R173" s="172"/>
      <c r="T173" s="173"/>
      <c r="U173" s="169"/>
      <c r="V173" s="169"/>
      <c r="W173" s="169"/>
      <c r="X173" s="169"/>
      <c r="Y173" s="169"/>
      <c r="Z173" s="169"/>
      <c r="AA173" s="174"/>
      <c r="AT173" s="175" t="s">
        <v>171</v>
      </c>
      <c r="AU173" s="175" t="s">
        <v>131</v>
      </c>
      <c r="AV173" s="10" t="s">
        <v>131</v>
      </c>
      <c r="AW173" s="10" t="s">
        <v>31</v>
      </c>
      <c r="AX173" s="10" t="s">
        <v>75</v>
      </c>
      <c r="AY173" s="175" t="s">
        <v>152</v>
      </c>
    </row>
    <row r="174" spans="2:65" s="10" customFormat="1" ht="16.5" customHeight="1">
      <c r="B174" s="168"/>
      <c r="C174" s="169"/>
      <c r="D174" s="169"/>
      <c r="E174" s="170" t="s">
        <v>5</v>
      </c>
      <c r="F174" s="274" t="s">
        <v>220</v>
      </c>
      <c r="G174" s="275"/>
      <c r="H174" s="275"/>
      <c r="I174" s="275"/>
      <c r="J174" s="169"/>
      <c r="K174" s="171">
        <v>39.225000000000001</v>
      </c>
      <c r="L174" s="169"/>
      <c r="M174" s="169"/>
      <c r="N174" s="169"/>
      <c r="O174" s="169"/>
      <c r="P174" s="169"/>
      <c r="Q174" s="169"/>
      <c r="R174" s="172"/>
      <c r="T174" s="173"/>
      <c r="U174" s="169"/>
      <c r="V174" s="169"/>
      <c r="W174" s="169"/>
      <c r="X174" s="169"/>
      <c r="Y174" s="169"/>
      <c r="Z174" s="169"/>
      <c r="AA174" s="174"/>
      <c r="AT174" s="175" t="s">
        <v>171</v>
      </c>
      <c r="AU174" s="175" t="s">
        <v>131</v>
      </c>
      <c r="AV174" s="10" t="s">
        <v>131</v>
      </c>
      <c r="AW174" s="10" t="s">
        <v>31</v>
      </c>
      <c r="AX174" s="10" t="s">
        <v>75</v>
      </c>
      <c r="AY174" s="175" t="s">
        <v>152</v>
      </c>
    </row>
    <row r="175" spans="2:65" s="10" customFormat="1" ht="16.5" customHeight="1">
      <c r="B175" s="168"/>
      <c r="C175" s="169"/>
      <c r="D175" s="169"/>
      <c r="E175" s="170" t="s">
        <v>5</v>
      </c>
      <c r="F175" s="274" t="s">
        <v>221</v>
      </c>
      <c r="G175" s="275"/>
      <c r="H175" s="275"/>
      <c r="I175" s="275"/>
      <c r="J175" s="169"/>
      <c r="K175" s="171">
        <v>30.7</v>
      </c>
      <c r="L175" s="169"/>
      <c r="M175" s="169"/>
      <c r="N175" s="169"/>
      <c r="O175" s="169"/>
      <c r="P175" s="169"/>
      <c r="Q175" s="169"/>
      <c r="R175" s="172"/>
      <c r="T175" s="173"/>
      <c r="U175" s="169"/>
      <c r="V175" s="169"/>
      <c r="W175" s="169"/>
      <c r="X175" s="169"/>
      <c r="Y175" s="169"/>
      <c r="Z175" s="169"/>
      <c r="AA175" s="174"/>
      <c r="AT175" s="175" t="s">
        <v>171</v>
      </c>
      <c r="AU175" s="175" t="s">
        <v>131</v>
      </c>
      <c r="AV175" s="10" t="s">
        <v>131</v>
      </c>
      <c r="AW175" s="10" t="s">
        <v>31</v>
      </c>
      <c r="AX175" s="10" t="s">
        <v>75</v>
      </c>
      <c r="AY175" s="175" t="s">
        <v>152</v>
      </c>
    </row>
    <row r="176" spans="2:65" s="10" customFormat="1" ht="16.5" customHeight="1">
      <c r="B176" s="168"/>
      <c r="C176" s="169"/>
      <c r="D176" s="169"/>
      <c r="E176" s="170" t="s">
        <v>5</v>
      </c>
      <c r="F176" s="274" t="s">
        <v>222</v>
      </c>
      <c r="G176" s="275"/>
      <c r="H176" s="275"/>
      <c r="I176" s="275"/>
      <c r="J176" s="169"/>
      <c r="K176" s="171">
        <v>24.66</v>
      </c>
      <c r="L176" s="169"/>
      <c r="M176" s="169"/>
      <c r="N176" s="169"/>
      <c r="O176" s="169"/>
      <c r="P176" s="169"/>
      <c r="Q176" s="169"/>
      <c r="R176" s="172"/>
      <c r="T176" s="173"/>
      <c r="U176" s="169"/>
      <c r="V176" s="169"/>
      <c r="W176" s="169"/>
      <c r="X176" s="169"/>
      <c r="Y176" s="169"/>
      <c r="Z176" s="169"/>
      <c r="AA176" s="174"/>
      <c r="AT176" s="175" t="s">
        <v>171</v>
      </c>
      <c r="AU176" s="175" t="s">
        <v>131</v>
      </c>
      <c r="AV176" s="10" t="s">
        <v>131</v>
      </c>
      <c r="AW176" s="10" t="s">
        <v>31</v>
      </c>
      <c r="AX176" s="10" t="s">
        <v>75</v>
      </c>
      <c r="AY176" s="175" t="s">
        <v>152</v>
      </c>
    </row>
    <row r="177" spans="2:65" s="10" customFormat="1" ht="16.5" customHeight="1">
      <c r="B177" s="168"/>
      <c r="C177" s="169"/>
      <c r="D177" s="169"/>
      <c r="E177" s="170" t="s">
        <v>5</v>
      </c>
      <c r="F177" s="274" t="s">
        <v>223</v>
      </c>
      <c r="G177" s="275"/>
      <c r="H177" s="275"/>
      <c r="I177" s="275"/>
      <c r="J177" s="169"/>
      <c r="K177" s="171">
        <v>13.6</v>
      </c>
      <c r="L177" s="169"/>
      <c r="M177" s="169"/>
      <c r="N177" s="169"/>
      <c r="O177" s="169"/>
      <c r="P177" s="169"/>
      <c r="Q177" s="169"/>
      <c r="R177" s="172"/>
      <c r="T177" s="173"/>
      <c r="U177" s="169"/>
      <c r="V177" s="169"/>
      <c r="W177" s="169"/>
      <c r="X177" s="169"/>
      <c r="Y177" s="169"/>
      <c r="Z177" s="169"/>
      <c r="AA177" s="174"/>
      <c r="AT177" s="175" t="s">
        <v>171</v>
      </c>
      <c r="AU177" s="175" t="s">
        <v>131</v>
      </c>
      <c r="AV177" s="10" t="s">
        <v>131</v>
      </c>
      <c r="AW177" s="10" t="s">
        <v>31</v>
      </c>
      <c r="AX177" s="10" t="s">
        <v>75</v>
      </c>
      <c r="AY177" s="175" t="s">
        <v>152</v>
      </c>
    </row>
    <row r="178" spans="2:65" s="10" customFormat="1" ht="16.5" customHeight="1">
      <c r="B178" s="168"/>
      <c r="C178" s="169"/>
      <c r="D178" s="169"/>
      <c r="E178" s="170" t="s">
        <v>5</v>
      </c>
      <c r="F178" s="274" t="s">
        <v>224</v>
      </c>
      <c r="G178" s="275"/>
      <c r="H178" s="275"/>
      <c r="I178" s="275"/>
      <c r="J178" s="169"/>
      <c r="K178" s="171">
        <v>42.524999999999999</v>
      </c>
      <c r="L178" s="169"/>
      <c r="M178" s="169"/>
      <c r="N178" s="169"/>
      <c r="O178" s="169"/>
      <c r="P178" s="169"/>
      <c r="Q178" s="169"/>
      <c r="R178" s="172"/>
      <c r="T178" s="173"/>
      <c r="U178" s="169"/>
      <c r="V178" s="169"/>
      <c r="W178" s="169"/>
      <c r="X178" s="169"/>
      <c r="Y178" s="169"/>
      <c r="Z178" s="169"/>
      <c r="AA178" s="174"/>
      <c r="AT178" s="175" t="s">
        <v>171</v>
      </c>
      <c r="AU178" s="175" t="s">
        <v>131</v>
      </c>
      <c r="AV178" s="10" t="s">
        <v>131</v>
      </c>
      <c r="AW178" s="10" t="s">
        <v>31</v>
      </c>
      <c r="AX178" s="10" t="s">
        <v>75</v>
      </c>
      <c r="AY178" s="175" t="s">
        <v>152</v>
      </c>
    </row>
    <row r="179" spans="2:65" s="10" customFormat="1" ht="16.5" customHeight="1">
      <c r="B179" s="168"/>
      <c r="C179" s="169"/>
      <c r="D179" s="169"/>
      <c r="E179" s="170" t="s">
        <v>5</v>
      </c>
      <c r="F179" s="274" t="s">
        <v>225</v>
      </c>
      <c r="G179" s="275"/>
      <c r="H179" s="275"/>
      <c r="I179" s="275"/>
      <c r="J179" s="169"/>
      <c r="K179" s="171">
        <v>30.7</v>
      </c>
      <c r="L179" s="169"/>
      <c r="M179" s="169"/>
      <c r="N179" s="169"/>
      <c r="O179" s="169"/>
      <c r="P179" s="169"/>
      <c r="Q179" s="169"/>
      <c r="R179" s="172"/>
      <c r="T179" s="173"/>
      <c r="U179" s="169"/>
      <c r="V179" s="169"/>
      <c r="W179" s="169"/>
      <c r="X179" s="169"/>
      <c r="Y179" s="169"/>
      <c r="Z179" s="169"/>
      <c r="AA179" s="174"/>
      <c r="AT179" s="175" t="s">
        <v>171</v>
      </c>
      <c r="AU179" s="175" t="s">
        <v>131</v>
      </c>
      <c r="AV179" s="10" t="s">
        <v>131</v>
      </c>
      <c r="AW179" s="10" t="s">
        <v>31</v>
      </c>
      <c r="AX179" s="10" t="s">
        <v>75</v>
      </c>
      <c r="AY179" s="175" t="s">
        <v>152</v>
      </c>
    </row>
    <row r="180" spans="2:65" s="10" customFormat="1" ht="16.5" customHeight="1">
      <c r="B180" s="168"/>
      <c r="C180" s="169"/>
      <c r="D180" s="169"/>
      <c r="E180" s="170" t="s">
        <v>5</v>
      </c>
      <c r="F180" s="274" t="s">
        <v>226</v>
      </c>
      <c r="G180" s="275"/>
      <c r="H180" s="275"/>
      <c r="I180" s="275"/>
      <c r="J180" s="169"/>
      <c r="K180" s="171">
        <v>15.074999999999999</v>
      </c>
      <c r="L180" s="169"/>
      <c r="M180" s="169"/>
      <c r="N180" s="169"/>
      <c r="O180" s="169"/>
      <c r="P180" s="169"/>
      <c r="Q180" s="169"/>
      <c r="R180" s="172"/>
      <c r="T180" s="173"/>
      <c r="U180" s="169"/>
      <c r="V180" s="169"/>
      <c r="W180" s="169"/>
      <c r="X180" s="169"/>
      <c r="Y180" s="169"/>
      <c r="Z180" s="169"/>
      <c r="AA180" s="174"/>
      <c r="AT180" s="175" t="s">
        <v>171</v>
      </c>
      <c r="AU180" s="175" t="s">
        <v>131</v>
      </c>
      <c r="AV180" s="10" t="s">
        <v>131</v>
      </c>
      <c r="AW180" s="10" t="s">
        <v>31</v>
      </c>
      <c r="AX180" s="10" t="s">
        <v>75</v>
      </c>
      <c r="AY180" s="175" t="s">
        <v>152</v>
      </c>
    </row>
    <row r="181" spans="2:65" s="10" customFormat="1" ht="16.5" customHeight="1">
      <c r="B181" s="168"/>
      <c r="C181" s="169"/>
      <c r="D181" s="169"/>
      <c r="E181" s="170" t="s">
        <v>5</v>
      </c>
      <c r="F181" s="274" t="s">
        <v>227</v>
      </c>
      <c r="G181" s="275"/>
      <c r="H181" s="275"/>
      <c r="I181" s="275"/>
      <c r="J181" s="169"/>
      <c r="K181" s="171">
        <v>11.175000000000001</v>
      </c>
      <c r="L181" s="169"/>
      <c r="M181" s="169"/>
      <c r="N181" s="169"/>
      <c r="O181" s="169"/>
      <c r="P181" s="169"/>
      <c r="Q181" s="169"/>
      <c r="R181" s="172"/>
      <c r="T181" s="173"/>
      <c r="U181" s="169"/>
      <c r="V181" s="169"/>
      <c r="W181" s="169"/>
      <c r="X181" s="169"/>
      <c r="Y181" s="169"/>
      <c r="Z181" s="169"/>
      <c r="AA181" s="174"/>
      <c r="AT181" s="175" t="s">
        <v>171</v>
      </c>
      <c r="AU181" s="175" t="s">
        <v>131</v>
      </c>
      <c r="AV181" s="10" t="s">
        <v>131</v>
      </c>
      <c r="AW181" s="10" t="s">
        <v>31</v>
      </c>
      <c r="AX181" s="10" t="s">
        <v>75</v>
      </c>
      <c r="AY181" s="175" t="s">
        <v>152</v>
      </c>
    </row>
    <row r="182" spans="2:65" s="10" customFormat="1" ht="16.5" customHeight="1">
      <c r="B182" s="168"/>
      <c r="C182" s="169"/>
      <c r="D182" s="169"/>
      <c r="E182" s="170" t="s">
        <v>5</v>
      </c>
      <c r="F182" s="274" t="s">
        <v>228</v>
      </c>
      <c r="G182" s="275"/>
      <c r="H182" s="275"/>
      <c r="I182" s="275"/>
      <c r="J182" s="169"/>
      <c r="K182" s="171">
        <v>12.824999999999999</v>
      </c>
      <c r="L182" s="169"/>
      <c r="M182" s="169"/>
      <c r="N182" s="169"/>
      <c r="O182" s="169"/>
      <c r="P182" s="169"/>
      <c r="Q182" s="169"/>
      <c r="R182" s="172"/>
      <c r="T182" s="173"/>
      <c r="U182" s="169"/>
      <c r="V182" s="169"/>
      <c r="W182" s="169"/>
      <c r="X182" s="169"/>
      <c r="Y182" s="169"/>
      <c r="Z182" s="169"/>
      <c r="AA182" s="174"/>
      <c r="AT182" s="175" t="s">
        <v>171</v>
      </c>
      <c r="AU182" s="175" t="s">
        <v>131</v>
      </c>
      <c r="AV182" s="10" t="s">
        <v>131</v>
      </c>
      <c r="AW182" s="10" t="s">
        <v>31</v>
      </c>
      <c r="AX182" s="10" t="s">
        <v>75</v>
      </c>
      <c r="AY182" s="175" t="s">
        <v>152</v>
      </c>
    </row>
    <row r="183" spans="2:65" s="10" customFormat="1" ht="16.5" customHeight="1">
      <c r="B183" s="168"/>
      <c r="C183" s="169"/>
      <c r="D183" s="169"/>
      <c r="E183" s="170" t="s">
        <v>5</v>
      </c>
      <c r="F183" s="274" t="s">
        <v>229</v>
      </c>
      <c r="G183" s="275"/>
      <c r="H183" s="275"/>
      <c r="I183" s="275"/>
      <c r="J183" s="169"/>
      <c r="K183" s="171">
        <v>44.661000000000001</v>
      </c>
      <c r="L183" s="169"/>
      <c r="M183" s="169"/>
      <c r="N183" s="169"/>
      <c r="O183" s="169"/>
      <c r="P183" s="169"/>
      <c r="Q183" s="169"/>
      <c r="R183" s="172"/>
      <c r="T183" s="173"/>
      <c r="U183" s="169"/>
      <c r="V183" s="169"/>
      <c r="W183" s="169"/>
      <c r="X183" s="169"/>
      <c r="Y183" s="169"/>
      <c r="Z183" s="169"/>
      <c r="AA183" s="174"/>
      <c r="AT183" s="175" t="s">
        <v>171</v>
      </c>
      <c r="AU183" s="175" t="s">
        <v>131</v>
      </c>
      <c r="AV183" s="10" t="s">
        <v>131</v>
      </c>
      <c r="AW183" s="10" t="s">
        <v>31</v>
      </c>
      <c r="AX183" s="10" t="s">
        <v>75</v>
      </c>
      <c r="AY183" s="175" t="s">
        <v>152</v>
      </c>
    </row>
    <row r="184" spans="2:65" s="12" customFormat="1" ht="16.5" customHeight="1">
      <c r="B184" s="188"/>
      <c r="C184" s="189"/>
      <c r="D184" s="189"/>
      <c r="E184" s="190" t="s">
        <v>5</v>
      </c>
      <c r="F184" s="285" t="s">
        <v>230</v>
      </c>
      <c r="G184" s="286"/>
      <c r="H184" s="286"/>
      <c r="I184" s="286"/>
      <c r="J184" s="189"/>
      <c r="K184" s="191">
        <v>437.18900000000002</v>
      </c>
      <c r="L184" s="189"/>
      <c r="M184" s="189"/>
      <c r="N184" s="189"/>
      <c r="O184" s="189"/>
      <c r="P184" s="189"/>
      <c r="Q184" s="189"/>
      <c r="R184" s="192"/>
      <c r="T184" s="193"/>
      <c r="U184" s="189"/>
      <c r="V184" s="189"/>
      <c r="W184" s="189"/>
      <c r="X184" s="189"/>
      <c r="Y184" s="189"/>
      <c r="Z184" s="189"/>
      <c r="AA184" s="194"/>
      <c r="AT184" s="195" t="s">
        <v>171</v>
      </c>
      <c r="AU184" s="195" t="s">
        <v>131</v>
      </c>
      <c r="AV184" s="12" t="s">
        <v>162</v>
      </c>
      <c r="AW184" s="12" t="s">
        <v>31</v>
      </c>
      <c r="AX184" s="12" t="s">
        <v>75</v>
      </c>
      <c r="AY184" s="195" t="s">
        <v>152</v>
      </c>
    </row>
    <row r="185" spans="2:65" s="10" customFormat="1" ht="16.5" customHeight="1">
      <c r="B185" s="168"/>
      <c r="C185" s="169"/>
      <c r="D185" s="169"/>
      <c r="E185" s="170" t="s">
        <v>5</v>
      </c>
      <c r="F185" s="274" t="s">
        <v>231</v>
      </c>
      <c r="G185" s="275"/>
      <c r="H185" s="275"/>
      <c r="I185" s="275"/>
      <c r="J185" s="169"/>
      <c r="K185" s="171">
        <v>-133.529</v>
      </c>
      <c r="L185" s="169"/>
      <c r="M185" s="169"/>
      <c r="N185" s="169"/>
      <c r="O185" s="169"/>
      <c r="P185" s="169"/>
      <c r="Q185" s="169"/>
      <c r="R185" s="172"/>
      <c r="T185" s="173"/>
      <c r="U185" s="169"/>
      <c r="V185" s="169"/>
      <c r="W185" s="169"/>
      <c r="X185" s="169"/>
      <c r="Y185" s="169"/>
      <c r="Z185" s="169"/>
      <c r="AA185" s="174"/>
      <c r="AT185" s="175" t="s">
        <v>171</v>
      </c>
      <c r="AU185" s="175" t="s">
        <v>131</v>
      </c>
      <c r="AV185" s="10" t="s">
        <v>131</v>
      </c>
      <c r="AW185" s="10" t="s">
        <v>31</v>
      </c>
      <c r="AX185" s="10" t="s">
        <v>75</v>
      </c>
      <c r="AY185" s="175" t="s">
        <v>152</v>
      </c>
    </row>
    <row r="186" spans="2:65" s="11" customFormat="1" ht="16.5" customHeight="1">
      <c r="B186" s="176"/>
      <c r="C186" s="177"/>
      <c r="D186" s="177"/>
      <c r="E186" s="178" t="s">
        <v>5</v>
      </c>
      <c r="F186" s="276" t="s">
        <v>174</v>
      </c>
      <c r="G186" s="277"/>
      <c r="H186" s="277"/>
      <c r="I186" s="277"/>
      <c r="J186" s="177"/>
      <c r="K186" s="179">
        <v>303.66000000000003</v>
      </c>
      <c r="L186" s="177"/>
      <c r="M186" s="177"/>
      <c r="N186" s="177"/>
      <c r="O186" s="177"/>
      <c r="P186" s="177"/>
      <c r="Q186" s="177"/>
      <c r="R186" s="180"/>
      <c r="T186" s="181"/>
      <c r="U186" s="177"/>
      <c r="V186" s="177"/>
      <c r="W186" s="177"/>
      <c r="X186" s="177"/>
      <c r="Y186" s="177"/>
      <c r="Z186" s="177"/>
      <c r="AA186" s="182"/>
      <c r="AT186" s="183" t="s">
        <v>171</v>
      </c>
      <c r="AU186" s="183" t="s">
        <v>131</v>
      </c>
      <c r="AV186" s="11" t="s">
        <v>157</v>
      </c>
      <c r="AW186" s="11" t="s">
        <v>31</v>
      </c>
      <c r="AX186" s="11" t="s">
        <v>82</v>
      </c>
      <c r="AY186" s="183" t="s">
        <v>152</v>
      </c>
    </row>
    <row r="187" spans="2:65" s="1" customFormat="1" ht="38.25" customHeight="1">
      <c r="B187" s="130"/>
      <c r="C187" s="159" t="s">
        <v>232</v>
      </c>
      <c r="D187" s="159" t="s">
        <v>153</v>
      </c>
      <c r="E187" s="160" t="s">
        <v>233</v>
      </c>
      <c r="F187" s="270" t="s">
        <v>234</v>
      </c>
      <c r="G187" s="270"/>
      <c r="H187" s="270"/>
      <c r="I187" s="270"/>
      <c r="J187" s="161" t="s">
        <v>235</v>
      </c>
      <c r="K187" s="162">
        <v>48.25</v>
      </c>
      <c r="L187" s="258">
        <v>0</v>
      </c>
      <c r="M187" s="258"/>
      <c r="N187" s="271">
        <f>ROUND(L187*K187,3)</f>
        <v>0</v>
      </c>
      <c r="O187" s="271"/>
      <c r="P187" s="271"/>
      <c r="Q187" s="271"/>
      <c r="R187" s="133"/>
      <c r="T187" s="164" t="s">
        <v>5</v>
      </c>
      <c r="U187" s="46" t="s">
        <v>42</v>
      </c>
      <c r="V187" s="38"/>
      <c r="W187" s="165">
        <f>V187*K187</f>
        <v>0</v>
      </c>
      <c r="X187" s="165">
        <v>2.0899999999999998E-3</v>
      </c>
      <c r="Y187" s="165">
        <f>X187*K187</f>
        <v>0.10084249999999999</v>
      </c>
      <c r="Z187" s="165">
        <v>0</v>
      </c>
      <c r="AA187" s="166">
        <f>Z187*K187</f>
        <v>0</v>
      </c>
      <c r="AR187" s="22" t="s">
        <v>157</v>
      </c>
      <c r="AT187" s="22" t="s">
        <v>153</v>
      </c>
      <c r="AU187" s="22" t="s">
        <v>131</v>
      </c>
      <c r="AY187" s="22" t="s">
        <v>152</v>
      </c>
      <c r="BE187" s="104">
        <f>IF(U187="základná",N187,0)</f>
        <v>0</v>
      </c>
      <c r="BF187" s="104">
        <f>IF(U187="znížená",N187,0)</f>
        <v>0</v>
      </c>
      <c r="BG187" s="104">
        <f>IF(U187="zákl. prenesená",N187,0)</f>
        <v>0</v>
      </c>
      <c r="BH187" s="104">
        <f>IF(U187="zníž. prenesená",N187,0)</f>
        <v>0</v>
      </c>
      <c r="BI187" s="104">
        <f>IF(U187="nulová",N187,0)</f>
        <v>0</v>
      </c>
      <c r="BJ187" s="22" t="s">
        <v>131</v>
      </c>
      <c r="BK187" s="167">
        <f>ROUND(L187*K187,3)</f>
        <v>0</v>
      </c>
      <c r="BL187" s="22" t="s">
        <v>157</v>
      </c>
      <c r="BM187" s="22" t="s">
        <v>236</v>
      </c>
    </row>
    <row r="188" spans="2:65" s="10" customFormat="1" ht="16.5" customHeight="1">
      <c r="B188" s="168"/>
      <c r="C188" s="169"/>
      <c r="D188" s="169"/>
      <c r="E188" s="170" t="s">
        <v>5</v>
      </c>
      <c r="F188" s="272" t="s">
        <v>237</v>
      </c>
      <c r="G188" s="273"/>
      <c r="H188" s="273"/>
      <c r="I188" s="273"/>
      <c r="J188" s="169"/>
      <c r="K188" s="171">
        <v>48.25</v>
      </c>
      <c r="L188" s="169"/>
      <c r="M188" s="169"/>
      <c r="N188" s="169"/>
      <c r="O188" s="169"/>
      <c r="P188" s="169"/>
      <c r="Q188" s="169"/>
      <c r="R188" s="172"/>
      <c r="T188" s="173"/>
      <c r="U188" s="169"/>
      <c r="V188" s="169"/>
      <c r="W188" s="169"/>
      <c r="X188" s="169"/>
      <c r="Y188" s="169"/>
      <c r="Z188" s="169"/>
      <c r="AA188" s="174"/>
      <c r="AT188" s="175" t="s">
        <v>171</v>
      </c>
      <c r="AU188" s="175" t="s">
        <v>131</v>
      </c>
      <c r="AV188" s="10" t="s">
        <v>131</v>
      </c>
      <c r="AW188" s="10" t="s">
        <v>31</v>
      </c>
      <c r="AX188" s="10" t="s">
        <v>82</v>
      </c>
      <c r="AY188" s="175" t="s">
        <v>152</v>
      </c>
    </row>
    <row r="189" spans="2:65" s="1" customFormat="1" ht="25.5" customHeight="1">
      <c r="B189" s="130"/>
      <c r="C189" s="159" t="s">
        <v>238</v>
      </c>
      <c r="D189" s="159" t="s">
        <v>153</v>
      </c>
      <c r="E189" s="160" t="s">
        <v>239</v>
      </c>
      <c r="F189" s="270" t="s">
        <v>240</v>
      </c>
      <c r="G189" s="270"/>
      <c r="H189" s="270"/>
      <c r="I189" s="270"/>
      <c r="J189" s="161" t="s">
        <v>168</v>
      </c>
      <c r="K189" s="162">
        <v>472.23700000000002</v>
      </c>
      <c r="L189" s="258">
        <v>0</v>
      </c>
      <c r="M189" s="258"/>
      <c r="N189" s="271">
        <f>ROUND(L189*K189,3)</f>
        <v>0</v>
      </c>
      <c r="O189" s="271"/>
      <c r="P189" s="271"/>
      <c r="Q189" s="271"/>
      <c r="R189" s="133"/>
      <c r="T189" s="164" t="s">
        <v>5</v>
      </c>
      <c r="U189" s="46" t="s">
        <v>42</v>
      </c>
      <c r="V189" s="38"/>
      <c r="W189" s="165">
        <f>V189*K189</f>
        <v>0</v>
      </c>
      <c r="X189" s="165">
        <v>5.11E-3</v>
      </c>
      <c r="Y189" s="165">
        <f>X189*K189</f>
        <v>2.4131310699999999</v>
      </c>
      <c r="Z189" s="165">
        <v>0</v>
      </c>
      <c r="AA189" s="166">
        <f>Z189*K189</f>
        <v>0</v>
      </c>
      <c r="AR189" s="22" t="s">
        <v>157</v>
      </c>
      <c r="AT189" s="22" t="s">
        <v>153</v>
      </c>
      <c r="AU189" s="22" t="s">
        <v>131</v>
      </c>
      <c r="AY189" s="22" t="s">
        <v>152</v>
      </c>
      <c r="BE189" s="104">
        <f>IF(U189="základná",N189,0)</f>
        <v>0</v>
      </c>
      <c r="BF189" s="104">
        <f>IF(U189="znížená",N189,0)</f>
        <v>0</v>
      </c>
      <c r="BG189" s="104">
        <f>IF(U189="zákl. prenesená",N189,0)</f>
        <v>0</v>
      </c>
      <c r="BH189" s="104">
        <f>IF(U189="zníž. prenesená",N189,0)</f>
        <v>0</v>
      </c>
      <c r="BI189" s="104">
        <f>IF(U189="nulová",N189,0)</f>
        <v>0</v>
      </c>
      <c r="BJ189" s="22" t="s">
        <v>131</v>
      </c>
      <c r="BK189" s="167">
        <f>ROUND(L189*K189,3)</f>
        <v>0</v>
      </c>
      <c r="BL189" s="22" t="s">
        <v>157</v>
      </c>
      <c r="BM189" s="22" t="s">
        <v>241</v>
      </c>
    </row>
    <row r="190" spans="2:65" s="10" customFormat="1" ht="16.5" customHeight="1">
      <c r="B190" s="168"/>
      <c r="C190" s="169"/>
      <c r="D190" s="169"/>
      <c r="E190" s="170" t="s">
        <v>5</v>
      </c>
      <c r="F190" s="272" t="s">
        <v>242</v>
      </c>
      <c r="G190" s="273"/>
      <c r="H190" s="273"/>
      <c r="I190" s="273"/>
      <c r="J190" s="169"/>
      <c r="K190" s="171">
        <v>472.23700000000002</v>
      </c>
      <c r="L190" s="169"/>
      <c r="M190" s="169"/>
      <c r="N190" s="169"/>
      <c r="O190" s="169"/>
      <c r="P190" s="169"/>
      <c r="Q190" s="169"/>
      <c r="R190" s="172"/>
      <c r="T190" s="173"/>
      <c r="U190" s="169"/>
      <c r="V190" s="169"/>
      <c r="W190" s="169"/>
      <c r="X190" s="169"/>
      <c r="Y190" s="169"/>
      <c r="Z190" s="169"/>
      <c r="AA190" s="174"/>
      <c r="AT190" s="175" t="s">
        <v>171</v>
      </c>
      <c r="AU190" s="175" t="s">
        <v>131</v>
      </c>
      <c r="AV190" s="10" t="s">
        <v>131</v>
      </c>
      <c r="AW190" s="10" t="s">
        <v>31</v>
      </c>
      <c r="AX190" s="10" t="s">
        <v>82</v>
      </c>
      <c r="AY190" s="175" t="s">
        <v>152</v>
      </c>
    </row>
    <row r="191" spans="2:65" s="1" customFormat="1" ht="38.25" customHeight="1">
      <c r="B191" s="130"/>
      <c r="C191" s="159" t="s">
        <v>243</v>
      </c>
      <c r="D191" s="159" t="s">
        <v>153</v>
      </c>
      <c r="E191" s="160" t="s">
        <v>244</v>
      </c>
      <c r="F191" s="270" t="s">
        <v>245</v>
      </c>
      <c r="G191" s="270"/>
      <c r="H191" s="270"/>
      <c r="I191" s="270"/>
      <c r="J191" s="161" t="s">
        <v>168</v>
      </c>
      <c r="K191" s="162">
        <v>122.18</v>
      </c>
      <c r="L191" s="258">
        <v>0</v>
      </c>
      <c r="M191" s="258"/>
      <c r="N191" s="271">
        <f>ROUND(L191*K191,3)</f>
        <v>0</v>
      </c>
      <c r="O191" s="271"/>
      <c r="P191" s="271"/>
      <c r="Q191" s="271"/>
      <c r="R191" s="133"/>
      <c r="T191" s="164" t="s">
        <v>5</v>
      </c>
      <c r="U191" s="46" t="s">
        <v>42</v>
      </c>
      <c r="V191" s="38"/>
      <c r="W191" s="165">
        <f>V191*K191</f>
        <v>0</v>
      </c>
      <c r="X191" s="165">
        <v>8.77E-2</v>
      </c>
      <c r="Y191" s="165">
        <f>X191*K191</f>
        <v>10.715186000000001</v>
      </c>
      <c r="Z191" s="165">
        <v>0</v>
      </c>
      <c r="AA191" s="166">
        <f>Z191*K191</f>
        <v>0</v>
      </c>
      <c r="AR191" s="22" t="s">
        <v>157</v>
      </c>
      <c r="AT191" s="22" t="s">
        <v>153</v>
      </c>
      <c r="AU191" s="22" t="s">
        <v>131</v>
      </c>
      <c r="AY191" s="22" t="s">
        <v>152</v>
      </c>
      <c r="BE191" s="104">
        <f>IF(U191="základná",N191,0)</f>
        <v>0</v>
      </c>
      <c r="BF191" s="104">
        <f>IF(U191="znížená",N191,0)</f>
        <v>0</v>
      </c>
      <c r="BG191" s="104">
        <f>IF(U191="zákl. prenesená",N191,0)</f>
        <v>0</v>
      </c>
      <c r="BH191" s="104">
        <f>IF(U191="zníž. prenesená",N191,0)</f>
        <v>0</v>
      </c>
      <c r="BI191" s="104">
        <f>IF(U191="nulová",N191,0)</f>
        <v>0</v>
      </c>
      <c r="BJ191" s="22" t="s">
        <v>131</v>
      </c>
      <c r="BK191" s="167">
        <f>ROUND(L191*K191,3)</f>
        <v>0</v>
      </c>
      <c r="BL191" s="22" t="s">
        <v>157</v>
      </c>
      <c r="BM191" s="22" t="s">
        <v>246</v>
      </c>
    </row>
    <row r="192" spans="2:65" s="10" customFormat="1" ht="25.5" customHeight="1">
      <c r="B192" s="168"/>
      <c r="C192" s="169"/>
      <c r="D192" s="169"/>
      <c r="E192" s="170" t="s">
        <v>5</v>
      </c>
      <c r="F192" s="272" t="s">
        <v>247</v>
      </c>
      <c r="G192" s="273"/>
      <c r="H192" s="273"/>
      <c r="I192" s="273"/>
      <c r="J192" s="169"/>
      <c r="K192" s="171">
        <v>122.18</v>
      </c>
      <c r="L192" s="169"/>
      <c r="M192" s="169"/>
      <c r="N192" s="169"/>
      <c r="O192" s="169"/>
      <c r="P192" s="169"/>
      <c r="Q192" s="169"/>
      <c r="R192" s="172"/>
      <c r="T192" s="173"/>
      <c r="U192" s="169"/>
      <c r="V192" s="169"/>
      <c r="W192" s="169"/>
      <c r="X192" s="169"/>
      <c r="Y192" s="169"/>
      <c r="Z192" s="169"/>
      <c r="AA192" s="174"/>
      <c r="AT192" s="175" t="s">
        <v>171</v>
      </c>
      <c r="AU192" s="175" t="s">
        <v>131</v>
      </c>
      <c r="AV192" s="10" t="s">
        <v>131</v>
      </c>
      <c r="AW192" s="10" t="s">
        <v>31</v>
      </c>
      <c r="AX192" s="10" t="s">
        <v>82</v>
      </c>
      <c r="AY192" s="175" t="s">
        <v>152</v>
      </c>
    </row>
    <row r="193" spans="2:65" s="9" customFormat="1" ht="29.85" customHeight="1">
      <c r="B193" s="148"/>
      <c r="C193" s="149"/>
      <c r="D193" s="158" t="s">
        <v>110</v>
      </c>
      <c r="E193" s="158"/>
      <c r="F193" s="158"/>
      <c r="G193" s="158"/>
      <c r="H193" s="158"/>
      <c r="I193" s="158"/>
      <c r="J193" s="158"/>
      <c r="K193" s="158"/>
      <c r="L193" s="158"/>
      <c r="M193" s="158"/>
      <c r="N193" s="264">
        <f>BK193</f>
        <v>0</v>
      </c>
      <c r="O193" s="265"/>
      <c r="P193" s="265"/>
      <c r="Q193" s="265"/>
      <c r="R193" s="151"/>
      <c r="T193" s="152"/>
      <c r="U193" s="149"/>
      <c r="V193" s="149"/>
      <c r="W193" s="153">
        <f>SUM(W194:W247)</f>
        <v>0</v>
      </c>
      <c r="X193" s="149"/>
      <c r="Y193" s="153">
        <f>SUM(Y194:Y247)</f>
        <v>7.3203569999999996</v>
      </c>
      <c r="Z193" s="149"/>
      <c r="AA193" s="154">
        <f>SUM(AA194:AA247)</f>
        <v>37.161152000000001</v>
      </c>
      <c r="AR193" s="155" t="s">
        <v>82</v>
      </c>
      <c r="AT193" s="156" t="s">
        <v>74</v>
      </c>
      <c r="AU193" s="156" t="s">
        <v>82</v>
      </c>
      <c r="AY193" s="155" t="s">
        <v>152</v>
      </c>
      <c r="BK193" s="157">
        <f>SUM(BK194:BK247)</f>
        <v>0</v>
      </c>
    </row>
    <row r="194" spans="2:65" s="1" customFormat="1" ht="25.5" customHeight="1">
      <c r="B194" s="130"/>
      <c r="C194" s="159" t="s">
        <v>248</v>
      </c>
      <c r="D194" s="159" t="s">
        <v>153</v>
      </c>
      <c r="E194" s="160" t="s">
        <v>249</v>
      </c>
      <c r="F194" s="270" t="s">
        <v>250</v>
      </c>
      <c r="G194" s="270"/>
      <c r="H194" s="270"/>
      <c r="I194" s="270"/>
      <c r="J194" s="161" t="s">
        <v>168</v>
      </c>
      <c r="K194" s="162">
        <v>137.6</v>
      </c>
      <c r="L194" s="258">
        <v>0</v>
      </c>
      <c r="M194" s="258"/>
      <c r="N194" s="271">
        <f>ROUND(L194*K194,3)</f>
        <v>0</v>
      </c>
      <c r="O194" s="271"/>
      <c r="P194" s="271"/>
      <c r="Q194" s="271"/>
      <c r="R194" s="133"/>
      <c r="T194" s="164" t="s">
        <v>5</v>
      </c>
      <c r="U194" s="46" t="s">
        <v>42</v>
      </c>
      <c r="V194" s="38"/>
      <c r="W194" s="165">
        <f>V194*K194</f>
        <v>0</v>
      </c>
      <c r="X194" s="165">
        <v>5.1380000000000002E-2</v>
      </c>
      <c r="Y194" s="165">
        <f>X194*K194</f>
        <v>7.0698879999999997</v>
      </c>
      <c r="Z194" s="165">
        <v>0</v>
      </c>
      <c r="AA194" s="166">
        <f>Z194*K194</f>
        <v>0</v>
      </c>
      <c r="AR194" s="22" t="s">
        <v>157</v>
      </c>
      <c r="AT194" s="22" t="s">
        <v>153</v>
      </c>
      <c r="AU194" s="22" t="s">
        <v>131</v>
      </c>
      <c r="AY194" s="22" t="s">
        <v>152</v>
      </c>
      <c r="BE194" s="104">
        <f>IF(U194="základná",N194,0)</f>
        <v>0</v>
      </c>
      <c r="BF194" s="104">
        <f>IF(U194="znížená",N194,0)</f>
        <v>0</v>
      </c>
      <c r="BG194" s="104">
        <f>IF(U194="zákl. prenesená",N194,0)</f>
        <v>0</v>
      </c>
      <c r="BH194" s="104">
        <f>IF(U194="zníž. prenesená",N194,0)</f>
        <v>0</v>
      </c>
      <c r="BI194" s="104">
        <f>IF(U194="nulová",N194,0)</f>
        <v>0</v>
      </c>
      <c r="BJ194" s="22" t="s">
        <v>131</v>
      </c>
      <c r="BK194" s="167">
        <f>ROUND(L194*K194,3)</f>
        <v>0</v>
      </c>
      <c r="BL194" s="22" t="s">
        <v>157</v>
      </c>
      <c r="BM194" s="22" t="s">
        <v>251</v>
      </c>
    </row>
    <row r="195" spans="2:65" s="10" customFormat="1" ht="16.5" customHeight="1">
      <c r="B195" s="168"/>
      <c r="C195" s="169"/>
      <c r="D195" s="169"/>
      <c r="E195" s="170" t="s">
        <v>5</v>
      </c>
      <c r="F195" s="272" t="s">
        <v>252</v>
      </c>
      <c r="G195" s="273"/>
      <c r="H195" s="273"/>
      <c r="I195" s="273"/>
      <c r="J195" s="169"/>
      <c r="K195" s="171">
        <v>137.6</v>
      </c>
      <c r="L195" s="169"/>
      <c r="M195" s="169"/>
      <c r="N195" s="169"/>
      <c r="O195" s="169"/>
      <c r="P195" s="169"/>
      <c r="Q195" s="169"/>
      <c r="R195" s="172"/>
      <c r="T195" s="173"/>
      <c r="U195" s="169"/>
      <c r="V195" s="169"/>
      <c r="W195" s="169"/>
      <c r="X195" s="169"/>
      <c r="Y195" s="169"/>
      <c r="Z195" s="169"/>
      <c r="AA195" s="174"/>
      <c r="AT195" s="175" t="s">
        <v>171</v>
      </c>
      <c r="AU195" s="175" t="s">
        <v>131</v>
      </c>
      <c r="AV195" s="10" t="s">
        <v>131</v>
      </c>
      <c r="AW195" s="10" t="s">
        <v>31</v>
      </c>
      <c r="AX195" s="10" t="s">
        <v>82</v>
      </c>
      <c r="AY195" s="175" t="s">
        <v>152</v>
      </c>
    </row>
    <row r="196" spans="2:65" s="1" customFormat="1" ht="16.5" customHeight="1">
      <c r="B196" s="130"/>
      <c r="C196" s="159" t="s">
        <v>253</v>
      </c>
      <c r="D196" s="159" t="s">
        <v>153</v>
      </c>
      <c r="E196" s="160" t="s">
        <v>254</v>
      </c>
      <c r="F196" s="270" t="s">
        <v>255</v>
      </c>
      <c r="G196" s="270"/>
      <c r="H196" s="270"/>
      <c r="I196" s="270"/>
      <c r="J196" s="161" t="s">
        <v>168</v>
      </c>
      <c r="K196" s="162">
        <v>122.18</v>
      </c>
      <c r="L196" s="258">
        <v>0</v>
      </c>
      <c r="M196" s="258"/>
      <c r="N196" s="271">
        <f>ROUND(L196*K196,3)</f>
        <v>0</v>
      </c>
      <c r="O196" s="271"/>
      <c r="P196" s="271"/>
      <c r="Q196" s="271"/>
      <c r="R196" s="133"/>
      <c r="T196" s="164" t="s">
        <v>5</v>
      </c>
      <c r="U196" s="46" t="s">
        <v>42</v>
      </c>
      <c r="V196" s="38"/>
      <c r="W196" s="165">
        <f>V196*K196</f>
        <v>0</v>
      </c>
      <c r="X196" s="165">
        <v>2.0500000000000002E-3</v>
      </c>
      <c r="Y196" s="165">
        <f>X196*K196</f>
        <v>0.25046900000000005</v>
      </c>
      <c r="Z196" s="165">
        <v>0</v>
      </c>
      <c r="AA196" s="166">
        <f>Z196*K196</f>
        <v>0</v>
      </c>
      <c r="AR196" s="22" t="s">
        <v>157</v>
      </c>
      <c r="AT196" s="22" t="s">
        <v>153</v>
      </c>
      <c r="AU196" s="22" t="s">
        <v>131</v>
      </c>
      <c r="AY196" s="22" t="s">
        <v>152</v>
      </c>
      <c r="BE196" s="104">
        <f>IF(U196="základná",N196,0)</f>
        <v>0</v>
      </c>
      <c r="BF196" s="104">
        <f>IF(U196="znížená",N196,0)</f>
        <v>0</v>
      </c>
      <c r="BG196" s="104">
        <f>IF(U196="zákl. prenesená",N196,0)</f>
        <v>0</v>
      </c>
      <c r="BH196" s="104">
        <f>IF(U196="zníž. prenesená",N196,0)</f>
        <v>0</v>
      </c>
      <c r="BI196" s="104">
        <f>IF(U196="nulová",N196,0)</f>
        <v>0</v>
      </c>
      <c r="BJ196" s="22" t="s">
        <v>131</v>
      </c>
      <c r="BK196" s="167">
        <f>ROUND(L196*K196,3)</f>
        <v>0</v>
      </c>
      <c r="BL196" s="22" t="s">
        <v>157</v>
      </c>
      <c r="BM196" s="22" t="s">
        <v>256</v>
      </c>
    </row>
    <row r="197" spans="2:65" s="1" customFormat="1" ht="38.25" customHeight="1">
      <c r="B197" s="130"/>
      <c r="C197" s="159" t="s">
        <v>257</v>
      </c>
      <c r="D197" s="159" t="s">
        <v>153</v>
      </c>
      <c r="E197" s="160" t="s">
        <v>258</v>
      </c>
      <c r="F197" s="270" t="s">
        <v>259</v>
      </c>
      <c r="G197" s="270"/>
      <c r="H197" s="270"/>
      <c r="I197" s="270"/>
      <c r="J197" s="161" t="s">
        <v>260</v>
      </c>
      <c r="K197" s="162">
        <v>6.3780000000000001</v>
      </c>
      <c r="L197" s="258">
        <v>0</v>
      </c>
      <c r="M197" s="258"/>
      <c r="N197" s="271">
        <f>ROUND(L197*K197,3)</f>
        <v>0</v>
      </c>
      <c r="O197" s="271"/>
      <c r="P197" s="271"/>
      <c r="Q197" s="271"/>
      <c r="R197" s="133"/>
      <c r="T197" s="164" t="s">
        <v>5</v>
      </c>
      <c r="U197" s="46" t="s">
        <v>42</v>
      </c>
      <c r="V197" s="38"/>
      <c r="W197" s="165">
        <f>V197*K197</f>
        <v>0</v>
      </c>
      <c r="X197" s="165">
        <v>0</v>
      </c>
      <c r="Y197" s="165">
        <f>X197*K197</f>
        <v>0</v>
      </c>
      <c r="Z197" s="165">
        <v>1.905</v>
      </c>
      <c r="AA197" s="166">
        <f>Z197*K197</f>
        <v>12.150090000000001</v>
      </c>
      <c r="AR197" s="22" t="s">
        <v>157</v>
      </c>
      <c r="AT197" s="22" t="s">
        <v>153</v>
      </c>
      <c r="AU197" s="22" t="s">
        <v>131</v>
      </c>
      <c r="AY197" s="22" t="s">
        <v>152</v>
      </c>
      <c r="BE197" s="104">
        <f>IF(U197="základná",N197,0)</f>
        <v>0</v>
      </c>
      <c r="BF197" s="104">
        <f>IF(U197="znížená",N197,0)</f>
        <v>0</v>
      </c>
      <c r="BG197" s="104">
        <f>IF(U197="zákl. prenesená",N197,0)</f>
        <v>0</v>
      </c>
      <c r="BH197" s="104">
        <f>IF(U197="zníž. prenesená",N197,0)</f>
        <v>0</v>
      </c>
      <c r="BI197" s="104">
        <f>IF(U197="nulová",N197,0)</f>
        <v>0</v>
      </c>
      <c r="BJ197" s="22" t="s">
        <v>131</v>
      </c>
      <c r="BK197" s="167">
        <f>ROUND(L197*K197,3)</f>
        <v>0</v>
      </c>
      <c r="BL197" s="22" t="s">
        <v>157</v>
      </c>
      <c r="BM197" s="22" t="s">
        <v>261</v>
      </c>
    </row>
    <row r="198" spans="2:65" s="13" customFormat="1" ht="16.5" customHeight="1">
      <c r="B198" s="196"/>
      <c r="C198" s="197"/>
      <c r="D198" s="197"/>
      <c r="E198" s="198" t="s">
        <v>5</v>
      </c>
      <c r="F198" s="281" t="s">
        <v>262</v>
      </c>
      <c r="G198" s="282"/>
      <c r="H198" s="282"/>
      <c r="I198" s="282"/>
      <c r="J198" s="197"/>
      <c r="K198" s="198" t="s">
        <v>5</v>
      </c>
      <c r="L198" s="197"/>
      <c r="M198" s="197"/>
      <c r="N198" s="197"/>
      <c r="O198" s="197"/>
      <c r="P198" s="197"/>
      <c r="Q198" s="197"/>
      <c r="R198" s="199"/>
      <c r="T198" s="200"/>
      <c r="U198" s="197"/>
      <c r="V198" s="197"/>
      <c r="W198" s="197"/>
      <c r="X198" s="197"/>
      <c r="Y198" s="197"/>
      <c r="Z198" s="197"/>
      <c r="AA198" s="201"/>
      <c r="AT198" s="202" t="s">
        <v>171</v>
      </c>
      <c r="AU198" s="202" t="s">
        <v>131</v>
      </c>
      <c r="AV198" s="13" t="s">
        <v>82</v>
      </c>
      <c r="AW198" s="13" t="s">
        <v>31</v>
      </c>
      <c r="AX198" s="13" t="s">
        <v>75</v>
      </c>
      <c r="AY198" s="202" t="s">
        <v>152</v>
      </c>
    </row>
    <row r="199" spans="2:65" s="10" customFormat="1" ht="16.5" customHeight="1">
      <c r="B199" s="168"/>
      <c r="C199" s="169"/>
      <c r="D199" s="169"/>
      <c r="E199" s="170" t="s">
        <v>5</v>
      </c>
      <c r="F199" s="274" t="s">
        <v>263</v>
      </c>
      <c r="G199" s="275"/>
      <c r="H199" s="275"/>
      <c r="I199" s="275"/>
      <c r="J199" s="169"/>
      <c r="K199" s="171">
        <v>0.63</v>
      </c>
      <c r="L199" s="169"/>
      <c r="M199" s="169"/>
      <c r="N199" s="169"/>
      <c r="O199" s="169"/>
      <c r="P199" s="169"/>
      <c r="Q199" s="169"/>
      <c r="R199" s="172"/>
      <c r="T199" s="173"/>
      <c r="U199" s="169"/>
      <c r="V199" s="169"/>
      <c r="W199" s="169"/>
      <c r="X199" s="169"/>
      <c r="Y199" s="169"/>
      <c r="Z199" s="169"/>
      <c r="AA199" s="174"/>
      <c r="AT199" s="175" t="s">
        <v>171</v>
      </c>
      <c r="AU199" s="175" t="s">
        <v>131</v>
      </c>
      <c r="AV199" s="10" t="s">
        <v>131</v>
      </c>
      <c r="AW199" s="10" t="s">
        <v>31</v>
      </c>
      <c r="AX199" s="10" t="s">
        <v>75</v>
      </c>
      <c r="AY199" s="175" t="s">
        <v>152</v>
      </c>
    </row>
    <row r="200" spans="2:65" s="13" customFormat="1" ht="16.5" customHeight="1">
      <c r="B200" s="196"/>
      <c r="C200" s="197"/>
      <c r="D200" s="197"/>
      <c r="E200" s="198" t="s">
        <v>5</v>
      </c>
      <c r="F200" s="283" t="s">
        <v>264</v>
      </c>
      <c r="G200" s="284"/>
      <c r="H200" s="284"/>
      <c r="I200" s="284"/>
      <c r="J200" s="197"/>
      <c r="K200" s="198" t="s">
        <v>5</v>
      </c>
      <c r="L200" s="197"/>
      <c r="M200" s="197"/>
      <c r="N200" s="197"/>
      <c r="O200" s="197"/>
      <c r="P200" s="197"/>
      <c r="Q200" s="197"/>
      <c r="R200" s="199"/>
      <c r="T200" s="200"/>
      <c r="U200" s="197"/>
      <c r="V200" s="197"/>
      <c r="W200" s="197"/>
      <c r="X200" s="197"/>
      <c r="Y200" s="197"/>
      <c r="Z200" s="197"/>
      <c r="AA200" s="201"/>
      <c r="AT200" s="202" t="s">
        <v>171</v>
      </c>
      <c r="AU200" s="202" t="s">
        <v>131</v>
      </c>
      <c r="AV200" s="13" t="s">
        <v>82</v>
      </c>
      <c r="AW200" s="13" t="s">
        <v>31</v>
      </c>
      <c r="AX200" s="13" t="s">
        <v>75</v>
      </c>
      <c r="AY200" s="202" t="s">
        <v>152</v>
      </c>
    </row>
    <row r="201" spans="2:65" s="10" customFormat="1" ht="16.5" customHeight="1">
      <c r="B201" s="168"/>
      <c r="C201" s="169"/>
      <c r="D201" s="169"/>
      <c r="E201" s="170" t="s">
        <v>5</v>
      </c>
      <c r="F201" s="274" t="s">
        <v>265</v>
      </c>
      <c r="G201" s="275"/>
      <c r="H201" s="275"/>
      <c r="I201" s="275"/>
      <c r="J201" s="169"/>
      <c r="K201" s="171">
        <v>0.58899999999999997</v>
      </c>
      <c r="L201" s="169"/>
      <c r="M201" s="169"/>
      <c r="N201" s="169"/>
      <c r="O201" s="169"/>
      <c r="P201" s="169"/>
      <c r="Q201" s="169"/>
      <c r="R201" s="172"/>
      <c r="T201" s="173"/>
      <c r="U201" s="169"/>
      <c r="V201" s="169"/>
      <c r="W201" s="169"/>
      <c r="X201" s="169"/>
      <c r="Y201" s="169"/>
      <c r="Z201" s="169"/>
      <c r="AA201" s="174"/>
      <c r="AT201" s="175" t="s">
        <v>171</v>
      </c>
      <c r="AU201" s="175" t="s">
        <v>131</v>
      </c>
      <c r="AV201" s="10" t="s">
        <v>131</v>
      </c>
      <c r="AW201" s="10" t="s">
        <v>31</v>
      </c>
      <c r="AX201" s="10" t="s">
        <v>75</v>
      </c>
      <c r="AY201" s="175" t="s">
        <v>152</v>
      </c>
    </row>
    <row r="202" spans="2:65" s="10" customFormat="1" ht="16.5" customHeight="1">
      <c r="B202" s="168"/>
      <c r="C202" s="169"/>
      <c r="D202" s="169"/>
      <c r="E202" s="170" t="s">
        <v>5</v>
      </c>
      <c r="F202" s="274" t="s">
        <v>266</v>
      </c>
      <c r="G202" s="275"/>
      <c r="H202" s="275"/>
      <c r="I202" s="275"/>
      <c r="J202" s="169"/>
      <c r="K202" s="171">
        <v>1.772</v>
      </c>
      <c r="L202" s="169"/>
      <c r="M202" s="169"/>
      <c r="N202" s="169"/>
      <c r="O202" s="169"/>
      <c r="P202" s="169"/>
      <c r="Q202" s="169"/>
      <c r="R202" s="172"/>
      <c r="T202" s="173"/>
      <c r="U202" s="169"/>
      <c r="V202" s="169"/>
      <c r="W202" s="169"/>
      <c r="X202" s="169"/>
      <c r="Y202" s="169"/>
      <c r="Z202" s="169"/>
      <c r="AA202" s="174"/>
      <c r="AT202" s="175" t="s">
        <v>171</v>
      </c>
      <c r="AU202" s="175" t="s">
        <v>131</v>
      </c>
      <c r="AV202" s="10" t="s">
        <v>131</v>
      </c>
      <c r="AW202" s="10" t="s">
        <v>31</v>
      </c>
      <c r="AX202" s="10" t="s">
        <v>75</v>
      </c>
      <c r="AY202" s="175" t="s">
        <v>152</v>
      </c>
    </row>
    <row r="203" spans="2:65" s="10" customFormat="1" ht="16.5" customHeight="1">
      <c r="B203" s="168"/>
      <c r="C203" s="169"/>
      <c r="D203" s="169"/>
      <c r="E203" s="170" t="s">
        <v>5</v>
      </c>
      <c r="F203" s="274" t="s">
        <v>267</v>
      </c>
      <c r="G203" s="275"/>
      <c r="H203" s="275"/>
      <c r="I203" s="275"/>
      <c r="J203" s="169"/>
      <c r="K203" s="171">
        <v>0.48799999999999999</v>
      </c>
      <c r="L203" s="169"/>
      <c r="M203" s="169"/>
      <c r="N203" s="169"/>
      <c r="O203" s="169"/>
      <c r="P203" s="169"/>
      <c r="Q203" s="169"/>
      <c r="R203" s="172"/>
      <c r="T203" s="173"/>
      <c r="U203" s="169"/>
      <c r="V203" s="169"/>
      <c r="W203" s="169"/>
      <c r="X203" s="169"/>
      <c r="Y203" s="169"/>
      <c r="Z203" s="169"/>
      <c r="AA203" s="174"/>
      <c r="AT203" s="175" t="s">
        <v>171</v>
      </c>
      <c r="AU203" s="175" t="s">
        <v>131</v>
      </c>
      <c r="AV203" s="10" t="s">
        <v>131</v>
      </c>
      <c r="AW203" s="10" t="s">
        <v>31</v>
      </c>
      <c r="AX203" s="10" t="s">
        <v>75</v>
      </c>
      <c r="AY203" s="175" t="s">
        <v>152</v>
      </c>
    </row>
    <row r="204" spans="2:65" s="10" customFormat="1" ht="16.5" customHeight="1">
      <c r="B204" s="168"/>
      <c r="C204" s="169"/>
      <c r="D204" s="169"/>
      <c r="E204" s="170" t="s">
        <v>5</v>
      </c>
      <c r="F204" s="274" t="s">
        <v>268</v>
      </c>
      <c r="G204" s="275"/>
      <c r="H204" s="275"/>
      <c r="I204" s="275"/>
      <c r="J204" s="169"/>
      <c r="K204" s="171">
        <v>0.92600000000000005</v>
      </c>
      <c r="L204" s="169"/>
      <c r="M204" s="169"/>
      <c r="N204" s="169"/>
      <c r="O204" s="169"/>
      <c r="P204" s="169"/>
      <c r="Q204" s="169"/>
      <c r="R204" s="172"/>
      <c r="T204" s="173"/>
      <c r="U204" s="169"/>
      <c r="V204" s="169"/>
      <c r="W204" s="169"/>
      <c r="X204" s="169"/>
      <c r="Y204" s="169"/>
      <c r="Z204" s="169"/>
      <c r="AA204" s="174"/>
      <c r="AT204" s="175" t="s">
        <v>171</v>
      </c>
      <c r="AU204" s="175" t="s">
        <v>131</v>
      </c>
      <c r="AV204" s="10" t="s">
        <v>131</v>
      </c>
      <c r="AW204" s="10" t="s">
        <v>31</v>
      </c>
      <c r="AX204" s="10" t="s">
        <v>75</v>
      </c>
      <c r="AY204" s="175" t="s">
        <v>152</v>
      </c>
    </row>
    <row r="205" spans="2:65" s="10" customFormat="1" ht="16.5" customHeight="1">
      <c r="B205" s="168"/>
      <c r="C205" s="169"/>
      <c r="D205" s="169"/>
      <c r="E205" s="170" t="s">
        <v>5</v>
      </c>
      <c r="F205" s="274" t="s">
        <v>269</v>
      </c>
      <c r="G205" s="275"/>
      <c r="H205" s="275"/>
      <c r="I205" s="275"/>
      <c r="J205" s="169"/>
      <c r="K205" s="171">
        <v>0.27300000000000002</v>
      </c>
      <c r="L205" s="169"/>
      <c r="M205" s="169"/>
      <c r="N205" s="169"/>
      <c r="O205" s="169"/>
      <c r="P205" s="169"/>
      <c r="Q205" s="169"/>
      <c r="R205" s="172"/>
      <c r="T205" s="173"/>
      <c r="U205" s="169"/>
      <c r="V205" s="169"/>
      <c r="W205" s="169"/>
      <c r="X205" s="169"/>
      <c r="Y205" s="169"/>
      <c r="Z205" s="169"/>
      <c r="AA205" s="174"/>
      <c r="AT205" s="175" t="s">
        <v>171</v>
      </c>
      <c r="AU205" s="175" t="s">
        <v>131</v>
      </c>
      <c r="AV205" s="10" t="s">
        <v>131</v>
      </c>
      <c r="AW205" s="10" t="s">
        <v>31</v>
      </c>
      <c r="AX205" s="10" t="s">
        <v>75</v>
      </c>
      <c r="AY205" s="175" t="s">
        <v>152</v>
      </c>
    </row>
    <row r="206" spans="2:65" s="10" customFormat="1" ht="16.5" customHeight="1">
      <c r="B206" s="168"/>
      <c r="C206" s="169"/>
      <c r="D206" s="169"/>
      <c r="E206" s="170" t="s">
        <v>5</v>
      </c>
      <c r="F206" s="274" t="s">
        <v>270</v>
      </c>
      <c r="G206" s="275"/>
      <c r="H206" s="275"/>
      <c r="I206" s="275"/>
      <c r="J206" s="169"/>
      <c r="K206" s="171">
        <v>1.139</v>
      </c>
      <c r="L206" s="169"/>
      <c r="M206" s="169"/>
      <c r="N206" s="169"/>
      <c r="O206" s="169"/>
      <c r="P206" s="169"/>
      <c r="Q206" s="169"/>
      <c r="R206" s="172"/>
      <c r="T206" s="173"/>
      <c r="U206" s="169"/>
      <c r="V206" s="169"/>
      <c r="W206" s="169"/>
      <c r="X206" s="169"/>
      <c r="Y206" s="169"/>
      <c r="Z206" s="169"/>
      <c r="AA206" s="174"/>
      <c r="AT206" s="175" t="s">
        <v>171</v>
      </c>
      <c r="AU206" s="175" t="s">
        <v>131</v>
      </c>
      <c r="AV206" s="10" t="s">
        <v>131</v>
      </c>
      <c r="AW206" s="10" t="s">
        <v>31</v>
      </c>
      <c r="AX206" s="10" t="s">
        <v>75</v>
      </c>
      <c r="AY206" s="175" t="s">
        <v>152</v>
      </c>
    </row>
    <row r="207" spans="2:65" s="10" customFormat="1" ht="16.5" customHeight="1">
      <c r="B207" s="168"/>
      <c r="C207" s="169"/>
      <c r="D207" s="169"/>
      <c r="E207" s="170" t="s">
        <v>5</v>
      </c>
      <c r="F207" s="274" t="s">
        <v>271</v>
      </c>
      <c r="G207" s="275"/>
      <c r="H207" s="275"/>
      <c r="I207" s="275"/>
      <c r="J207" s="169"/>
      <c r="K207" s="171">
        <v>0.56100000000000005</v>
      </c>
      <c r="L207" s="169"/>
      <c r="M207" s="169"/>
      <c r="N207" s="169"/>
      <c r="O207" s="169"/>
      <c r="P207" s="169"/>
      <c r="Q207" s="169"/>
      <c r="R207" s="172"/>
      <c r="T207" s="173"/>
      <c r="U207" s="169"/>
      <c r="V207" s="169"/>
      <c r="W207" s="169"/>
      <c r="X207" s="169"/>
      <c r="Y207" s="169"/>
      <c r="Z207" s="169"/>
      <c r="AA207" s="174"/>
      <c r="AT207" s="175" t="s">
        <v>171</v>
      </c>
      <c r="AU207" s="175" t="s">
        <v>131</v>
      </c>
      <c r="AV207" s="10" t="s">
        <v>131</v>
      </c>
      <c r="AW207" s="10" t="s">
        <v>31</v>
      </c>
      <c r="AX207" s="10" t="s">
        <v>75</v>
      </c>
      <c r="AY207" s="175" t="s">
        <v>152</v>
      </c>
    </row>
    <row r="208" spans="2:65" s="11" customFormat="1" ht="16.5" customHeight="1">
      <c r="B208" s="176"/>
      <c r="C208" s="177"/>
      <c r="D208" s="177"/>
      <c r="E208" s="178" t="s">
        <v>5</v>
      </c>
      <c r="F208" s="276" t="s">
        <v>174</v>
      </c>
      <c r="G208" s="277"/>
      <c r="H208" s="277"/>
      <c r="I208" s="277"/>
      <c r="J208" s="177"/>
      <c r="K208" s="179">
        <v>6.3780000000000001</v>
      </c>
      <c r="L208" s="177"/>
      <c r="M208" s="177"/>
      <c r="N208" s="177"/>
      <c r="O208" s="177"/>
      <c r="P208" s="177"/>
      <c r="Q208" s="177"/>
      <c r="R208" s="180"/>
      <c r="T208" s="181"/>
      <c r="U208" s="177"/>
      <c r="V208" s="177"/>
      <c r="W208" s="177"/>
      <c r="X208" s="177"/>
      <c r="Y208" s="177"/>
      <c r="Z208" s="177"/>
      <c r="AA208" s="182"/>
      <c r="AT208" s="183" t="s">
        <v>171</v>
      </c>
      <c r="AU208" s="183" t="s">
        <v>131</v>
      </c>
      <c r="AV208" s="11" t="s">
        <v>157</v>
      </c>
      <c r="AW208" s="11" t="s">
        <v>31</v>
      </c>
      <c r="AX208" s="11" t="s">
        <v>82</v>
      </c>
      <c r="AY208" s="183" t="s">
        <v>152</v>
      </c>
    </row>
    <row r="209" spans="2:65" s="1" customFormat="1" ht="25.5" customHeight="1">
      <c r="B209" s="130"/>
      <c r="C209" s="159" t="s">
        <v>272</v>
      </c>
      <c r="D209" s="159" t="s">
        <v>153</v>
      </c>
      <c r="E209" s="160" t="s">
        <v>273</v>
      </c>
      <c r="F209" s="270" t="s">
        <v>274</v>
      </c>
      <c r="G209" s="270"/>
      <c r="H209" s="270"/>
      <c r="I209" s="270"/>
      <c r="J209" s="161" t="s">
        <v>260</v>
      </c>
      <c r="K209" s="162">
        <v>0.13800000000000001</v>
      </c>
      <c r="L209" s="258">
        <v>0</v>
      </c>
      <c r="M209" s="258"/>
      <c r="N209" s="271">
        <f>ROUND(L209*K209,3)</f>
        <v>0</v>
      </c>
      <c r="O209" s="271"/>
      <c r="P209" s="271"/>
      <c r="Q209" s="271"/>
      <c r="R209" s="133"/>
      <c r="T209" s="164" t="s">
        <v>5</v>
      </c>
      <c r="U209" s="46" t="s">
        <v>42</v>
      </c>
      <c r="V209" s="38"/>
      <c r="W209" s="165">
        <f>V209*K209</f>
        <v>0</v>
      </c>
      <c r="X209" s="165">
        <v>0</v>
      </c>
      <c r="Y209" s="165">
        <f>X209*K209</f>
        <v>0</v>
      </c>
      <c r="Z209" s="165">
        <v>2.4</v>
      </c>
      <c r="AA209" s="166">
        <f>Z209*K209</f>
        <v>0.33119999999999999</v>
      </c>
      <c r="AR209" s="22" t="s">
        <v>157</v>
      </c>
      <c r="AT209" s="22" t="s">
        <v>153</v>
      </c>
      <c r="AU209" s="22" t="s">
        <v>131</v>
      </c>
      <c r="AY209" s="22" t="s">
        <v>152</v>
      </c>
      <c r="BE209" s="104">
        <f>IF(U209="základná",N209,0)</f>
        <v>0</v>
      </c>
      <c r="BF209" s="104">
        <f>IF(U209="znížená",N209,0)</f>
        <v>0</v>
      </c>
      <c r="BG209" s="104">
        <f>IF(U209="zákl. prenesená",N209,0)</f>
        <v>0</v>
      </c>
      <c r="BH209" s="104">
        <f>IF(U209="zníž. prenesená",N209,0)</f>
        <v>0</v>
      </c>
      <c r="BI209" s="104">
        <f>IF(U209="nulová",N209,0)</f>
        <v>0</v>
      </c>
      <c r="BJ209" s="22" t="s">
        <v>131</v>
      </c>
      <c r="BK209" s="167">
        <f>ROUND(L209*K209,3)</f>
        <v>0</v>
      </c>
      <c r="BL209" s="22" t="s">
        <v>157</v>
      </c>
      <c r="BM209" s="22" t="s">
        <v>275</v>
      </c>
    </row>
    <row r="210" spans="2:65" s="10" customFormat="1" ht="16.5" customHeight="1">
      <c r="B210" s="168"/>
      <c r="C210" s="169"/>
      <c r="D210" s="169"/>
      <c r="E210" s="170" t="s">
        <v>5</v>
      </c>
      <c r="F210" s="272" t="s">
        <v>276</v>
      </c>
      <c r="G210" s="273"/>
      <c r="H210" s="273"/>
      <c r="I210" s="273"/>
      <c r="J210" s="169"/>
      <c r="K210" s="171">
        <v>0.13800000000000001</v>
      </c>
      <c r="L210" s="169"/>
      <c r="M210" s="169"/>
      <c r="N210" s="169"/>
      <c r="O210" s="169"/>
      <c r="P210" s="169"/>
      <c r="Q210" s="169"/>
      <c r="R210" s="172"/>
      <c r="T210" s="173"/>
      <c r="U210" s="169"/>
      <c r="V210" s="169"/>
      <c r="W210" s="169"/>
      <c r="X210" s="169"/>
      <c r="Y210" s="169"/>
      <c r="Z210" s="169"/>
      <c r="AA210" s="174"/>
      <c r="AT210" s="175" t="s">
        <v>171</v>
      </c>
      <c r="AU210" s="175" t="s">
        <v>131</v>
      </c>
      <c r="AV210" s="10" t="s">
        <v>131</v>
      </c>
      <c r="AW210" s="10" t="s">
        <v>31</v>
      </c>
      <c r="AX210" s="10" t="s">
        <v>82</v>
      </c>
      <c r="AY210" s="175" t="s">
        <v>152</v>
      </c>
    </row>
    <row r="211" spans="2:65" s="1" customFormat="1" ht="51" customHeight="1">
      <c r="B211" s="130"/>
      <c r="C211" s="159" t="s">
        <v>277</v>
      </c>
      <c r="D211" s="159" t="s">
        <v>153</v>
      </c>
      <c r="E211" s="160" t="s">
        <v>278</v>
      </c>
      <c r="F211" s="270" t="s">
        <v>279</v>
      </c>
      <c r="G211" s="270"/>
      <c r="H211" s="270"/>
      <c r="I211" s="270"/>
      <c r="J211" s="161" t="s">
        <v>260</v>
      </c>
      <c r="K211" s="162">
        <v>4.8869999999999996</v>
      </c>
      <c r="L211" s="258">
        <v>0</v>
      </c>
      <c r="M211" s="258"/>
      <c r="N211" s="271">
        <f>ROUND(L211*K211,3)</f>
        <v>0</v>
      </c>
      <c r="O211" s="271"/>
      <c r="P211" s="271"/>
      <c r="Q211" s="271"/>
      <c r="R211" s="133"/>
      <c r="T211" s="164" t="s">
        <v>5</v>
      </c>
      <c r="U211" s="46" t="s">
        <v>42</v>
      </c>
      <c r="V211" s="38"/>
      <c r="W211" s="165">
        <f>V211*K211</f>
        <v>0</v>
      </c>
      <c r="X211" s="165">
        <v>0</v>
      </c>
      <c r="Y211" s="165">
        <f>X211*K211</f>
        <v>0</v>
      </c>
      <c r="Z211" s="165">
        <v>2.2000000000000002</v>
      </c>
      <c r="AA211" s="166">
        <f>Z211*K211</f>
        <v>10.7514</v>
      </c>
      <c r="AR211" s="22" t="s">
        <v>157</v>
      </c>
      <c r="AT211" s="22" t="s">
        <v>153</v>
      </c>
      <c r="AU211" s="22" t="s">
        <v>131</v>
      </c>
      <c r="AY211" s="22" t="s">
        <v>152</v>
      </c>
      <c r="BE211" s="104">
        <f>IF(U211="základná",N211,0)</f>
        <v>0</v>
      </c>
      <c r="BF211" s="104">
        <f>IF(U211="znížená",N211,0)</f>
        <v>0</v>
      </c>
      <c r="BG211" s="104">
        <f>IF(U211="zákl. prenesená",N211,0)</f>
        <v>0</v>
      </c>
      <c r="BH211" s="104">
        <f>IF(U211="zníž. prenesená",N211,0)</f>
        <v>0</v>
      </c>
      <c r="BI211" s="104">
        <f>IF(U211="nulová",N211,0)</f>
        <v>0</v>
      </c>
      <c r="BJ211" s="22" t="s">
        <v>131</v>
      </c>
      <c r="BK211" s="167">
        <f>ROUND(L211*K211,3)</f>
        <v>0</v>
      </c>
      <c r="BL211" s="22" t="s">
        <v>157</v>
      </c>
      <c r="BM211" s="22" t="s">
        <v>280</v>
      </c>
    </row>
    <row r="212" spans="2:65" s="10" customFormat="1" ht="16.5" customHeight="1">
      <c r="B212" s="168"/>
      <c r="C212" s="169"/>
      <c r="D212" s="169"/>
      <c r="E212" s="170" t="s">
        <v>5</v>
      </c>
      <c r="F212" s="272" t="s">
        <v>281</v>
      </c>
      <c r="G212" s="273"/>
      <c r="H212" s="273"/>
      <c r="I212" s="273"/>
      <c r="J212" s="169"/>
      <c r="K212" s="171">
        <v>4.8869999999999996</v>
      </c>
      <c r="L212" s="169"/>
      <c r="M212" s="169"/>
      <c r="N212" s="169"/>
      <c r="O212" s="169"/>
      <c r="P212" s="169"/>
      <c r="Q212" s="169"/>
      <c r="R212" s="172"/>
      <c r="T212" s="173"/>
      <c r="U212" s="169"/>
      <c r="V212" s="169"/>
      <c r="W212" s="169"/>
      <c r="X212" s="169"/>
      <c r="Y212" s="169"/>
      <c r="Z212" s="169"/>
      <c r="AA212" s="174"/>
      <c r="AT212" s="175" t="s">
        <v>171</v>
      </c>
      <c r="AU212" s="175" t="s">
        <v>131</v>
      </c>
      <c r="AV212" s="10" t="s">
        <v>131</v>
      </c>
      <c r="AW212" s="10" t="s">
        <v>31</v>
      </c>
      <c r="AX212" s="10" t="s">
        <v>82</v>
      </c>
      <c r="AY212" s="175" t="s">
        <v>152</v>
      </c>
    </row>
    <row r="213" spans="2:65" s="1" customFormat="1" ht="51" customHeight="1">
      <c r="B213" s="130"/>
      <c r="C213" s="159" t="s">
        <v>10</v>
      </c>
      <c r="D213" s="159" t="s">
        <v>153</v>
      </c>
      <c r="E213" s="160" t="s">
        <v>282</v>
      </c>
      <c r="F213" s="270" t="s">
        <v>283</v>
      </c>
      <c r="G213" s="270"/>
      <c r="H213" s="270"/>
      <c r="I213" s="270"/>
      <c r="J213" s="161" t="s">
        <v>260</v>
      </c>
      <c r="K213" s="162">
        <v>0.28100000000000003</v>
      </c>
      <c r="L213" s="258">
        <v>0</v>
      </c>
      <c r="M213" s="258"/>
      <c r="N213" s="271">
        <f>ROUND(L213*K213,3)</f>
        <v>0</v>
      </c>
      <c r="O213" s="271"/>
      <c r="P213" s="271"/>
      <c r="Q213" s="271"/>
      <c r="R213" s="133"/>
      <c r="T213" s="164" t="s">
        <v>5</v>
      </c>
      <c r="U213" s="46" t="s">
        <v>42</v>
      </c>
      <c r="V213" s="38"/>
      <c r="W213" s="165">
        <f>V213*K213</f>
        <v>0</v>
      </c>
      <c r="X213" s="165">
        <v>0</v>
      </c>
      <c r="Y213" s="165">
        <f>X213*K213</f>
        <v>0</v>
      </c>
      <c r="Z213" s="165">
        <v>2.2000000000000002</v>
      </c>
      <c r="AA213" s="166">
        <f>Z213*K213</f>
        <v>0.61820000000000008</v>
      </c>
      <c r="AR213" s="22" t="s">
        <v>157</v>
      </c>
      <c r="AT213" s="22" t="s">
        <v>153</v>
      </c>
      <c r="AU213" s="22" t="s">
        <v>131</v>
      </c>
      <c r="AY213" s="22" t="s">
        <v>152</v>
      </c>
      <c r="BE213" s="104">
        <f>IF(U213="základná",N213,0)</f>
        <v>0</v>
      </c>
      <c r="BF213" s="104">
        <f>IF(U213="znížená",N213,0)</f>
        <v>0</v>
      </c>
      <c r="BG213" s="104">
        <f>IF(U213="zákl. prenesená",N213,0)</f>
        <v>0</v>
      </c>
      <c r="BH213" s="104">
        <f>IF(U213="zníž. prenesená",N213,0)</f>
        <v>0</v>
      </c>
      <c r="BI213" s="104">
        <f>IF(U213="nulová",N213,0)</f>
        <v>0</v>
      </c>
      <c r="BJ213" s="22" t="s">
        <v>131</v>
      </c>
      <c r="BK213" s="167">
        <f>ROUND(L213*K213,3)</f>
        <v>0</v>
      </c>
      <c r="BL213" s="22" t="s">
        <v>157</v>
      </c>
      <c r="BM213" s="22" t="s">
        <v>284</v>
      </c>
    </row>
    <row r="214" spans="2:65" s="10" customFormat="1" ht="16.5" customHeight="1">
      <c r="B214" s="168"/>
      <c r="C214" s="169"/>
      <c r="D214" s="169"/>
      <c r="E214" s="170" t="s">
        <v>5</v>
      </c>
      <c r="F214" s="272" t="s">
        <v>285</v>
      </c>
      <c r="G214" s="273"/>
      <c r="H214" s="273"/>
      <c r="I214" s="273"/>
      <c r="J214" s="169"/>
      <c r="K214" s="171">
        <v>0.28100000000000003</v>
      </c>
      <c r="L214" s="169"/>
      <c r="M214" s="169"/>
      <c r="N214" s="169"/>
      <c r="O214" s="169"/>
      <c r="P214" s="169"/>
      <c r="Q214" s="169"/>
      <c r="R214" s="172"/>
      <c r="T214" s="173"/>
      <c r="U214" s="169"/>
      <c r="V214" s="169"/>
      <c r="W214" s="169"/>
      <c r="X214" s="169"/>
      <c r="Y214" s="169"/>
      <c r="Z214" s="169"/>
      <c r="AA214" s="174"/>
      <c r="AT214" s="175" t="s">
        <v>171</v>
      </c>
      <c r="AU214" s="175" t="s">
        <v>131</v>
      </c>
      <c r="AV214" s="10" t="s">
        <v>131</v>
      </c>
      <c r="AW214" s="10" t="s">
        <v>31</v>
      </c>
      <c r="AX214" s="10" t="s">
        <v>82</v>
      </c>
      <c r="AY214" s="175" t="s">
        <v>152</v>
      </c>
    </row>
    <row r="215" spans="2:65" s="1" customFormat="1" ht="38.25" customHeight="1">
      <c r="B215" s="130"/>
      <c r="C215" s="159" t="s">
        <v>286</v>
      </c>
      <c r="D215" s="159" t="s">
        <v>153</v>
      </c>
      <c r="E215" s="160" t="s">
        <v>287</v>
      </c>
      <c r="F215" s="270" t="s">
        <v>288</v>
      </c>
      <c r="G215" s="270"/>
      <c r="H215" s="270"/>
      <c r="I215" s="270"/>
      <c r="J215" s="161" t="s">
        <v>168</v>
      </c>
      <c r="K215" s="162">
        <v>122.18</v>
      </c>
      <c r="L215" s="258">
        <v>0</v>
      </c>
      <c r="M215" s="258"/>
      <c r="N215" s="271">
        <f>ROUND(L215*K215,3)</f>
        <v>0</v>
      </c>
      <c r="O215" s="271"/>
      <c r="P215" s="271"/>
      <c r="Q215" s="271"/>
      <c r="R215" s="133"/>
      <c r="T215" s="164" t="s">
        <v>5</v>
      </c>
      <c r="U215" s="46" t="s">
        <v>42</v>
      </c>
      <c r="V215" s="38"/>
      <c r="W215" s="165">
        <f>V215*K215</f>
        <v>0</v>
      </c>
      <c r="X215" s="165">
        <v>0</v>
      </c>
      <c r="Y215" s="165">
        <f>X215*K215</f>
        <v>0</v>
      </c>
      <c r="Z215" s="165">
        <v>0.02</v>
      </c>
      <c r="AA215" s="166">
        <f>Z215*K215</f>
        <v>2.4436</v>
      </c>
      <c r="AR215" s="22" t="s">
        <v>157</v>
      </c>
      <c r="AT215" s="22" t="s">
        <v>153</v>
      </c>
      <c r="AU215" s="22" t="s">
        <v>131</v>
      </c>
      <c r="AY215" s="22" t="s">
        <v>152</v>
      </c>
      <c r="BE215" s="104">
        <f>IF(U215="základná",N215,0)</f>
        <v>0</v>
      </c>
      <c r="BF215" s="104">
        <f>IF(U215="znížená",N215,0)</f>
        <v>0</v>
      </c>
      <c r="BG215" s="104">
        <f>IF(U215="zákl. prenesená",N215,0)</f>
        <v>0</v>
      </c>
      <c r="BH215" s="104">
        <f>IF(U215="zníž. prenesená",N215,0)</f>
        <v>0</v>
      </c>
      <c r="BI215" s="104">
        <f>IF(U215="nulová",N215,0)</f>
        <v>0</v>
      </c>
      <c r="BJ215" s="22" t="s">
        <v>131</v>
      </c>
      <c r="BK215" s="167">
        <f>ROUND(L215*K215,3)</f>
        <v>0</v>
      </c>
      <c r="BL215" s="22" t="s">
        <v>157</v>
      </c>
      <c r="BM215" s="22" t="s">
        <v>289</v>
      </c>
    </row>
    <row r="216" spans="2:65" s="1" customFormat="1" ht="25.5" customHeight="1">
      <c r="B216" s="130"/>
      <c r="C216" s="159" t="s">
        <v>290</v>
      </c>
      <c r="D216" s="159" t="s">
        <v>153</v>
      </c>
      <c r="E216" s="160" t="s">
        <v>291</v>
      </c>
      <c r="F216" s="270" t="s">
        <v>292</v>
      </c>
      <c r="G216" s="270"/>
      <c r="H216" s="270"/>
      <c r="I216" s="270"/>
      <c r="J216" s="161" t="s">
        <v>235</v>
      </c>
      <c r="K216" s="162">
        <v>41.2</v>
      </c>
      <c r="L216" s="258">
        <v>0</v>
      </c>
      <c r="M216" s="258"/>
      <c r="N216" s="271">
        <f>ROUND(L216*K216,3)</f>
        <v>0</v>
      </c>
      <c r="O216" s="271"/>
      <c r="P216" s="271"/>
      <c r="Q216" s="271"/>
      <c r="R216" s="133"/>
      <c r="T216" s="164" t="s">
        <v>5</v>
      </c>
      <c r="U216" s="46" t="s">
        <v>42</v>
      </c>
      <c r="V216" s="38"/>
      <c r="W216" s="165">
        <f>V216*K216</f>
        <v>0</v>
      </c>
      <c r="X216" s="165">
        <v>0</v>
      </c>
      <c r="Y216" s="165">
        <f>X216*K216</f>
        <v>0</v>
      </c>
      <c r="Z216" s="165">
        <v>1.2E-2</v>
      </c>
      <c r="AA216" s="166">
        <f>Z216*K216</f>
        <v>0.49440000000000006</v>
      </c>
      <c r="AR216" s="22" t="s">
        <v>157</v>
      </c>
      <c r="AT216" s="22" t="s">
        <v>153</v>
      </c>
      <c r="AU216" s="22" t="s">
        <v>131</v>
      </c>
      <c r="AY216" s="22" t="s">
        <v>152</v>
      </c>
      <c r="BE216" s="104">
        <f>IF(U216="základná",N216,0)</f>
        <v>0</v>
      </c>
      <c r="BF216" s="104">
        <f>IF(U216="znížená",N216,0)</f>
        <v>0</v>
      </c>
      <c r="BG216" s="104">
        <f>IF(U216="zákl. prenesená",N216,0)</f>
        <v>0</v>
      </c>
      <c r="BH216" s="104">
        <f>IF(U216="zníž. prenesená",N216,0)</f>
        <v>0</v>
      </c>
      <c r="BI216" s="104">
        <f>IF(U216="nulová",N216,0)</f>
        <v>0</v>
      </c>
      <c r="BJ216" s="22" t="s">
        <v>131</v>
      </c>
      <c r="BK216" s="167">
        <f>ROUND(L216*K216,3)</f>
        <v>0</v>
      </c>
      <c r="BL216" s="22" t="s">
        <v>157</v>
      </c>
      <c r="BM216" s="22" t="s">
        <v>293</v>
      </c>
    </row>
    <row r="217" spans="2:65" s="13" customFormat="1" ht="16.5" customHeight="1">
      <c r="B217" s="196"/>
      <c r="C217" s="197"/>
      <c r="D217" s="197"/>
      <c r="E217" s="198" t="s">
        <v>5</v>
      </c>
      <c r="F217" s="281" t="s">
        <v>294</v>
      </c>
      <c r="G217" s="282"/>
      <c r="H217" s="282"/>
      <c r="I217" s="282"/>
      <c r="J217" s="197"/>
      <c r="K217" s="198" t="s">
        <v>5</v>
      </c>
      <c r="L217" s="197"/>
      <c r="M217" s="197"/>
      <c r="N217" s="197"/>
      <c r="O217" s="197"/>
      <c r="P217" s="197"/>
      <c r="Q217" s="197"/>
      <c r="R217" s="199"/>
      <c r="T217" s="200"/>
      <c r="U217" s="197"/>
      <c r="V217" s="197"/>
      <c r="W217" s="197"/>
      <c r="X217" s="197"/>
      <c r="Y217" s="197"/>
      <c r="Z217" s="197"/>
      <c r="AA217" s="201"/>
      <c r="AT217" s="202" t="s">
        <v>171</v>
      </c>
      <c r="AU217" s="202" t="s">
        <v>131</v>
      </c>
      <c r="AV217" s="13" t="s">
        <v>82</v>
      </c>
      <c r="AW217" s="13" t="s">
        <v>31</v>
      </c>
      <c r="AX217" s="13" t="s">
        <v>75</v>
      </c>
      <c r="AY217" s="202" t="s">
        <v>152</v>
      </c>
    </row>
    <row r="218" spans="2:65" s="10" customFormat="1" ht="16.5" customHeight="1">
      <c r="B218" s="168"/>
      <c r="C218" s="169"/>
      <c r="D218" s="169"/>
      <c r="E218" s="170" t="s">
        <v>5</v>
      </c>
      <c r="F218" s="274" t="s">
        <v>295</v>
      </c>
      <c r="G218" s="275"/>
      <c r="H218" s="275"/>
      <c r="I218" s="275"/>
      <c r="J218" s="169"/>
      <c r="K218" s="171">
        <v>7.2</v>
      </c>
      <c r="L218" s="169"/>
      <c r="M218" s="169"/>
      <c r="N218" s="169"/>
      <c r="O218" s="169"/>
      <c r="P218" s="169"/>
      <c r="Q218" s="169"/>
      <c r="R218" s="172"/>
      <c r="T218" s="173"/>
      <c r="U218" s="169"/>
      <c r="V218" s="169"/>
      <c r="W218" s="169"/>
      <c r="X218" s="169"/>
      <c r="Y218" s="169"/>
      <c r="Z218" s="169"/>
      <c r="AA218" s="174"/>
      <c r="AT218" s="175" t="s">
        <v>171</v>
      </c>
      <c r="AU218" s="175" t="s">
        <v>131</v>
      </c>
      <c r="AV218" s="10" t="s">
        <v>131</v>
      </c>
      <c r="AW218" s="10" t="s">
        <v>31</v>
      </c>
      <c r="AX218" s="10" t="s">
        <v>75</v>
      </c>
      <c r="AY218" s="175" t="s">
        <v>152</v>
      </c>
    </row>
    <row r="219" spans="2:65" s="10" customFormat="1" ht="16.5" customHeight="1">
      <c r="B219" s="168"/>
      <c r="C219" s="169"/>
      <c r="D219" s="169"/>
      <c r="E219" s="170" t="s">
        <v>5</v>
      </c>
      <c r="F219" s="274" t="s">
        <v>296</v>
      </c>
      <c r="G219" s="275"/>
      <c r="H219" s="275"/>
      <c r="I219" s="275"/>
      <c r="J219" s="169"/>
      <c r="K219" s="171">
        <v>16.8</v>
      </c>
      <c r="L219" s="169"/>
      <c r="M219" s="169"/>
      <c r="N219" s="169"/>
      <c r="O219" s="169"/>
      <c r="P219" s="169"/>
      <c r="Q219" s="169"/>
      <c r="R219" s="172"/>
      <c r="T219" s="173"/>
      <c r="U219" s="169"/>
      <c r="V219" s="169"/>
      <c r="W219" s="169"/>
      <c r="X219" s="169"/>
      <c r="Y219" s="169"/>
      <c r="Z219" s="169"/>
      <c r="AA219" s="174"/>
      <c r="AT219" s="175" t="s">
        <v>171</v>
      </c>
      <c r="AU219" s="175" t="s">
        <v>131</v>
      </c>
      <c r="AV219" s="10" t="s">
        <v>131</v>
      </c>
      <c r="AW219" s="10" t="s">
        <v>31</v>
      </c>
      <c r="AX219" s="10" t="s">
        <v>75</v>
      </c>
      <c r="AY219" s="175" t="s">
        <v>152</v>
      </c>
    </row>
    <row r="220" spans="2:65" s="10" customFormat="1" ht="16.5" customHeight="1">
      <c r="B220" s="168"/>
      <c r="C220" s="169"/>
      <c r="D220" s="169"/>
      <c r="E220" s="170" t="s">
        <v>5</v>
      </c>
      <c r="F220" s="274" t="s">
        <v>297</v>
      </c>
      <c r="G220" s="275"/>
      <c r="H220" s="275"/>
      <c r="I220" s="275"/>
      <c r="J220" s="169"/>
      <c r="K220" s="171">
        <v>17.2</v>
      </c>
      <c r="L220" s="169"/>
      <c r="M220" s="169"/>
      <c r="N220" s="169"/>
      <c r="O220" s="169"/>
      <c r="P220" s="169"/>
      <c r="Q220" s="169"/>
      <c r="R220" s="172"/>
      <c r="T220" s="173"/>
      <c r="U220" s="169"/>
      <c r="V220" s="169"/>
      <c r="W220" s="169"/>
      <c r="X220" s="169"/>
      <c r="Y220" s="169"/>
      <c r="Z220" s="169"/>
      <c r="AA220" s="174"/>
      <c r="AT220" s="175" t="s">
        <v>171</v>
      </c>
      <c r="AU220" s="175" t="s">
        <v>131</v>
      </c>
      <c r="AV220" s="10" t="s">
        <v>131</v>
      </c>
      <c r="AW220" s="10" t="s">
        <v>31</v>
      </c>
      <c r="AX220" s="10" t="s">
        <v>75</v>
      </c>
      <c r="AY220" s="175" t="s">
        <v>152</v>
      </c>
    </row>
    <row r="221" spans="2:65" s="11" customFormat="1" ht="16.5" customHeight="1">
      <c r="B221" s="176"/>
      <c r="C221" s="177"/>
      <c r="D221" s="177"/>
      <c r="E221" s="178" t="s">
        <v>5</v>
      </c>
      <c r="F221" s="276" t="s">
        <v>174</v>
      </c>
      <c r="G221" s="277"/>
      <c r="H221" s="277"/>
      <c r="I221" s="277"/>
      <c r="J221" s="177"/>
      <c r="K221" s="179">
        <v>41.2</v>
      </c>
      <c r="L221" s="177"/>
      <c r="M221" s="177"/>
      <c r="N221" s="177"/>
      <c r="O221" s="177"/>
      <c r="P221" s="177"/>
      <c r="Q221" s="177"/>
      <c r="R221" s="180"/>
      <c r="T221" s="181"/>
      <c r="U221" s="177"/>
      <c r="V221" s="177"/>
      <c r="W221" s="177"/>
      <c r="X221" s="177"/>
      <c r="Y221" s="177"/>
      <c r="Z221" s="177"/>
      <c r="AA221" s="182"/>
      <c r="AT221" s="183" t="s">
        <v>171</v>
      </c>
      <c r="AU221" s="183" t="s">
        <v>131</v>
      </c>
      <c r="AV221" s="11" t="s">
        <v>157</v>
      </c>
      <c r="AW221" s="11" t="s">
        <v>31</v>
      </c>
      <c r="AX221" s="11" t="s">
        <v>82</v>
      </c>
      <c r="AY221" s="183" t="s">
        <v>152</v>
      </c>
    </row>
    <row r="222" spans="2:65" s="1" customFormat="1" ht="25.5" customHeight="1">
      <c r="B222" s="130"/>
      <c r="C222" s="159" t="s">
        <v>298</v>
      </c>
      <c r="D222" s="159" t="s">
        <v>153</v>
      </c>
      <c r="E222" s="160" t="s">
        <v>299</v>
      </c>
      <c r="F222" s="270" t="s">
        <v>300</v>
      </c>
      <c r="G222" s="270"/>
      <c r="H222" s="270"/>
      <c r="I222" s="270"/>
      <c r="J222" s="161" t="s">
        <v>235</v>
      </c>
      <c r="K222" s="162">
        <v>53.64</v>
      </c>
      <c r="L222" s="258">
        <v>0</v>
      </c>
      <c r="M222" s="258"/>
      <c r="N222" s="271">
        <f>ROUND(L222*K222,3)</f>
        <v>0</v>
      </c>
      <c r="O222" s="271"/>
      <c r="P222" s="271"/>
      <c r="Q222" s="271"/>
      <c r="R222" s="133"/>
      <c r="T222" s="164" t="s">
        <v>5</v>
      </c>
      <c r="U222" s="46" t="s">
        <v>42</v>
      </c>
      <c r="V222" s="38"/>
      <c r="W222" s="165">
        <f>V222*K222</f>
        <v>0</v>
      </c>
      <c r="X222" s="165">
        <v>0</v>
      </c>
      <c r="Y222" s="165">
        <f>X222*K222</f>
        <v>0</v>
      </c>
      <c r="Z222" s="165">
        <v>7.0000000000000001E-3</v>
      </c>
      <c r="AA222" s="166">
        <f>Z222*K222</f>
        <v>0.37548000000000004</v>
      </c>
      <c r="AR222" s="22" t="s">
        <v>157</v>
      </c>
      <c r="AT222" s="22" t="s">
        <v>153</v>
      </c>
      <c r="AU222" s="22" t="s">
        <v>131</v>
      </c>
      <c r="AY222" s="22" t="s">
        <v>152</v>
      </c>
      <c r="BE222" s="104">
        <f>IF(U222="základná",N222,0)</f>
        <v>0</v>
      </c>
      <c r="BF222" s="104">
        <f>IF(U222="znížená",N222,0)</f>
        <v>0</v>
      </c>
      <c r="BG222" s="104">
        <f>IF(U222="zákl. prenesená",N222,0)</f>
        <v>0</v>
      </c>
      <c r="BH222" s="104">
        <f>IF(U222="zníž. prenesená",N222,0)</f>
        <v>0</v>
      </c>
      <c r="BI222" s="104">
        <f>IF(U222="nulová",N222,0)</f>
        <v>0</v>
      </c>
      <c r="BJ222" s="22" t="s">
        <v>131</v>
      </c>
      <c r="BK222" s="167">
        <f>ROUND(L222*K222,3)</f>
        <v>0</v>
      </c>
      <c r="BL222" s="22" t="s">
        <v>157</v>
      </c>
      <c r="BM222" s="22" t="s">
        <v>301</v>
      </c>
    </row>
    <row r="223" spans="2:65" s="10" customFormat="1" ht="16.5" customHeight="1">
      <c r="B223" s="168"/>
      <c r="C223" s="169"/>
      <c r="D223" s="169"/>
      <c r="E223" s="170" t="s">
        <v>5</v>
      </c>
      <c r="F223" s="272" t="s">
        <v>302</v>
      </c>
      <c r="G223" s="273"/>
      <c r="H223" s="273"/>
      <c r="I223" s="273"/>
      <c r="J223" s="169"/>
      <c r="K223" s="171">
        <v>38.64</v>
      </c>
      <c r="L223" s="169"/>
      <c r="M223" s="169"/>
      <c r="N223" s="169"/>
      <c r="O223" s="169"/>
      <c r="P223" s="169"/>
      <c r="Q223" s="169"/>
      <c r="R223" s="172"/>
      <c r="T223" s="173"/>
      <c r="U223" s="169"/>
      <c r="V223" s="169"/>
      <c r="W223" s="169"/>
      <c r="X223" s="169"/>
      <c r="Y223" s="169"/>
      <c r="Z223" s="169"/>
      <c r="AA223" s="174"/>
      <c r="AT223" s="175" t="s">
        <v>171</v>
      </c>
      <c r="AU223" s="175" t="s">
        <v>131</v>
      </c>
      <c r="AV223" s="10" t="s">
        <v>131</v>
      </c>
      <c r="AW223" s="10" t="s">
        <v>31</v>
      </c>
      <c r="AX223" s="10" t="s">
        <v>75</v>
      </c>
      <c r="AY223" s="175" t="s">
        <v>152</v>
      </c>
    </row>
    <row r="224" spans="2:65" s="10" customFormat="1" ht="16.5" customHeight="1">
      <c r="B224" s="168"/>
      <c r="C224" s="169"/>
      <c r="D224" s="169"/>
      <c r="E224" s="170" t="s">
        <v>5</v>
      </c>
      <c r="F224" s="274" t="s">
        <v>303</v>
      </c>
      <c r="G224" s="275"/>
      <c r="H224" s="275"/>
      <c r="I224" s="275"/>
      <c r="J224" s="169"/>
      <c r="K224" s="171">
        <v>15</v>
      </c>
      <c r="L224" s="169"/>
      <c r="M224" s="169"/>
      <c r="N224" s="169"/>
      <c r="O224" s="169"/>
      <c r="P224" s="169"/>
      <c r="Q224" s="169"/>
      <c r="R224" s="172"/>
      <c r="T224" s="173"/>
      <c r="U224" s="169"/>
      <c r="V224" s="169"/>
      <c r="W224" s="169"/>
      <c r="X224" s="169"/>
      <c r="Y224" s="169"/>
      <c r="Z224" s="169"/>
      <c r="AA224" s="174"/>
      <c r="AT224" s="175" t="s">
        <v>171</v>
      </c>
      <c r="AU224" s="175" t="s">
        <v>131</v>
      </c>
      <c r="AV224" s="10" t="s">
        <v>131</v>
      </c>
      <c r="AW224" s="10" t="s">
        <v>31</v>
      </c>
      <c r="AX224" s="10" t="s">
        <v>75</v>
      </c>
      <c r="AY224" s="175" t="s">
        <v>152</v>
      </c>
    </row>
    <row r="225" spans="2:65" s="11" customFormat="1" ht="16.5" customHeight="1">
      <c r="B225" s="176"/>
      <c r="C225" s="177"/>
      <c r="D225" s="177"/>
      <c r="E225" s="178" t="s">
        <v>5</v>
      </c>
      <c r="F225" s="276" t="s">
        <v>174</v>
      </c>
      <c r="G225" s="277"/>
      <c r="H225" s="277"/>
      <c r="I225" s="277"/>
      <c r="J225" s="177"/>
      <c r="K225" s="179">
        <v>53.64</v>
      </c>
      <c r="L225" s="177"/>
      <c r="M225" s="177"/>
      <c r="N225" s="177"/>
      <c r="O225" s="177"/>
      <c r="P225" s="177"/>
      <c r="Q225" s="177"/>
      <c r="R225" s="180"/>
      <c r="T225" s="181"/>
      <c r="U225" s="177"/>
      <c r="V225" s="177"/>
      <c r="W225" s="177"/>
      <c r="X225" s="177"/>
      <c r="Y225" s="177"/>
      <c r="Z225" s="177"/>
      <c r="AA225" s="182"/>
      <c r="AT225" s="183" t="s">
        <v>171</v>
      </c>
      <c r="AU225" s="183" t="s">
        <v>131</v>
      </c>
      <c r="AV225" s="11" t="s">
        <v>157</v>
      </c>
      <c r="AW225" s="11" t="s">
        <v>31</v>
      </c>
      <c r="AX225" s="11" t="s">
        <v>82</v>
      </c>
      <c r="AY225" s="183" t="s">
        <v>152</v>
      </c>
    </row>
    <row r="226" spans="2:65" s="1" customFormat="1" ht="25.5" customHeight="1">
      <c r="B226" s="130"/>
      <c r="C226" s="159" t="s">
        <v>304</v>
      </c>
      <c r="D226" s="159" t="s">
        <v>153</v>
      </c>
      <c r="E226" s="160" t="s">
        <v>305</v>
      </c>
      <c r="F226" s="270" t="s">
        <v>306</v>
      </c>
      <c r="G226" s="270"/>
      <c r="H226" s="270"/>
      <c r="I226" s="270"/>
      <c r="J226" s="161" t="s">
        <v>235</v>
      </c>
      <c r="K226" s="162">
        <v>7.5</v>
      </c>
      <c r="L226" s="258">
        <v>0</v>
      </c>
      <c r="M226" s="258"/>
      <c r="N226" s="271">
        <f>ROUND(L226*K226,3)</f>
        <v>0</v>
      </c>
      <c r="O226" s="271"/>
      <c r="P226" s="271"/>
      <c r="Q226" s="271"/>
      <c r="R226" s="133"/>
      <c r="T226" s="164" t="s">
        <v>5</v>
      </c>
      <c r="U226" s="46" t="s">
        <v>42</v>
      </c>
      <c r="V226" s="38"/>
      <c r="W226" s="165">
        <f>V226*K226</f>
        <v>0</v>
      </c>
      <c r="X226" s="165">
        <v>0</v>
      </c>
      <c r="Y226" s="165">
        <f>X226*K226</f>
        <v>0</v>
      </c>
      <c r="Z226" s="165">
        <v>1.2E-2</v>
      </c>
      <c r="AA226" s="166">
        <f>Z226*K226</f>
        <v>0.09</v>
      </c>
      <c r="AR226" s="22" t="s">
        <v>157</v>
      </c>
      <c r="AT226" s="22" t="s">
        <v>153</v>
      </c>
      <c r="AU226" s="22" t="s">
        <v>131</v>
      </c>
      <c r="AY226" s="22" t="s">
        <v>152</v>
      </c>
      <c r="BE226" s="104">
        <f>IF(U226="základná",N226,0)</f>
        <v>0</v>
      </c>
      <c r="BF226" s="104">
        <f>IF(U226="znížená",N226,0)</f>
        <v>0</v>
      </c>
      <c r="BG226" s="104">
        <f>IF(U226="zákl. prenesená",N226,0)</f>
        <v>0</v>
      </c>
      <c r="BH226" s="104">
        <f>IF(U226="zníž. prenesená",N226,0)</f>
        <v>0</v>
      </c>
      <c r="BI226" s="104">
        <f>IF(U226="nulová",N226,0)</f>
        <v>0</v>
      </c>
      <c r="BJ226" s="22" t="s">
        <v>131</v>
      </c>
      <c r="BK226" s="167">
        <f>ROUND(L226*K226,3)</f>
        <v>0</v>
      </c>
      <c r="BL226" s="22" t="s">
        <v>157</v>
      </c>
      <c r="BM226" s="22" t="s">
        <v>307</v>
      </c>
    </row>
    <row r="227" spans="2:65" s="10" customFormat="1" ht="16.5" customHeight="1">
      <c r="B227" s="168"/>
      <c r="C227" s="169"/>
      <c r="D227" s="169"/>
      <c r="E227" s="170" t="s">
        <v>5</v>
      </c>
      <c r="F227" s="272" t="s">
        <v>308</v>
      </c>
      <c r="G227" s="273"/>
      <c r="H227" s="273"/>
      <c r="I227" s="273"/>
      <c r="J227" s="169"/>
      <c r="K227" s="171">
        <v>7.5</v>
      </c>
      <c r="L227" s="169"/>
      <c r="M227" s="169"/>
      <c r="N227" s="169"/>
      <c r="O227" s="169"/>
      <c r="P227" s="169"/>
      <c r="Q227" s="169"/>
      <c r="R227" s="172"/>
      <c r="T227" s="173"/>
      <c r="U227" s="169"/>
      <c r="V227" s="169"/>
      <c r="W227" s="169"/>
      <c r="X227" s="169"/>
      <c r="Y227" s="169"/>
      <c r="Z227" s="169"/>
      <c r="AA227" s="174"/>
      <c r="AT227" s="175" t="s">
        <v>171</v>
      </c>
      <c r="AU227" s="175" t="s">
        <v>131</v>
      </c>
      <c r="AV227" s="10" t="s">
        <v>131</v>
      </c>
      <c r="AW227" s="10" t="s">
        <v>31</v>
      </c>
      <c r="AX227" s="10" t="s">
        <v>82</v>
      </c>
      <c r="AY227" s="175" t="s">
        <v>152</v>
      </c>
    </row>
    <row r="228" spans="2:65" s="1" customFormat="1" ht="38.25" customHeight="1">
      <c r="B228" s="130"/>
      <c r="C228" s="159" t="s">
        <v>309</v>
      </c>
      <c r="D228" s="159" t="s">
        <v>153</v>
      </c>
      <c r="E228" s="160" t="s">
        <v>310</v>
      </c>
      <c r="F228" s="270" t="s">
        <v>311</v>
      </c>
      <c r="G228" s="270"/>
      <c r="H228" s="270"/>
      <c r="I228" s="270"/>
      <c r="J228" s="161" t="s">
        <v>156</v>
      </c>
      <c r="K228" s="162">
        <v>6</v>
      </c>
      <c r="L228" s="258">
        <v>0</v>
      </c>
      <c r="M228" s="258"/>
      <c r="N228" s="271">
        <f>ROUND(L228*K228,3)</f>
        <v>0</v>
      </c>
      <c r="O228" s="271"/>
      <c r="P228" s="271"/>
      <c r="Q228" s="271"/>
      <c r="R228" s="133"/>
      <c r="T228" s="164" t="s">
        <v>5</v>
      </c>
      <c r="U228" s="46" t="s">
        <v>42</v>
      </c>
      <c r="V228" s="38"/>
      <c r="W228" s="165">
        <f>V228*K228</f>
        <v>0</v>
      </c>
      <c r="X228" s="165">
        <v>0</v>
      </c>
      <c r="Y228" s="165">
        <f>X228*K228</f>
        <v>0</v>
      </c>
      <c r="Z228" s="165">
        <v>1.7000000000000001E-2</v>
      </c>
      <c r="AA228" s="166">
        <f>Z228*K228</f>
        <v>0.10200000000000001</v>
      </c>
      <c r="AR228" s="22" t="s">
        <v>157</v>
      </c>
      <c r="AT228" s="22" t="s">
        <v>153</v>
      </c>
      <c r="AU228" s="22" t="s">
        <v>131</v>
      </c>
      <c r="AY228" s="22" t="s">
        <v>152</v>
      </c>
      <c r="BE228" s="104">
        <f>IF(U228="základná",N228,0)</f>
        <v>0</v>
      </c>
      <c r="BF228" s="104">
        <f>IF(U228="znížená",N228,0)</f>
        <v>0</v>
      </c>
      <c r="BG228" s="104">
        <f>IF(U228="zákl. prenesená",N228,0)</f>
        <v>0</v>
      </c>
      <c r="BH228" s="104">
        <f>IF(U228="zníž. prenesená",N228,0)</f>
        <v>0</v>
      </c>
      <c r="BI228" s="104">
        <f>IF(U228="nulová",N228,0)</f>
        <v>0</v>
      </c>
      <c r="BJ228" s="22" t="s">
        <v>131</v>
      </c>
      <c r="BK228" s="167">
        <f>ROUND(L228*K228,3)</f>
        <v>0</v>
      </c>
      <c r="BL228" s="22" t="s">
        <v>157</v>
      </c>
      <c r="BM228" s="22" t="s">
        <v>312</v>
      </c>
    </row>
    <row r="229" spans="2:65" s="10" customFormat="1" ht="16.5" customHeight="1">
      <c r="B229" s="168"/>
      <c r="C229" s="169"/>
      <c r="D229" s="169"/>
      <c r="E229" s="170" t="s">
        <v>5</v>
      </c>
      <c r="F229" s="272" t="s">
        <v>313</v>
      </c>
      <c r="G229" s="273"/>
      <c r="H229" s="273"/>
      <c r="I229" s="273"/>
      <c r="J229" s="169"/>
      <c r="K229" s="171">
        <v>3</v>
      </c>
      <c r="L229" s="169"/>
      <c r="M229" s="169"/>
      <c r="N229" s="169"/>
      <c r="O229" s="169"/>
      <c r="P229" s="169"/>
      <c r="Q229" s="169"/>
      <c r="R229" s="172"/>
      <c r="T229" s="173"/>
      <c r="U229" s="169"/>
      <c r="V229" s="169"/>
      <c r="W229" s="169"/>
      <c r="X229" s="169"/>
      <c r="Y229" s="169"/>
      <c r="Z229" s="169"/>
      <c r="AA229" s="174"/>
      <c r="AT229" s="175" t="s">
        <v>171</v>
      </c>
      <c r="AU229" s="175" t="s">
        <v>131</v>
      </c>
      <c r="AV229" s="10" t="s">
        <v>131</v>
      </c>
      <c r="AW229" s="10" t="s">
        <v>31</v>
      </c>
      <c r="AX229" s="10" t="s">
        <v>75</v>
      </c>
      <c r="AY229" s="175" t="s">
        <v>152</v>
      </c>
    </row>
    <row r="230" spans="2:65" s="10" customFormat="1" ht="16.5" customHeight="1">
      <c r="B230" s="168"/>
      <c r="C230" s="169"/>
      <c r="D230" s="169"/>
      <c r="E230" s="170" t="s">
        <v>5</v>
      </c>
      <c r="F230" s="274" t="s">
        <v>314</v>
      </c>
      <c r="G230" s="275"/>
      <c r="H230" s="275"/>
      <c r="I230" s="275"/>
      <c r="J230" s="169"/>
      <c r="K230" s="171">
        <v>3</v>
      </c>
      <c r="L230" s="169"/>
      <c r="M230" s="169"/>
      <c r="N230" s="169"/>
      <c r="O230" s="169"/>
      <c r="P230" s="169"/>
      <c r="Q230" s="169"/>
      <c r="R230" s="172"/>
      <c r="T230" s="173"/>
      <c r="U230" s="169"/>
      <c r="V230" s="169"/>
      <c r="W230" s="169"/>
      <c r="X230" s="169"/>
      <c r="Y230" s="169"/>
      <c r="Z230" s="169"/>
      <c r="AA230" s="174"/>
      <c r="AT230" s="175" t="s">
        <v>171</v>
      </c>
      <c r="AU230" s="175" t="s">
        <v>131</v>
      </c>
      <c r="AV230" s="10" t="s">
        <v>131</v>
      </c>
      <c r="AW230" s="10" t="s">
        <v>31</v>
      </c>
      <c r="AX230" s="10" t="s">
        <v>75</v>
      </c>
      <c r="AY230" s="175" t="s">
        <v>152</v>
      </c>
    </row>
    <row r="231" spans="2:65" s="11" customFormat="1" ht="16.5" customHeight="1">
      <c r="B231" s="176"/>
      <c r="C231" s="177"/>
      <c r="D231" s="177"/>
      <c r="E231" s="178" t="s">
        <v>5</v>
      </c>
      <c r="F231" s="276" t="s">
        <v>174</v>
      </c>
      <c r="G231" s="277"/>
      <c r="H231" s="277"/>
      <c r="I231" s="277"/>
      <c r="J231" s="177"/>
      <c r="K231" s="179">
        <v>6</v>
      </c>
      <c r="L231" s="177"/>
      <c r="M231" s="177"/>
      <c r="N231" s="177"/>
      <c r="O231" s="177"/>
      <c r="P231" s="177"/>
      <c r="Q231" s="177"/>
      <c r="R231" s="180"/>
      <c r="T231" s="181"/>
      <c r="U231" s="177"/>
      <c r="V231" s="177"/>
      <c r="W231" s="177"/>
      <c r="X231" s="177"/>
      <c r="Y231" s="177"/>
      <c r="Z231" s="177"/>
      <c r="AA231" s="182"/>
      <c r="AT231" s="183" t="s">
        <v>171</v>
      </c>
      <c r="AU231" s="183" t="s">
        <v>131</v>
      </c>
      <c r="AV231" s="11" t="s">
        <v>157</v>
      </c>
      <c r="AW231" s="11" t="s">
        <v>31</v>
      </c>
      <c r="AX231" s="11" t="s">
        <v>82</v>
      </c>
      <c r="AY231" s="183" t="s">
        <v>152</v>
      </c>
    </row>
    <row r="232" spans="2:65" s="1" customFormat="1" ht="38.25" customHeight="1">
      <c r="B232" s="130"/>
      <c r="C232" s="159" t="s">
        <v>315</v>
      </c>
      <c r="D232" s="159" t="s">
        <v>153</v>
      </c>
      <c r="E232" s="160" t="s">
        <v>316</v>
      </c>
      <c r="F232" s="270" t="s">
        <v>317</v>
      </c>
      <c r="G232" s="270"/>
      <c r="H232" s="270"/>
      <c r="I232" s="270"/>
      <c r="J232" s="161" t="s">
        <v>156</v>
      </c>
      <c r="K232" s="162">
        <v>4</v>
      </c>
      <c r="L232" s="258">
        <v>0</v>
      </c>
      <c r="M232" s="258"/>
      <c r="N232" s="271">
        <f>ROUND(L232*K232,3)</f>
        <v>0</v>
      </c>
      <c r="O232" s="271"/>
      <c r="P232" s="271"/>
      <c r="Q232" s="271"/>
      <c r="R232" s="133"/>
      <c r="T232" s="164" t="s">
        <v>5</v>
      </c>
      <c r="U232" s="46" t="s">
        <v>42</v>
      </c>
      <c r="V232" s="38"/>
      <c r="W232" s="165">
        <f>V232*K232</f>
        <v>0</v>
      </c>
      <c r="X232" s="165">
        <v>0</v>
      </c>
      <c r="Y232" s="165">
        <f>X232*K232</f>
        <v>0</v>
      </c>
      <c r="Z232" s="165">
        <v>5.8999999999999997E-2</v>
      </c>
      <c r="AA232" s="166">
        <f>Z232*K232</f>
        <v>0.23599999999999999</v>
      </c>
      <c r="AR232" s="22" t="s">
        <v>157</v>
      </c>
      <c r="AT232" s="22" t="s">
        <v>153</v>
      </c>
      <c r="AU232" s="22" t="s">
        <v>131</v>
      </c>
      <c r="AY232" s="22" t="s">
        <v>152</v>
      </c>
      <c r="BE232" s="104">
        <f>IF(U232="základná",N232,0)</f>
        <v>0</v>
      </c>
      <c r="BF232" s="104">
        <f>IF(U232="znížená",N232,0)</f>
        <v>0</v>
      </c>
      <c r="BG232" s="104">
        <f>IF(U232="zákl. prenesená",N232,0)</f>
        <v>0</v>
      </c>
      <c r="BH232" s="104">
        <f>IF(U232="zníž. prenesená",N232,0)</f>
        <v>0</v>
      </c>
      <c r="BI232" s="104">
        <f>IF(U232="nulová",N232,0)</f>
        <v>0</v>
      </c>
      <c r="BJ232" s="22" t="s">
        <v>131</v>
      </c>
      <c r="BK232" s="167">
        <f>ROUND(L232*K232,3)</f>
        <v>0</v>
      </c>
      <c r="BL232" s="22" t="s">
        <v>157</v>
      </c>
      <c r="BM232" s="22" t="s">
        <v>318</v>
      </c>
    </row>
    <row r="233" spans="2:65" s="10" customFormat="1" ht="16.5" customHeight="1">
      <c r="B233" s="168"/>
      <c r="C233" s="169"/>
      <c r="D233" s="169"/>
      <c r="E233" s="170" t="s">
        <v>5</v>
      </c>
      <c r="F233" s="272" t="s">
        <v>319</v>
      </c>
      <c r="G233" s="273"/>
      <c r="H233" s="273"/>
      <c r="I233" s="273"/>
      <c r="J233" s="169"/>
      <c r="K233" s="171">
        <v>3</v>
      </c>
      <c r="L233" s="169"/>
      <c r="M233" s="169"/>
      <c r="N233" s="169"/>
      <c r="O233" s="169"/>
      <c r="P233" s="169"/>
      <c r="Q233" s="169"/>
      <c r="R233" s="172"/>
      <c r="T233" s="173"/>
      <c r="U233" s="169"/>
      <c r="V233" s="169"/>
      <c r="W233" s="169"/>
      <c r="X233" s="169"/>
      <c r="Y233" s="169"/>
      <c r="Z233" s="169"/>
      <c r="AA233" s="174"/>
      <c r="AT233" s="175" t="s">
        <v>171</v>
      </c>
      <c r="AU233" s="175" t="s">
        <v>131</v>
      </c>
      <c r="AV233" s="10" t="s">
        <v>131</v>
      </c>
      <c r="AW233" s="10" t="s">
        <v>31</v>
      </c>
      <c r="AX233" s="10" t="s">
        <v>75</v>
      </c>
      <c r="AY233" s="175" t="s">
        <v>152</v>
      </c>
    </row>
    <row r="234" spans="2:65" s="10" customFormat="1" ht="16.5" customHeight="1">
      <c r="B234" s="168"/>
      <c r="C234" s="169"/>
      <c r="D234" s="169"/>
      <c r="E234" s="170" t="s">
        <v>5</v>
      </c>
      <c r="F234" s="274" t="s">
        <v>320</v>
      </c>
      <c r="G234" s="275"/>
      <c r="H234" s="275"/>
      <c r="I234" s="275"/>
      <c r="J234" s="169"/>
      <c r="K234" s="171">
        <v>1</v>
      </c>
      <c r="L234" s="169"/>
      <c r="M234" s="169"/>
      <c r="N234" s="169"/>
      <c r="O234" s="169"/>
      <c r="P234" s="169"/>
      <c r="Q234" s="169"/>
      <c r="R234" s="172"/>
      <c r="T234" s="173"/>
      <c r="U234" s="169"/>
      <c r="V234" s="169"/>
      <c r="W234" s="169"/>
      <c r="X234" s="169"/>
      <c r="Y234" s="169"/>
      <c r="Z234" s="169"/>
      <c r="AA234" s="174"/>
      <c r="AT234" s="175" t="s">
        <v>171</v>
      </c>
      <c r="AU234" s="175" t="s">
        <v>131</v>
      </c>
      <c r="AV234" s="10" t="s">
        <v>131</v>
      </c>
      <c r="AW234" s="10" t="s">
        <v>31</v>
      </c>
      <c r="AX234" s="10" t="s">
        <v>75</v>
      </c>
      <c r="AY234" s="175" t="s">
        <v>152</v>
      </c>
    </row>
    <row r="235" spans="2:65" s="11" customFormat="1" ht="16.5" customHeight="1">
      <c r="B235" s="176"/>
      <c r="C235" s="177"/>
      <c r="D235" s="177"/>
      <c r="E235" s="178" t="s">
        <v>5</v>
      </c>
      <c r="F235" s="276" t="s">
        <v>174</v>
      </c>
      <c r="G235" s="277"/>
      <c r="H235" s="277"/>
      <c r="I235" s="277"/>
      <c r="J235" s="177"/>
      <c r="K235" s="179">
        <v>4</v>
      </c>
      <c r="L235" s="177"/>
      <c r="M235" s="177"/>
      <c r="N235" s="177"/>
      <c r="O235" s="177"/>
      <c r="P235" s="177"/>
      <c r="Q235" s="177"/>
      <c r="R235" s="180"/>
      <c r="T235" s="181"/>
      <c r="U235" s="177"/>
      <c r="V235" s="177"/>
      <c r="W235" s="177"/>
      <c r="X235" s="177"/>
      <c r="Y235" s="177"/>
      <c r="Z235" s="177"/>
      <c r="AA235" s="182"/>
      <c r="AT235" s="183" t="s">
        <v>171</v>
      </c>
      <c r="AU235" s="183" t="s">
        <v>131</v>
      </c>
      <c r="AV235" s="11" t="s">
        <v>157</v>
      </c>
      <c r="AW235" s="11" t="s">
        <v>31</v>
      </c>
      <c r="AX235" s="11" t="s">
        <v>82</v>
      </c>
      <c r="AY235" s="183" t="s">
        <v>152</v>
      </c>
    </row>
    <row r="236" spans="2:65" s="1" customFormat="1" ht="38.25" customHeight="1">
      <c r="B236" s="130"/>
      <c r="C236" s="159" t="s">
        <v>321</v>
      </c>
      <c r="D236" s="159" t="s">
        <v>153</v>
      </c>
      <c r="E236" s="160" t="s">
        <v>322</v>
      </c>
      <c r="F236" s="270" t="s">
        <v>323</v>
      </c>
      <c r="G236" s="270"/>
      <c r="H236" s="270"/>
      <c r="I236" s="270"/>
      <c r="J236" s="161" t="s">
        <v>168</v>
      </c>
      <c r="K236" s="162">
        <v>208.017</v>
      </c>
      <c r="L236" s="258">
        <v>0</v>
      </c>
      <c r="M236" s="258"/>
      <c r="N236" s="271">
        <f>ROUND(L236*K236,3)</f>
        <v>0</v>
      </c>
      <c r="O236" s="271"/>
      <c r="P236" s="271"/>
      <c r="Q236" s="271"/>
      <c r="R236" s="133"/>
      <c r="T236" s="164" t="s">
        <v>5</v>
      </c>
      <c r="U236" s="46" t="s">
        <v>42</v>
      </c>
      <c r="V236" s="38"/>
      <c r="W236" s="165">
        <f>V236*K236</f>
        <v>0</v>
      </c>
      <c r="X236" s="165">
        <v>0</v>
      </c>
      <c r="Y236" s="165">
        <f>X236*K236</f>
        <v>0</v>
      </c>
      <c r="Z236" s="165">
        <v>4.5999999999999999E-2</v>
      </c>
      <c r="AA236" s="166">
        <f>Z236*K236</f>
        <v>9.5687819999999988</v>
      </c>
      <c r="AR236" s="22" t="s">
        <v>157</v>
      </c>
      <c r="AT236" s="22" t="s">
        <v>153</v>
      </c>
      <c r="AU236" s="22" t="s">
        <v>131</v>
      </c>
      <c r="AY236" s="22" t="s">
        <v>152</v>
      </c>
      <c r="BE236" s="104">
        <f>IF(U236="základná",N236,0)</f>
        <v>0</v>
      </c>
      <c r="BF236" s="104">
        <f>IF(U236="znížená",N236,0)</f>
        <v>0</v>
      </c>
      <c r="BG236" s="104">
        <f>IF(U236="zákl. prenesená",N236,0)</f>
        <v>0</v>
      </c>
      <c r="BH236" s="104">
        <f>IF(U236="zníž. prenesená",N236,0)</f>
        <v>0</v>
      </c>
      <c r="BI236" s="104">
        <f>IF(U236="nulová",N236,0)</f>
        <v>0</v>
      </c>
      <c r="BJ236" s="22" t="s">
        <v>131</v>
      </c>
      <c r="BK236" s="167">
        <f>ROUND(L236*K236,3)</f>
        <v>0</v>
      </c>
      <c r="BL236" s="22" t="s">
        <v>157</v>
      </c>
      <c r="BM236" s="22" t="s">
        <v>324</v>
      </c>
    </row>
    <row r="237" spans="2:65" s="10" customFormat="1" ht="16.5" customHeight="1">
      <c r="B237" s="168"/>
      <c r="C237" s="169"/>
      <c r="D237" s="169"/>
      <c r="E237" s="170" t="s">
        <v>5</v>
      </c>
      <c r="F237" s="272" t="s">
        <v>325</v>
      </c>
      <c r="G237" s="273"/>
      <c r="H237" s="273"/>
      <c r="I237" s="273"/>
      <c r="J237" s="169"/>
      <c r="K237" s="171">
        <v>66.801000000000002</v>
      </c>
      <c r="L237" s="169"/>
      <c r="M237" s="169"/>
      <c r="N237" s="169"/>
      <c r="O237" s="169"/>
      <c r="P237" s="169"/>
      <c r="Q237" s="169"/>
      <c r="R237" s="172"/>
      <c r="T237" s="173"/>
      <c r="U237" s="169"/>
      <c r="V237" s="169"/>
      <c r="W237" s="169"/>
      <c r="X237" s="169"/>
      <c r="Y237" s="169"/>
      <c r="Z237" s="169"/>
      <c r="AA237" s="174"/>
      <c r="AT237" s="175" t="s">
        <v>171</v>
      </c>
      <c r="AU237" s="175" t="s">
        <v>131</v>
      </c>
      <c r="AV237" s="10" t="s">
        <v>131</v>
      </c>
      <c r="AW237" s="10" t="s">
        <v>31</v>
      </c>
      <c r="AX237" s="10" t="s">
        <v>75</v>
      </c>
      <c r="AY237" s="175" t="s">
        <v>152</v>
      </c>
    </row>
    <row r="238" spans="2:65" s="10" customFormat="1" ht="25.5" customHeight="1">
      <c r="B238" s="168"/>
      <c r="C238" s="169"/>
      <c r="D238" s="169"/>
      <c r="E238" s="170" t="s">
        <v>5</v>
      </c>
      <c r="F238" s="274" t="s">
        <v>326</v>
      </c>
      <c r="G238" s="275"/>
      <c r="H238" s="275"/>
      <c r="I238" s="275"/>
      <c r="J238" s="169"/>
      <c r="K238" s="171">
        <v>69.227999999999994</v>
      </c>
      <c r="L238" s="169"/>
      <c r="M238" s="169"/>
      <c r="N238" s="169"/>
      <c r="O238" s="169"/>
      <c r="P238" s="169"/>
      <c r="Q238" s="169"/>
      <c r="R238" s="172"/>
      <c r="T238" s="173"/>
      <c r="U238" s="169"/>
      <c r="V238" s="169"/>
      <c r="W238" s="169"/>
      <c r="X238" s="169"/>
      <c r="Y238" s="169"/>
      <c r="Z238" s="169"/>
      <c r="AA238" s="174"/>
      <c r="AT238" s="175" t="s">
        <v>171</v>
      </c>
      <c r="AU238" s="175" t="s">
        <v>131</v>
      </c>
      <c r="AV238" s="10" t="s">
        <v>131</v>
      </c>
      <c r="AW238" s="10" t="s">
        <v>31</v>
      </c>
      <c r="AX238" s="10" t="s">
        <v>75</v>
      </c>
      <c r="AY238" s="175" t="s">
        <v>152</v>
      </c>
    </row>
    <row r="239" spans="2:65" s="10" customFormat="1" ht="25.5" customHeight="1">
      <c r="B239" s="168"/>
      <c r="C239" s="169"/>
      <c r="D239" s="169"/>
      <c r="E239" s="170" t="s">
        <v>5</v>
      </c>
      <c r="F239" s="274" t="s">
        <v>327</v>
      </c>
      <c r="G239" s="275"/>
      <c r="H239" s="275"/>
      <c r="I239" s="275"/>
      <c r="J239" s="169"/>
      <c r="K239" s="171">
        <v>71.988</v>
      </c>
      <c r="L239" s="169"/>
      <c r="M239" s="169"/>
      <c r="N239" s="169"/>
      <c r="O239" s="169"/>
      <c r="P239" s="169"/>
      <c r="Q239" s="169"/>
      <c r="R239" s="172"/>
      <c r="T239" s="173"/>
      <c r="U239" s="169"/>
      <c r="V239" s="169"/>
      <c r="W239" s="169"/>
      <c r="X239" s="169"/>
      <c r="Y239" s="169"/>
      <c r="Z239" s="169"/>
      <c r="AA239" s="174"/>
      <c r="AT239" s="175" t="s">
        <v>171</v>
      </c>
      <c r="AU239" s="175" t="s">
        <v>131</v>
      </c>
      <c r="AV239" s="10" t="s">
        <v>131</v>
      </c>
      <c r="AW239" s="10" t="s">
        <v>31</v>
      </c>
      <c r="AX239" s="10" t="s">
        <v>75</v>
      </c>
      <c r="AY239" s="175" t="s">
        <v>152</v>
      </c>
    </row>
    <row r="240" spans="2:65" s="11" customFormat="1" ht="16.5" customHeight="1">
      <c r="B240" s="176"/>
      <c r="C240" s="177"/>
      <c r="D240" s="177"/>
      <c r="E240" s="178" t="s">
        <v>5</v>
      </c>
      <c r="F240" s="276" t="s">
        <v>174</v>
      </c>
      <c r="G240" s="277"/>
      <c r="H240" s="277"/>
      <c r="I240" s="277"/>
      <c r="J240" s="177"/>
      <c r="K240" s="179">
        <v>208.017</v>
      </c>
      <c r="L240" s="177"/>
      <c r="M240" s="177"/>
      <c r="N240" s="177"/>
      <c r="O240" s="177"/>
      <c r="P240" s="177"/>
      <c r="Q240" s="177"/>
      <c r="R240" s="180"/>
      <c r="T240" s="181"/>
      <c r="U240" s="177"/>
      <c r="V240" s="177"/>
      <c r="W240" s="177"/>
      <c r="X240" s="177"/>
      <c r="Y240" s="177"/>
      <c r="Z240" s="177"/>
      <c r="AA240" s="182"/>
      <c r="AT240" s="183" t="s">
        <v>171</v>
      </c>
      <c r="AU240" s="183" t="s">
        <v>131</v>
      </c>
      <c r="AV240" s="11" t="s">
        <v>157</v>
      </c>
      <c r="AW240" s="11" t="s">
        <v>31</v>
      </c>
      <c r="AX240" s="11" t="s">
        <v>82</v>
      </c>
      <c r="AY240" s="183" t="s">
        <v>152</v>
      </c>
    </row>
    <row r="241" spans="2:65" s="1" customFormat="1" ht="25.5" customHeight="1">
      <c r="B241" s="130"/>
      <c r="C241" s="159" t="s">
        <v>328</v>
      </c>
      <c r="D241" s="159" t="s">
        <v>153</v>
      </c>
      <c r="E241" s="160" t="s">
        <v>329</v>
      </c>
      <c r="F241" s="270" t="s">
        <v>330</v>
      </c>
      <c r="G241" s="270"/>
      <c r="H241" s="270"/>
      <c r="I241" s="270"/>
      <c r="J241" s="161" t="s">
        <v>331</v>
      </c>
      <c r="K241" s="162">
        <v>37.283000000000001</v>
      </c>
      <c r="L241" s="258">
        <v>0</v>
      </c>
      <c r="M241" s="258"/>
      <c r="N241" s="271">
        <f>ROUND(L241*K241,3)</f>
        <v>0</v>
      </c>
      <c r="O241" s="271"/>
      <c r="P241" s="271"/>
      <c r="Q241" s="271"/>
      <c r="R241" s="133"/>
      <c r="T241" s="164" t="s">
        <v>5</v>
      </c>
      <c r="U241" s="46" t="s">
        <v>42</v>
      </c>
      <c r="V241" s="38"/>
      <c r="W241" s="165">
        <f>V241*K241</f>
        <v>0</v>
      </c>
      <c r="X241" s="165">
        <v>0</v>
      </c>
      <c r="Y241" s="165">
        <f>X241*K241</f>
        <v>0</v>
      </c>
      <c r="Z241" s="165">
        <v>0</v>
      </c>
      <c r="AA241" s="166">
        <f>Z241*K241</f>
        <v>0</v>
      </c>
      <c r="AR241" s="22" t="s">
        <v>157</v>
      </c>
      <c r="AT241" s="22" t="s">
        <v>153</v>
      </c>
      <c r="AU241" s="22" t="s">
        <v>131</v>
      </c>
      <c r="AY241" s="22" t="s">
        <v>152</v>
      </c>
      <c r="BE241" s="104">
        <f>IF(U241="základná",N241,0)</f>
        <v>0</v>
      </c>
      <c r="BF241" s="104">
        <f>IF(U241="znížená",N241,0)</f>
        <v>0</v>
      </c>
      <c r="BG241" s="104">
        <f>IF(U241="zákl. prenesená",N241,0)</f>
        <v>0</v>
      </c>
      <c r="BH241" s="104">
        <f>IF(U241="zníž. prenesená",N241,0)</f>
        <v>0</v>
      </c>
      <c r="BI241" s="104">
        <f>IF(U241="nulová",N241,0)</f>
        <v>0</v>
      </c>
      <c r="BJ241" s="22" t="s">
        <v>131</v>
      </c>
      <c r="BK241" s="167">
        <f>ROUND(L241*K241,3)</f>
        <v>0</v>
      </c>
      <c r="BL241" s="22" t="s">
        <v>157</v>
      </c>
      <c r="BM241" s="22" t="s">
        <v>332</v>
      </c>
    </row>
    <row r="242" spans="2:65" s="1" customFormat="1" ht="25.5" customHeight="1">
      <c r="B242" s="130"/>
      <c r="C242" s="159" t="s">
        <v>333</v>
      </c>
      <c r="D242" s="159" t="s">
        <v>153</v>
      </c>
      <c r="E242" s="160" t="s">
        <v>334</v>
      </c>
      <c r="F242" s="270" t="s">
        <v>335</v>
      </c>
      <c r="G242" s="270"/>
      <c r="H242" s="270"/>
      <c r="I242" s="270"/>
      <c r="J242" s="161" t="s">
        <v>331</v>
      </c>
      <c r="K242" s="162">
        <v>335.54700000000003</v>
      </c>
      <c r="L242" s="258">
        <v>0</v>
      </c>
      <c r="M242" s="258"/>
      <c r="N242" s="271">
        <f>ROUND(L242*K242,3)</f>
        <v>0</v>
      </c>
      <c r="O242" s="271"/>
      <c r="P242" s="271"/>
      <c r="Q242" s="271"/>
      <c r="R242" s="133"/>
      <c r="T242" s="164" t="s">
        <v>5</v>
      </c>
      <c r="U242" s="46" t="s">
        <v>42</v>
      </c>
      <c r="V242" s="38"/>
      <c r="W242" s="165">
        <f>V242*K242</f>
        <v>0</v>
      </c>
      <c r="X242" s="165">
        <v>0</v>
      </c>
      <c r="Y242" s="165">
        <f>X242*K242</f>
        <v>0</v>
      </c>
      <c r="Z242" s="165">
        <v>0</v>
      </c>
      <c r="AA242" s="166">
        <f>Z242*K242</f>
        <v>0</v>
      </c>
      <c r="AR242" s="22" t="s">
        <v>157</v>
      </c>
      <c r="AT242" s="22" t="s">
        <v>153</v>
      </c>
      <c r="AU242" s="22" t="s">
        <v>131</v>
      </c>
      <c r="AY242" s="22" t="s">
        <v>152</v>
      </c>
      <c r="BE242" s="104">
        <f>IF(U242="základná",N242,0)</f>
        <v>0</v>
      </c>
      <c r="BF242" s="104">
        <f>IF(U242="znížená",N242,0)</f>
        <v>0</v>
      </c>
      <c r="BG242" s="104">
        <f>IF(U242="zákl. prenesená",N242,0)</f>
        <v>0</v>
      </c>
      <c r="BH242" s="104">
        <f>IF(U242="zníž. prenesená",N242,0)</f>
        <v>0</v>
      </c>
      <c r="BI242" s="104">
        <f>IF(U242="nulová",N242,0)</f>
        <v>0</v>
      </c>
      <c r="BJ242" s="22" t="s">
        <v>131</v>
      </c>
      <c r="BK242" s="167">
        <f>ROUND(L242*K242,3)</f>
        <v>0</v>
      </c>
      <c r="BL242" s="22" t="s">
        <v>157</v>
      </c>
      <c r="BM242" s="22" t="s">
        <v>336</v>
      </c>
    </row>
    <row r="243" spans="2:65" s="10" customFormat="1" ht="16.5" customHeight="1">
      <c r="B243" s="168"/>
      <c r="C243" s="169"/>
      <c r="D243" s="169"/>
      <c r="E243" s="170" t="s">
        <v>5</v>
      </c>
      <c r="F243" s="272" t="s">
        <v>337</v>
      </c>
      <c r="G243" s="273"/>
      <c r="H243" s="273"/>
      <c r="I243" s="273"/>
      <c r="J243" s="169"/>
      <c r="K243" s="171">
        <v>335.54700000000003</v>
      </c>
      <c r="L243" s="169"/>
      <c r="M243" s="169"/>
      <c r="N243" s="169"/>
      <c r="O243" s="169"/>
      <c r="P243" s="169"/>
      <c r="Q243" s="169"/>
      <c r="R243" s="172"/>
      <c r="T243" s="173"/>
      <c r="U243" s="169"/>
      <c r="V243" s="169"/>
      <c r="W243" s="169"/>
      <c r="X243" s="169"/>
      <c r="Y243" s="169"/>
      <c r="Z243" s="169"/>
      <c r="AA243" s="174"/>
      <c r="AT243" s="175" t="s">
        <v>171</v>
      </c>
      <c r="AU243" s="175" t="s">
        <v>131</v>
      </c>
      <c r="AV243" s="10" t="s">
        <v>131</v>
      </c>
      <c r="AW243" s="10" t="s">
        <v>31</v>
      </c>
      <c r="AX243" s="10" t="s">
        <v>82</v>
      </c>
      <c r="AY243" s="175" t="s">
        <v>152</v>
      </c>
    </row>
    <row r="244" spans="2:65" s="1" customFormat="1" ht="25.5" customHeight="1">
      <c r="B244" s="130"/>
      <c r="C244" s="159" t="s">
        <v>338</v>
      </c>
      <c r="D244" s="159" t="s">
        <v>153</v>
      </c>
      <c r="E244" s="160" t="s">
        <v>339</v>
      </c>
      <c r="F244" s="270" t="s">
        <v>340</v>
      </c>
      <c r="G244" s="270"/>
      <c r="H244" s="270"/>
      <c r="I244" s="270"/>
      <c r="J244" s="161" t="s">
        <v>331</v>
      </c>
      <c r="K244" s="162">
        <v>37.283000000000001</v>
      </c>
      <c r="L244" s="258">
        <v>0</v>
      </c>
      <c r="M244" s="258"/>
      <c r="N244" s="271">
        <f>ROUND(L244*K244,3)</f>
        <v>0</v>
      </c>
      <c r="O244" s="271"/>
      <c r="P244" s="271"/>
      <c r="Q244" s="271"/>
      <c r="R244" s="133"/>
      <c r="T244" s="164" t="s">
        <v>5</v>
      </c>
      <c r="U244" s="46" t="s">
        <v>42</v>
      </c>
      <c r="V244" s="38"/>
      <c r="W244" s="165">
        <f>V244*K244</f>
        <v>0</v>
      </c>
      <c r="X244" s="165">
        <v>0</v>
      </c>
      <c r="Y244" s="165">
        <f>X244*K244</f>
        <v>0</v>
      </c>
      <c r="Z244" s="165">
        <v>0</v>
      </c>
      <c r="AA244" s="166">
        <f>Z244*K244</f>
        <v>0</v>
      </c>
      <c r="AR244" s="22" t="s">
        <v>157</v>
      </c>
      <c r="AT244" s="22" t="s">
        <v>153</v>
      </c>
      <c r="AU244" s="22" t="s">
        <v>131</v>
      </c>
      <c r="AY244" s="22" t="s">
        <v>152</v>
      </c>
      <c r="BE244" s="104">
        <f>IF(U244="základná",N244,0)</f>
        <v>0</v>
      </c>
      <c r="BF244" s="104">
        <f>IF(U244="znížená",N244,0)</f>
        <v>0</v>
      </c>
      <c r="BG244" s="104">
        <f>IF(U244="zákl. prenesená",N244,0)</f>
        <v>0</v>
      </c>
      <c r="BH244" s="104">
        <f>IF(U244="zníž. prenesená",N244,0)</f>
        <v>0</v>
      </c>
      <c r="BI244" s="104">
        <f>IF(U244="nulová",N244,0)</f>
        <v>0</v>
      </c>
      <c r="BJ244" s="22" t="s">
        <v>131</v>
      </c>
      <c r="BK244" s="167">
        <f>ROUND(L244*K244,3)</f>
        <v>0</v>
      </c>
      <c r="BL244" s="22" t="s">
        <v>157</v>
      </c>
      <c r="BM244" s="22" t="s">
        <v>341</v>
      </c>
    </row>
    <row r="245" spans="2:65" s="1" customFormat="1" ht="25.5" customHeight="1">
      <c r="B245" s="130"/>
      <c r="C245" s="159" t="s">
        <v>342</v>
      </c>
      <c r="D245" s="159" t="s">
        <v>153</v>
      </c>
      <c r="E245" s="160" t="s">
        <v>343</v>
      </c>
      <c r="F245" s="270" t="s">
        <v>344</v>
      </c>
      <c r="G245" s="270"/>
      <c r="H245" s="270"/>
      <c r="I245" s="270"/>
      <c r="J245" s="161" t="s">
        <v>331</v>
      </c>
      <c r="K245" s="162">
        <v>74.566000000000003</v>
      </c>
      <c r="L245" s="258">
        <v>0</v>
      </c>
      <c r="M245" s="258"/>
      <c r="N245" s="271">
        <f>ROUND(L245*K245,3)</f>
        <v>0</v>
      </c>
      <c r="O245" s="271"/>
      <c r="P245" s="271"/>
      <c r="Q245" s="271"/>
      <c r="R245" s="133"/>
      <c r="T245" s="164" t="s">
        <v>5</v>
      </c>
      <c r="U245" s="46" t="s">
        <v>42</v>
      </c>
      <c r="V245" s="38"/>
      <c r="W245" s="165">
        <f>V245*K245</f>
        <v>0</v>
      </c>
      <c r="X245" s="165">
        <v>0</v>
      </c>
      <c r="Y245" s="165">
        <f>X245*K245</f>
        <v>0</v>
      </c>
      <c r="Z245" s="165">
        <v>0</v>
      </c>
      <c r="AA245" s="166">
        <f>Z245*K245</f>
        <v>0</v>
      </c>
      <c r="AR245" s="22" t="s">
        <v>157</v>
      </c>
      <c r="AT245" s="22" t="s">
        <v>153</v>
      </c>
      <c r="AU245" s="22" t="s">
        <v>131</v>
      </c>
      <c r="AY245" s="22" t="s">
        <v>152</v>
      </c>
      <c r="BE245" s="104">
        <f>IF(U245="základná",N245,0)</f>
        <v>0</v>
      </c>
      <c r="BF245" s="104">
        <f>IF(U245="znížená",N245,0)</f>
        <v>0</v>
      </c>
      <c r="BG245" s="104">
        <f>IF(U245="zákl. prenesená",N245,0)</f>
        <v>0</v>
      </c>
      <c r="BH245" s="104">
        <f>IF(U245="zníž. prenesená",N245,0)</f>
        <v>0</v>
      </c>
      <c r="BI245" s="104">
        <f>IF(U245="nulová",N245,0)</f>
        <v>0</v>
      </c>
      <c r="BJ245" s="22" t="s">
        <v>131</v>
      </c>
      <c r="BK245" s="167">
        <f>ROUND(L245*K245,3)</f>
        <v>0</v>
      </c>
      <c r="BL245" s="22" t="s">
        <v>157</v>
      </c>
      <c r="BM245" s="22" t="s">
        <v>345</v>
      </c>
    </row>
    <row r="246" spans="2:65" s="10" customFormat="1" ht="16.5" customHeight="1">
      <c r="B246" s="168"/>
      <c r="C246" s="169"/>
      <c r="D246" s="169"/>
      <c r="E246" s="170" t="s">
        <v>5</v>
      </c>
      <c r="F246" s="272" t="s">
        <v>346</v>
      </c>
      <c r="G246" s="273"/>
      <c r="H246" s="273"/>
      <c r="I246" s="273"/>
      <c r="J246" s="169"/>
      <c r="K246" s="171">
        <v>74.566000000000003</v>
      </c>
      <c r="L246" s="169"/>
      <c r="M246" s="169"/>
      <c r="N246" s="169"/>
      <c r="O246" s="169"/>
      <c r="P246" s="169"/>
      <c r="Q246" s="169"/>
      <c r="R246" s="172"/>
      <c r="T246" s="173"/>
      <c r="U246" s="169"/>
      <c r="V246" s="169"/>
      <c r="W246" s="169"/>
      <c r="X246" s="169"/>
      <c r="Y246" s="169"/>
      <c r="Z246" s="169"/>
      <c r="AA246" s="174"/>
      <c r="AT246" s="175" t="s">
        <v>171</v>
      </c>
      <c r="AU246" s="175" t="s">
        <v>131</v>
      </c>
      <c r="AV246" s="10" t="s">
        <v>131</v>
      </c>
      <c r="AW246" s="10" t="s">
        <v>31</v>
      </c>
      <c r="AX246" s="10" t="s">
        <v>82</v>
      </c>
      <c r="AY246" s="175" t="s">
        <v>152</v>
      </c>
    </row>
    <row r="247" spans="2:65" s="1" customFormat="1" ht="25.5" customHeight="1">
      <c r="B247" s="130"/>
      <c r="C247" s="159" t="s">
        <v>347</v>
      </c>
      <c r="D247" s="159" t="s">
        <v>153</v>
      </c>
      <c r="E247" s="160" t="s">
        <v>348</v>
      </c>
      <c r="F247" s="270" t="s">
        <v>349</v>
      </c>
      <c r="G247" s="270"/>
      <c r="H247" s="270"/>
      <c r="I247" s="270"/>
      <c r="J247" s="161" t="s">
        <v>331</v>
      </c>
      <c r="K247" s="162">
        <v>37.283000000000001</v>
      </c>
      <c r="L247" s="258">
        <v>0</v>
      </c>
      <c r="M247" s="258"/>
      <c r="N247" s="271">
        <f>ROUND(L247*K247,3)</f>
        <v>0</v>
      </c>
      <c r="O247" s="271"/>
      <c r="P247" s="271"/>
      <c r="Q247" s="271"/>
      <c r="R247" s="133"/>
      <c r="T247" s="164" t="s">
        <v>5</v>
      </c>
      <c r="U247" s="46" t="s">
        <v>42</v>
      </c>
      <c r="V247" s="38"/>
      <c r="W247" s="165">
        <f>V247*K247</f>
        <v>0</v>
      </c>
      <c r="X247" s="165">
        <v>0</v>
      </c>
      <c r="Y247" s="165">
        <f>X247*K247</f>
        <v>0</v>
      </c>
      <c r="Z247" s="165">
        <v>0</v>
      </c>
      <c r="AA247" s="166">
        <f>Z247*K247</f>
        <v>0</v>
      </c>
      <c r="AR247" s="22" t="s">
        <v>157</v>
      </c>
      <c r="AT247" s="22" t="s">
        <v>153</v>
      </c>
      <c r="AU247" s="22" t="s">
        <v>131</v>
      </c>
      <c r="AY247" s="22" t="s">
        <v>152</v>
      </c>
      <c r="BE247" s="104">
        <f>IF(U247="základná",N247,0)</f>
        <v>0</v>
      </c>
      <c r="BF247" s="104">
        <f>IF(U247="znížená",N247,0)</f>
        <v>0</v>
      </c>
      <c r="BG247" s="104">
        <f>IF(U247="zákl. prenesená",N247,0)</f>
        <v>0</v>
      </c>
      <c r="BH247" s="104">
        <f>IF(U247="zníž. prenesená",N247,0)</f>
        <v>0</v>
      </c>
      <c r="BI247" s="104">
        <f>IF(U247="nulová",N247,0)</f>
        <v>0</v>
      </c>
      <c r="BJ247" s="22" t="s">
        <v>131</v>
      </c>
      <c r="BK247" s="167">
        <f>ROUND(L247*K247,3)</f>
        <v>0</v>
      </c>
      <c r="BL247" s="22" t="s">
        <v>157</v>
      </c>
      <c r="BM247" s="22" t="s">
        <v>350</v>
      </c>
    </row>
    <row r="248" spans="2:65" s="9" customFormat="1" ht="29.85" customHeight="1">
      <c r="B248" s="148"/>
      <c r="C248" s="149"/>
      <c r="D248" s="158" t="s">
        <v>111</v>
      </c>
      <c r="E248" s="158"/>
      <c r="F248" s="158"/>
      <c r="G248" s="158"/>
      <c r="H248" s="158"/>
      <c r="I248" s="158"/>
      <c r="J248" s="158"/>
      <c r="K248" s="158"/>
      <c r="L248" s="158"/>
      <c r="M248" s="158"/>
      <c r="N248" s="266">
        <f>BK248</f>
        <v>0</v>
      </c>
      <c r="O248" s="267"/>
      <c r="P248" s="267"/>
      <c r="Q248" s="267"/>
      <c r="R248" s="151"/>
      <c r="T248" s="152"/>
      <c r="U248" s="149"/>
      <c r="V248" s="149"/>
      <c r="W248" s="153">
        <f>W249</f>
        <v>0</v>
      </c>
      <c r="X248" s="149"/>
      <c r="Y248" s="153">
        <f>Y249</f>
        <v>0</v>
      </c>
      <c r="Z248" s="149"/>
      <c r="AA248" s="154">
        <f>AA249</f>
        <v>0</v>
      </c>
      <c r="AR248" s="155" t="s">
        <v>82</v>
      </c>
      <c r="AT248" s="156" t="s">
        <v>74</v>
      </c>
      <c r="AU248" s="156" t="s">
        <v>82</v>
      </c>
      <c r="AY248" s="155" t="s">
        <v>152</v>
      </c>
      <c r="BK248" s="157">
        <f>BK249</f>
        <v>0</v>
      </c>
    </row>
    <row r="249" spans="2:65" s="1" customFormat="1" ht="38.25" customHeight="1">
      <c r="B249" s="130"/>
      <c r="C249" s="159" t="s">
        <v>351</v>
      </c>
      <c r="D249" s="159" t="s">
        <v>153</v>
      </c>
      <c r="E249" s="160" t="s">
        <v>352</v>
      </c>
      <c r="F249" s="270" t="s">
        <v>353</v>
      </c>
      <c r="G249" s="270"/>
      <c r="H249" s="270"/>
      <c r="I249" s="270"/>
      <c r="J249" s="161" t="s">
        <v>331</v>
      </c>
      <c r="K249" s="162">
        <v>39.450000000000003</v>
      </c>
      <c r="L249" s="258">
        <v>0</v>
      </c>
      <c r="M249" s="258"/>
      <c r="N249" s="271">
        <f>ROUND(L249*K249,3)</f>
        <v>0</v>
      </c>
      <c r="O249" s="271"/>
      <c r="P249" s="271"/>
      <c r="Q249" s="271"/>
      <c r="R249" s="133"/>
      <c r="T249" s="164" t="s">
        <v>5</v>
      </c>
      <c r="U249" s="46" t="s">
        <v>42</v>
      </c>
      <c r="V249" s="38"/>
      <c r="W249" s="165">
        <f>V249*K249</f>
        <v>0</v>
      </c>
      <c r="X249" s="165">
        <v>0</v>
      </c>
      <c r="Y249" s="165">
        <f>X249*K249</f>
        <v>0</v>
      </c>
      <c r="Z249" s="165">
        <v>0</v>
      </c>
      <c r="AA249" s="166">
        <f>Z249*K249</f>
        <v>0</v>
      </c>
      <c r="AR249" s="22" t="s">
        <v>157</v>
      </c>
      <c r="AT249" s="22" t="s">
        <v>153</v>
      </c>
      <c r="AU249" s="22" t="s">
        <v>131</v>
      </c>
      <c r="AY249" s="22" t="s">
        <v>152</v>
      </c>
      <c r="BE249" s="104">
        <f>IF(U249="základná",N249,0)</f>
        <v>0</v>
      </c>
      <c r="BF249" s="104">
        <f>IF(U249="znížená",N249,0)</f>
        <v>0</v>
      </c>
      <c r="BG249" s="104">
        <f>IF(U249="zákl. prenesená",N249,0)</f>
        <v>0</v>
      </c>
      <c r="BH249" s="104">
        <f>IF(U249="zníž. prenesená",N249,0)</f>
        <v>0</v>
      </c>
      <c r="BI249" s="104">
        <f>IF(U249="nulová",N249,0)</f>
        <v>0</v>
      </c>
      <c r="BJ249" s="22" t="s">
        <v>131</v>
      </c>
      <c r="BK249" s="167">
        <f>ROUND(L249*K249,3)</f>
        <v>0</v>
      </c>
      <c r="BL249" s="22" t="s">
        <v>157</v>
      </c>
      <c r="BM249" s="22" t="s">
        <v>354</v>
      </c>
    </row>
    <row r="250" spans="2:65" s="9" customFormat="1" ht="37.35" customHeight="1">
      <c r="B250" s="148"/>
      <c r="C250" s="149"/>
      <c r="D250" s="150" t="s">
        <v>112</v>
      </c>
      <c r="E250" s="150"/>
      <c r="F250" s="150"/>
      <c r="G250" s="150"/>
      <c r="H250" s="150"/>
      <c r="I250" s="150"/>
      <c r="J250" s="150"/>
      <c r="K250" s="150"/>
      <c r="L250" s="150"/>
      <c r="M250" s="150"/>
      <c r="N250" s="268">
        <f>BK250</f>
        <v>0</v>
      </c>
      <c r="O250" s="269"/>
      <c r="P250" s="269"/>
      <c r="Q250" s="269"/>
      <c r="R250" s="151"/>
      <c r="T250" s="152"/>
      <c r="U250" s="149"/>
      <c r="V250" s="149"/>
      <c r="W250" s="153">
        <f>W251+W256+W258+W264+W292+W296+W323+W349+W351+W359+W378+W391</f>
        <v>0</v>
      </c>
      <c r="X250" s="149"/>
      <c r="Y250" s="153">
        <f>Y251+Y256+Y258+Y264+Y292+Y296+Y323+Y349+Y351+Y359+Y378+Y391</f>
        <v>6.7915093100000004</v>
      </c>
      <c r="Z250" s="149"/>
      <c r="AA250" s="154">
        <f>AA251+AA256+AA258+AA264+AA292+AA296+AA323+AA349+AA351+AA359+AA378+AA391</f>
        <v>0.12218000000000001</v>
      </c>
      <c r="AR250" s="155" t="s">
        <v>131</v>
      </c>
      <c r="AT250" s="156" t="s">
        <v>74</v>
      </c>
      <c r="AU250" s="156" t="s">
        <v>75</v>
      </c>
      <c r="AY250" s="155" t="s">
        <v>152</v>
      </c>
      <c r="BK250" s="157">
        <f>BK251+BK256+BK258+BK264+BK292+BK296+BK323+BK349+BK351+BK359+BK378+BK391</f>
        <v>0</v>
      </c>
    </row>
    <row r="251" spans="2:65" s="9" customFormat="1" ht="19.899999999999999" customHeight="1">
      <c r="B251" s="148"/>
      <c r="C251" s="149"/>
      <c r="D251" s="158" t="s">
        <v>113</v>
      </c>
      <c r="E251" s="158"/>
      <c r="F251" s="158"/>
      <c r="G251" s="158"/>
      <c r="H251" s="158"/>
      <c r="I251" s="158"/>
      <c r="J251" s="158"/>
      <c r="K251" s="158"/>
      <c r="L251" s="158"/>
      <c r="M251" s="158"/>
      <c r="N251" s="264">
        <f>BK251</f>
        <v>0</v>
      </c>
      <c r="O251" s="265"/>
      <c r="P251" s="265"/>
      <c r="Q251" s="265"/>
      <c r="R251" s="151"/>
      <c r="T251" s="152"/>
      <c r="U251" s="149"/>
      <c r="V251" s="149"/>
      <c r="W251" s="153">
        <f>SUM(W252:W255)</f>
        <v>0</v>
      </c>
      <c r="X251" s="149"/>
      <c r="Y251" s="153">
        <f>SUM(Y252:Y255)</f>
        <v>4.5427200000000001E-2</v>
      </c>
      <c r="Z251" s="149"/>
      <c r="AA251" s="154">
        <f>SUM(AA252:AA255)</f>
        <v>0</v>
      </c>
      <c r="AR251" s="155" t="s">
        <v>131</v>
      </c>
      <c r="AT251" s="156" t="s">
        <v>74</v>
      </c>
      <c r="AU251" s="156" t="s">
        <v>82</v>
      </c>
      <c r="AY251" s="155" t="s">
        <v>152</v>
      </c>
      <c r="BK251" s="157">
        <f>SUM(BK252:BK255)</f>
        <v>0</v>
      </c>
    </row>
    <row r="252" spans="2:65" s="1" customFormat="1" ht="38.25" customHeight="1">
      <c r="B252" s="130"/>
      <c r="C252" s="159" t="s">
        <v>355</v>
      </c>
      <c r="D252" s="159" t="s">
        <v>153</v>
      </c>
      <c r="E252" s="160" t="s">
        <v>356</v>
      </c>
      <c r="F252" s="270" t="s">
        <v>357</v>
      </c>
      <c r="G252" s="270"/>
      <c r="H252" s="270"/>
      <c r="I252" s="270"/>
      <c r="J252" s="161" t="s">
        <v>168</v>
      </c>
      <c r="K252" s="162">
        <v>40.56</v>
      </c>
      <c r="L252" s="258">
        <v>0</v>
      </c>
      <c r="M252" s="258"/>
      <c r="N252" s="271">
        <f>ROUND(L252*K252,3)</f>
        <v>0</v>
      </c>
      <c r="O252" s="271"/>
      <c r="P252" s="271"/>
      <c r="Q252" s="271"/>
      <c r="R252" s="133"/>
      <c r="T252" s="164" t="s">
        <v>5</v>
      </c>
      <c r="U252" s="46" t="s">
        <v>42</v>
      </c>
      <c r="V252" s="38"/>
      <c r="W252" s="165">
        <f>V252*K252</f>
        <v>0</v>
      </c>
      <c r="X252" s="165">
        <v>0</v>
      </c>
      <c r="Y252" s="165">
        <f>X252*K252</f>
        <v>0</v>
      </c>
      <c r="Z252" s="165">
        <v>0</v>
      </c>
      <c r="AA252" s="166">
        <f>Z252*K252</f>
        <v>0</v>
      </c>
      <c r="AR252" s="22" t="s">
        <v>253</v>
      </c>
      <c r="AT252" s="22" t="s">
        <v>153</v>
      </c>
      <c r="AU252" s="22" t="s">
        <v>131</v>
      </c>
      <c r="AY252" s="22" t="s">
        <v>152</v>
      </c>
      <c r="BE252" s="104">
        <f>IF(U252="základná",N252,0)</f>
        <v>0</v>
      </c>
      <c r="BF252" s="104">
        <f>IF(U252="znížená",N252,0)</f>
        <v>0</v>
      </c>
      <c r="BG252" s="104">
        <f>IF(U252="zákl. prenesená",N252,0)</f>
        <v>0</v>
      </c>
      <c r="BH252" s="104">
        <f>IF(U252="zníž. prenesená",N252,0)</f>
        <v>0</v>
      </c>
      <c r="BI252" s="104">
        <f>IF(U252="nulová",N252,0)</f>
        <v>0</v>
      </c>
      <c r="BJ252" s="22" t="s">
        <v>131</v>
      </c>
      <c r="BK252" s="167">
        <f>ROUND(L252*K252,3)</f>
        <v>0</v>
      </c>
      <c r="BL252" s="22" t="s">
        <v>253</v>
      </c>
      <c r="BM252" s="22" t="s">
        <v>358</v>
      </c>
    </row>
    <row r="253" spans="2:65" s="10" customFormat="1" ht="16.5" customHeight="1">
      <c r="B253" s="168"/>
      <c r="C253" s="169"/>
      <c r="D253" s="169"/>
      <c r="E253" s="170" t="s">
        <v>5</v>
      </c>
      <c r="F253" s="272" t="s">
        <v>359</v>
      </c>
      <c r="G253" s="273"/>
      <c r="H253" s="273"/>
      <c r="I253" s="273"/>
      <c r="J253" s="169"/>
      <c r="K253" s="171">
        <v>40.56</v>
      </c>
      <c r="L253" s="169"/>
      <c r="M253" s="169"/>
      <c r="N253" s="169"/>
      <c r="O253" s="169"/>
      <c r="P253" s="169"/>
      <c r="Q253" s="169"/>
      <c r="R253" s="172"/>
      <c r="T253" s="173"/>
      <c r="U253" s="169"/>
      <c r="V253" s="169"/>
      <c r="W253" s="169"/>
      <c r="X253" s="169"/>
      <c r="Y253" s="169"/>
      <c r="Z253" s="169"/>
      <c r="AA253" s="174"/>
      <c r="AT253" s="175" t="s">
        <v>171</v>
      </c>
      <c r="AU253" s="175" t="s">
        <v>131</v>
      </c>
      <c r="AV253" s="10" t="s">
        <v>131</v>
      </c>
      <c r="AW253" s="10" t="s">
        <v>31</v>
      </c>
      <c r="AX253" s="10" t="s">
        <v>82</v>
      </c>
      <c r="AY253" s="175" t="s">
        <v>152</v>
      </c>
    </row>
    <row r="254" spans="2:65" s="1" customFormat="1" ht="16.5" customHeight="1">
      <c r="B254" s="130"/>
      <c r="C254" s="184" t="s">
        <v>360</v>
      </c>
      <c r="D254" s="184" t="s">
        <v>176</v>
      </c>
      <c r="E254" s="185" t="s">
        <v>361</v>
      </c>
      <c r="F254" s="278" t="s">
        <v>362</v>
      </c>
      <c r="G254" s="278"/>
      <c r="H254" s="278"/>
      <c r="I254" s="278"/>
      <c r="J254" s="186" t="s">
        <v>363</v>
      </c>
      <c r="K254" s="187">
        <v>44.616</v>
      </c>
      <c r="L254" s="279">
        <v>0</v>
      </c>
      <c r="M254" s="279"/>
      <c r="N254" s="280">
        <f>ROUND(L254*K254,3)</f>
        <v>0</v>
      </c>
      <c r="O254" s="271"/>
      <c r="P254" s="271"/>
      <c r="Q254" s="271"/>
      <c r="R254" s="133"/>
      <c r="T254" s="164" t="s">
        <v>5</v>
      </c>
      <c r="U254" s="46" t="s">
        <v>42</v>
      </c>
      <c r="V254" s="38"/>
      <c r="W254" s="165">
        <f>V254*K254</f>
        <v>0</v>
      </c>
      <c r="X254" s="165">
        <v>1E-3</v>
      </c>
      <c r="Y254" s="165">
        <f>X254*K254</f>
        <v>4.4616000000000003E-2</v>
      </c>
      <c r="Z254" s="165">
        <v>0</v>
      </c>
      <c r="AA254" s="166">
        <f>Z254*K254</f>
        <v>0</v>
      </c>
      <c r="AR254" s="22" t="s">
        <v>347</v>
      </c>
      <c r="AT254" s="22" t="s">
        <v>176</v>
      </c>
      <c r="AU254" s="22" t="s">
        <v>131</v>
      </c>
      <c r="AY254" s="22" t="s">
        <v>152</v>
      </c>
      <c r="BE254" s="104">
        <f>IF(U254="základná",N254,0)</f>
        <v>0</v>
      </c>
      <c r="BF254" s="104">
        <f>IF(U254="znížená",N254,0)</f>
        <v>0</v>
      </c>
      <c r="BG254" s="104">
        <f>IF(U254="zákl. prenesená",N254,0)</f>
        <v>0</v>
      </c>
      <c r="BH254" s="104">
        <f>IF(U254="zníž. prenesená",N254,0)</f>
        <v>0</v>
      </c>
      <c r="BI254" s="104">
        <f>IF(U254="nulová",N254,0)</f>
        <v>0</v>
      </c>
      <c r="BJ254" s="22" t="s">
        <v>131</v>
      </c>
      <c r="BK254" s="167">
        <f>ROUND(L254*K254,3)</f>
        <v>0</v>
      </c>
      <c r="BL254" s="22" t="s">
        <v>253</v>
      </c>
      <c r="BM254" s="22" t="s">
        <v>364</v>
      </c>
    </row>
    <row r="255" spans="2:65" s="1" customFormat="1" ht="16.5" customHeight="1">
      <c r="B255" s="130"/>
      <c r="C255" s="184" t="s">
        <v>365</v>
      </c>
      <c r="D255" s="184" t="s">
        <v>176</v>
      </c>
      <c r="E255" s="185" t="s">
        <v>366</v>
      </c>
      <c r="F255" s="278" t="s">
        <v>367</v>
      </c>
      <c r="G255" s="278"/>
      <c r="H255" s="278"/>
      <c r="I255" s="278"/>
      <c r="J255" s="186" t="s">
        <v>235</v>
      </c>
      <c r="K255" s="187">
        <v>16.224</v>
      </c>
      <c r="L255" s="279">
        <v>0</v>
      </c>
      <c r="M255" s="279"/>
      <c r="N255" s="280">
        <f>ROUND(L255*K255,3)</f>
        <v>0</v>
      </c>
      <c r="O255" s="271"/>
      <c r="P255" s="271"/>
      <c r="Q255" s="271"/>
      <c r="R255" s="133"/>
      <c r="T255" s="164" t="s">
        <v>5</v>
      </c>
      <c r="U255" s="46" t="s">
        <v>42</v>
      </c>
      <c r="V255" s="38"/>
      <c r="W255" s="165">
        <f>V255*K255</f>
        <v>0</v>
      </c>
      <c r="X255" s="165">
        <v>5.0000000000000002E-5</v>
      </c>
      <c r="Y255" s="165">
        <f>X255*K255</f>
        <v>8.1120000000000009E-4</v>
      </c>
      <c r="Z255" s="165">
        <v>0</v>
      </c>
      <c r="AA255" s="166">
        <f>Z255*K255</f>
        <v>0</v>
      </c>
      <c r="AR255" s="22" t="s">
        <v>347</v>
      </c>
      <c r="AT255" s="22" t="s">
        <v>176</v>
      </c>
      <c r="AU255" s="22" t="s">
        <v>131</v>
      </c>
      <c r="AY255" s="22" t="s">
        <v>152</v>
      </c>
      <c r="BE255" s="104">
        <f>IF(U255="základná",N255,0)</f>
        <v>0</v>
      </c>
      <c r="BF255" s="104">
        <f>IF(U255="znížená",N255,0)</f>
        <v>0</v>
      </c>
      <c r="BG255" s="104">
        <f>IF(U255="zákl. prenesená",N255,0)</f>
        <v>0</v>
      </c>
      <c r="BH255" s="104">
        <f>IF(U255="zníž. prenesená",N255,0)</f>
        <v>0</v>
      </c>
      <c r="BI255" s="104">
        <f>IF(U255="nulová",N255,0)</f>
        <v>0</v>
      </c>
      <c r="BJ255" s="22" t="s">
        <v>131</v>
      </c>
      <c r="BK255" s="167">
        <f>ROUND(L255*K255,3)</f>
        <v>0</v>
      </c>
      <c r="BL255" s="22" t="s">
        <v>253</v>
      </c>
      <c r="BM255" s="22" t="s">
        <v>368</v>
      </c>
    </row>
    <row r="256" spans="2:65" s="9" customFormat="1" ht="29.85" customHeight="1">
      <c r="B256" s="148"/>
      <c r="C256" s="149"/>
      <c r="D256" s="158" t="s">
        <v>114</v>
      </c>
      <c r="E256" s="158"/>
      <c r="F256" s="158"/>
      <c r="G256" s="158"/>
      <c r="H256" s="158"/>
      <c r="I256" s="158"/>
      <c r="J256" s="158"/>
      <c r="K256" s="158"/>
      <c r="L256" s="158"/>
      <c r="M256" s="158"/>
      <c r="N256" s="266">
        <f>BK256</f>
        <v>0</v>
      </c>
      <c r="O256" s="267"/>
      <c r="P256" s="267"/>
      <c r="Q256" s="267"/>
      <c r="R256" s="151"/>
      <c r="T256" s="152"/>
      <c r="U256" s="149"/>
      <c r="V256" s="149"/>
      <c r="W256" s="153">
        <f>W257</f>
        <v>0</v>
      </c>
      <c r="X256" s="149"/>
      <c r="Y256" s="153">
        <f>Y257</f>
        <v>0</v>
      </c>
      <c r="Z256" s="149"/>
      <c r="AA256" s="154">
        <f>AA257</f>
        <v>0</v>
      </c>
      <c r="AR256" s="155" t="s">
        <v>131</v>
      </c>
      <c r="AT256" s="156" t="s">
        <v>74</v>
      </c>
      <c r="AU256" s="156" t="s">
        <v>82</v>
      </c>
      <c r="AY256" s="155" t="s">
        <v>152</v>
      </c>
      <c r="BK256" s="157">
        <f>BK257</f>
        <v>0</v>
      </c>
    </row>
    <row r="257" spans="2:65" s="1" customFormat="1" ht="25.5" customHeight="1">
      <c r="B257" s="130"/>
      <c r="C257" s="159" t="s">
        <v>369</v>
      </c>
      <c r="D257" s="159" t="s">
        <v>153</v>
      </c>
      <c r="E257" s="160" t="s">
        <v>370</v>
      </c>
      <c r="F257" s="270" t="s">
        <v>371</v>
      </c>
      <c r="G257" s="270"/>
      <c r="H257" s="270"/>
      <c r="I257" s="270"/>
      <c r="J257" s="161" t="s">
        <v>372</v>
      </c>
      <c r="K257" s="162">
        <v>1</v>
      </c>
      <c r="L257" s="258">
        <v>0</v>
      </c>
      <c r="M257" s="258"/>
      <c r="N257" s="271">
        <f>ROUND(L257*K257,3)</f>
        <v>0</v>
      </c>
      <c r="O257" s="271"/>
      <c r="P257" s="271"/>
      <c r="Q257" s="271"/>
      <c r="R257" s="133"/>
      <c r="T257" s="164" t="s">
        <v>5</v>
      </c>
      <c r="U257" s="46" t="s">
        <v>42</v>
      </c>
      <c r="V257" s="38"/>
      <c r="W257" s="165">
        <f>V257*K257</f>
        <v>0</v>
      </c>
      <c r="X257" s="165">
        <v>0</v>
      </c>
      <c r="Y257" s="165">
        <f>X257*K257</f>
        <v>0</v>
      </c>
      <c r="Z257" s="165">
        <v>0</v>
      </c>
      <c r="AA257" s="166">
        <f>Z257*K257</f>
        <v>0</v>
      </c>
      <c r="AR257" s="22" t="s">
        <v>253</v>
      </c>
      <c r="AT257" s="22" t="s">
        <v>153</v>
      </c>
      <c r="AU257" s="22" t="s">
        <v>131</v>
      </c>
      <c r="AY257" s="22" t="s">
        <v>152</v>
      </c>
      <c r="BE257" s="104">
        <f>IF(U257="základná",N257,0)</f>
        <v>0</v>
      </c>
      <c r="BF257" s="104">
        <f>IF(U257="znížená",N257,0)</f>
        <v>0</v>
      </c>
      <c r="BG257" s="104">
        <f>IF(U257="zákl. prenesená",N257,0)</f>
        <v>0</v>
      </c>
      <c r="BH257" s="104">
        <f>IF(U257="zníž. prenesená",N257,0)</f>
        <v>0</v>
      </c>
      <c r="BI257" s="104">
        <f>IF(U257="nulová",N257,0)</f>
        <v>0</v>
      </c>
      <c r="BJ257" s="22" t="s">
        <v>131</v>
      </c>
      <c r="BK257" s="167">
        <f>ROUND(L257*K257,3)</f>
        <v>0</v>
      </c>
      <c r="BL257" s="22" t="s">
        <v>253</v>
      </c>
      <c r="BM257" s="22" t="s">
        <v>373</v>
      </c>
    </row>
    <row r="258" spans="2:65" s="9" customFormat="1" ht="29.85" customHeight="1">
      <c r="B258" s="148"/>
      <c r="C258" s="149"/>
      <c r="D258" s="158" t="s">
        <v>115</v>
      </c>
      <c r="E258" s="158"/>
      <c r="F258" s="158"/>
      <c r="G258" s="158"/>
      <c r="H258" s="158"/>
      <c r="I258" s="158"/>
      <c r="J258" s="158"/>
      <c r="K258" s="158"/>
      <c r="L258" s="158"/>
      <c r="M258" s="158"/>
      <c r="N258" s="266">
        <f>BK258</f>
        <v>0</v>
      </c>
      <c r="O258" s="267"/>
      <c r="P258" s="267"/>
      <c r="Q258" s="267"/>
      <c r="R258" s="151"/>
      <c r="T258" s="152"/>
      <c r="U258" s="149"/>
      <c r="V258" s="149"/>
      <c r="W258" s="153">
        <f>SUM(W259:W263)</f>
        <v>0</v>
      </c>
      <c r="X258" s="149"/>
      <c r="Y258" s="153">
        <f>SUM(Y259:Y263)</f>
        <v>0.1154</v>
      </c>
      <c r="Z258" s="149"/>
      <c r="AA258" s="154">
        <f>SUM(AA259:AA263)</f>
        <v>0</v>
      </c>
      <c r="AR258" s="155" t="s">
        <v>131</v>
      </c>
      <c r="AT258" s="156" t="s">
        <v>74</v>
      </c>
      <c r="AU258" s="156" t="s">
        <v>82</v>
      </c>
      <c r="AY258" s="155" t="s">
        <v>152</v>
      </c>
      <c r="BK258" s="157">
        <f>SUM(BK259:BK263)</f>
        <v>0</v>
      </c>
    </row>
    <row r="259" spans="2:65" s="1" customFormat="1" ht="38.25" customHeight="1">
      <c r="B259" s="130"/>
      <c r="C259" s="159" t="s">
        <v>374</v>
      </c>
      <c r="D259" s="159" t="s">
        <v>153</v>
      </c>
      <c r="E259" s="160" t="s">
        <v>375</v>
      </c>
      <c r="F259" s="270" t="s">
        <v>376</v>
      </c>
      <c r="G259" s="270"/>
      <c r="H259" s="270"/>
      <c r="I259" s="270"/>
      <c r="J259" s="161" t="s">
        <v>377</v>
      </c>
      <c r="K259" s="162">
        <v>5</v>
      </c>
      <c r="L259" s="258">
        <v>0</v>
      </c>
      <c r="M259" s="258"/>
      <c r="N259" s="271">
        <f>ROUND(L259*K259,3)</f>
        <v>0</v>
      </c>
      <c r="O259" s="271"/>
      <c r="P259" s="271"/>
      <c r="Q259" s="271"/>
      <c r="R259" s="133"/>
      <c r="T259" s="164" t="s">
        <v>5</v>
      </c>
      <c r="U259" s="46" t="s">
        <v>42</v>
      </c>
      <c r="V259" s="38"/>
      <c r="W259" s="165">
        <f>V259*K259</f>
        <v>0</v>
      </c>
      <c r="X259" s="165">
        <v>0</v>
      </c>
      <c r="Y259" s="165">
        <f>X259*K259</f>
        <v>0</v>
      </c>
      <c r="Z259" s="165">
        <v>0</v>
      </c>
      <c r="AA259" s="166">
        <f>Z259*K259</f>
        <v>0</v>
      </c>
      <c r="AR259" s="22" t="s">
        <v>253</v>
      </c>
      <c r="AT259" s="22" t="s">
        <v>153</v>
      </c>
      <c r="AU259" s="22" t="s">
        <v>131</v>
      </c>
      <c r="AY259" s="22" t="s">
        <v>152</v>
      </c>
      <c r="BE259" s="104">
        <f>IF(U259="základná",N259,0)</f>
        <v>0</v>
      </c>
      <c r="BF259" s="104">
        <f>IF(U259="znížená",N259,0)</f>
        <v>0</v>
      </c>
      <c r="BG259" s="104">
        <f>IF(U259="zákl. prenesená",N259,0)</f>
        <v>0</v>
      </c>
      <c r="BH259" s="104">
        <f>IF(U259="zníž. prenesená",N259,0)</f>
        <v>0</v>
      </c>
      <c r="BI259" s="104">
        <f>IF(U259="nulová",N259,0)</f>
        <v>0</v>
      </c>
      <c r="BJ259" s="22" t="s">
        <v>131</v>
      </c>
      <c r="BK259" s="167">
        <f>ROUND(L259*K259,3)</f>
        <v>0</v>
      </c>
      <c r="BL259" s="22" t="s">
        <v>253</v>
      </c>
      <c r="BM259" s="22" t="s">
        <v>378</v>
      </c>
    </row>
    <row r="260" spans="2:65" s="1" customFormat="1" ht="38.25" customHeight="1">
      <c r="B260" s="130"/>
      <c r="C260" s="184" t="s">
        <v>379</v>
      </c>
      <c r="D260" s="184" t="s">
        <v>176</v>
      </c>
      <c r="E260" s="185" t="s">
        <v>380</v>
      </c>
      <c r="F260" s="278" t="s">
        <v>381</v>
      </c>
      <c r="G260" s="278"/>
      <c r="H260" s="278"/>
      <c r="I260" s="278"/>
      <c r="J260" s="186" t="s">
        <v>156</v>
      </c>
      <c r="K260" s="187">
        <v>5</v>
      </c>
      <c r="L260" s="279">
        <v>0</v>
      </c>
      <c r="M260" s="279"/>
      <c r="N260" s="280">
        <f>ROUND(L260*K260,3)</f>
        <v>0</v>
      </c>
      <c r="O260" s="271"/>
      <c r="P260" s="271"/>
      <c r="Q260" s="271"/>
      <c r="R260" s="133"/>
      <c r="T260" s="164" t="s">
        <v>5</v>
      </c>
      <c r="U260" s="46" t="s">
        <v>42</v>
      </c>
      <c r="V260" s="38"/>
      <c r="W260" s="165">
        <f>V260*K260</f>
        <v>0</v>
      </c>
      <c r="X260" s="165">
        <v>1.788E-2</v>
      </c>
      <c r="Y260" s="165">
        <f>X260*K260</f>
        <v>8.9400000000000007E-2</v>
      </c>
      <c r="Z260" s="165">
        <v>0</v>
      </c>
      <c r="AA260" s="166">
        <f>Z260*K260</f>
        <v>0</v>
      </c>
      <c r="AR260" s="22" t="s">
        <v>347</v>
      </c>
      <c r="AT260" s="22" t="s">
        <v>176</v>
      </c>
      <c r="AU260" s="22" t="s">
        <v>131</v>
      </c>
      <c r="AY260" s="22" t="s">
        <v>152</v>
      </c>
      <c r="BE260" s="104">
        <f>IF(U260="základná",N260,0)</f>
        <v>0</v>
      </c>
      <c r="BF260" s="104">
        <f>IF(U260="znížená",N260,0)</f>
        <v>0</v>
      </c>
      <c r="BG260" s="104">
        <f>IF(U260="zákl. prenesená",N260,0)</f>
        <v>0</v>
      </c>
      <c r="BH260" s="104">
        <f>IF(U260="zníž. prenesená",N260,0)</f>
        <v>0</v>
      </c>
      <c r="BI260" s="104">
        <f>IF(U260="nulová",N260,0)</f>
        <v>0</v>
      </c>
      <c r="BJ260" s="22" t="s">
        <v>131</v>
      </c>
      <c r="BK260" s="167">
        <f>ROUND(L260*K260,3)</f>
        <v>0</v>
      </c>
      <c r="BL260" s="22" t="s">
        <v>253</v>
      </c>
      <c r="BM260" s="22" t="s">
        <v>382</v>
      </c>
    </row>
    <row r="261" spans="2:65" s="1" customFormat="1" ht="38.25" customHeight="1">
      <c r="B261" s="130"/>
      <c r="C261" s="159" t="s">
        <v>383</v>
      </c>
      <c r="D261" s="159" t="s">
        <v>153</v>
      </c>
      <c r="E261" s="160" t="s">
        <v>384</v>
      </c>
      <c r="F261" s="270" t="s">
        <v>385</v>
      </c>
      <c r="G261" s="270"/>
      <c r="H261" s="270"/>
      <c r="I261" s="270"/>
      <c r="J261" s="161" t="s">
        <v>377</v>
      </c>
      <c r="K261" s="162">
        <v>2</v>
      </c>
      <c r="L261" s="258">
        <v>0</v>
      </c>
      <c r="M261" s="258"/>
      <c r="N261" s="271">
        <f>ROUND(L261*K261,3)</f>
        <v>0</v>
      </c>
      <c r="O261" s="271"/>
      <c r="P261" s="271"/>
      <c r="Q261" s="271"/>
      <c r="R261" s="133"/>
      <c r="T261" s="164" t="s">
        <v>5</v>
      </c>
      <c r="U261" s="46" t="s">
        <v>42</v>
      </c>
      <c r="V261" s="38"/>
      <c r="W261" s="165">
        <f>V261*K261</f>
        <v>0</v>
      </c>
      <c r="X261" s="165">
        <v>0</v>
      </c>
      <c r="Y261" s="165">
        <f>X261*K261</f>
        <v>0</v>
      </c>
      <c r="Z261" s="165">
        <v>0</v>
      </c>
      <c r="AA261" s="166">
        <f>Z261*K261</f>
        <v>0</v>
      </c>
      <c r="AR261" s="22" t="s">
        <v>253</v>
      </c>
      <c r="AT261" s="22" t="s">
        <v>153</v>
      </c>
      <c r="AU261" s="22" t="s">
        <v>131</v>
      </c>
      <c r="AY261" s="22" t="s">
        <v>152</v>
      </c>
      <c r="BE261" s="104">
        <f>IF(U261="základná",N261,0)</f>
        <v>0</v>
      </c>
      <c r="BF261" s="104">
        <f>IF(U261="znížená",N261,0)</f>
        <v>0</v>
      </c>
      <c r="BG261" s="104">
        <f>IF(U261="zákl. prenesená",N261,0)</f>
        <v>0</v>
      </c>
      <c r="BH261" s="104">
        <f>IF(U261="zníž. prenesená",N261,0)</f>
        <v>0</v>
      </c>
      <c r="BI261" s="104">
        <f>IF(U261="nulová",N261,0)</f>
        <v>0</v>
      </c>
      <c r="BJ261" s="22" t="s">
        <v>131</v>
      </c>
      <c r="BK261" s="167">
        <f>ROUND(L261*K261,3)</f>
        <v>0</v>
      </c>
      <c r="BL261" s="22" t="s">
        <v>253</v>
      </c>
      <c r="BM261" s="22" t="s">
        <v>386</v>
      </c>
    </row>
    <row r="262" spans="2:65" s="1" customFormat="1" ht="25.5" customHeight="1">
      <c r="B262" s="130"/>
      <c r="C262" s="184" t="s">
        <v>387</v>
      </c>
      <c r="D262" s="184" t="s">
        <v>176</v>
      </c>
      <c r="E262" s="185" t="s">
        <v>388</v>
      </c>
      <c r="F262" s="278" t="s">
        <v>389</v>
      </c>
      <c r="G262" s="278"/>
      <c r="H262" s="278"/>
      <c r="I262" s="278"/>
      <c r="J262" s="186" t="s">
        <v>156</v>
      </c>
      <c r="K262" s="187">
        <v>2</v>
      </c>
      <c r="L262" s="279">
        <v>0</v>
      </c>
      <c r="M262" s="279"/>
      <c r="N262" s="280">
        <f>ROUND(L262*K262,3)</f>
        <v>0</v>
      </c>
      <c r="O262" s="271"/>
      <c r="P262" s="271"/>
      <c r="Q262" s="271"/>
      <c r="R262" s="133"/>
      <c r="T262" s="164" t="s">
        <v>5</v>
      </c>
      <c r="U262" s="46" t="s">
        <v>42</v>
      </c>
      <c r="V262" s="38"/>
      <c r="W262" s="165">
        <f>V262*K262</f>
        <v>0</v>
      </c>
      <c r="X262" s="165">
        <v>1.2999999999999999E-2</v>
      </c>
      <c r="Y262" s="165">
        <f>X262*K262</f>
        <v>2.5999999999999999E-2</v>
      </c>
      <c r="Z262" s="165">
        <v>0</v>
      </c>
      <c r="AA262" s="166">
        <f>Z262*K262</f>
        <v>0</v>
      </c>
      <c r="AR262" s="22" t="s">
        <v>347</v>
      </c>
      <c r="AT262" s="22" t="s">
        <v>176</v>
      </c>
      <c r="AU262" s="22" t="s">
        <v>131</v>
      </c>
      <c r="AY262" s="22" t="s">
        <v>152</v>
      </c>
      <c r="BE262" s="104">
        <f>IF(U262="základná",N262,0)</f>
        <v>0</v>
      </c>
      <c r="BF262" s="104">
        <f>IF(U262="znížená",N262,0)</f>
        <v>0</v>
      </c>
      <c r="BG262" s="104">
        <f>IF(U262="zákl. prenesená",N262,0)</f>
        <v>0</v>
      </c>
      <c r="BH262" s="104">
        <f>IF(U262="zníž. prenesená",N262,0)</f>
        <v>0</v>
      </c>
      <c r="BI262" s="104">
        <f>IF(U262="nulová",N262,0)</f>
        <v>0</v>
      </c>
      <c r="BJ262" s="22" t="s">
        <v>131</v>
      </c>
      <c r="BK262" s="167">
        <f>ROUND(L262*K262,3)</f>
        <v>0</v>
      </c>
      <c r="BL262" s="22" t="s">
        <v>253</v>
      </c>
      <c r="BM262" s="22" t="s">
        <v>390</v>
      </c>
    </row>
    <row r="263" spans="2:65" s="1" customFormat="1" ht="25.5" customHeight="1">
      <c r="B263" s="130"/>
      <c r="C263" s="159" t="s">
        <v>391</v>
      </c>
      <c r="D263" s="159" t="s">
        <v>153</v>
      </c>
      <c r="E263" s="160" t="s">
        <v>392</v>
      </c>
      <c r="F263" s="270" t="s">
        <v>393</v>
      </c>
      <c r="G263" s="270"/>
      <c r="H263" s="270"/>
      <c r="I263" s="270"/>
      <c r="J263" s="161" t="s">
        <v>394</v>
      </c>
      <c r="K263" s="163">
        <v>0</v>
      </c>
      <c r="L263" s="258">
        <v>0</v>
      </c>
      <c r="M263" s="258"/>
      <c r="N263" s="271">
        <f>ROUND(L263*K263,3)</f>
        <v>0</v>
      </c>
      <c r="O263" s="271"/>
      <c r="P263" s="271"/>
      <c r="Q263" s="271"/>
      <c r="R263" s="133"/>
      <c r="T263" s="164" t="s">
        <v>5</v>
      </c>
      <c r="U263" s="46" t="s">
        <v>42</v>
      </c>
      <c r="V263" s="38"/>
      <c r="W263" s="165">
        <f>V263*K263</f>
        <v>0</v>
      </c>
      <c r="X263" s="165">
        <v>0</v>
      </c>
      <c r="Y263" s="165">
        <f>X263*K263</f>
        <v>0</v>
      </c>
      <c r="Z263" s="165">
        <v>0</v>
      </c>
      <c r="AA263" s="166">
        <f>Z263*K263</f>
        <v>0</v>
      </c>
      <c r="AR263" s="22" t="s">
        <v>253</v>
      </c>
      <c r="AT263" s="22" t="s">
        <v>153</v>
      </c>
      <c r="AU263" s="22" t="s">
        <v>131</v>
      </c>
      <c r="AY263" s="22" t="s">
        <v>152</v>
      </c>
      <c r="BE263" s="104">
        <f>IF(U263="základná",N263,0)</f>
        <v>0</v>
      </c>
      <c r="BF263" s="104">
        <f>IF(U263="znížená",N263,0)</f>
        <v>0</v>
      </c>
      <c r="BG263" s="104">
        <f>IF(U263="zákl. prenesená",N263,0)</f>
        <v>0</v>
      </c>
      <c r="BH263" s="104">
        <f>IF(U263="zníž. prenesená",N263,0)</f>
        <v>0</v>
      </c>
      <c r="BI263" s="104">
        <f>IF(U263="nulová",N263,0)</f>
        <v>0</v>
      </c>
      <c r="BJ263" s="22" t="s">
        <v>131</v>
      </c>
      <c r="BK263" s="167">
        <f>ROUND(L263*K263,3)</f>
        <v>0</v>
      </c>
      <c r="BL263" s="22" t="s">
        <v>253</v>
      </c>
      <c r="BM263" s="22" t="s">
        <v>395</v>
      </c>
    </row>
    <row r="264" spans="2:65" s="9" customFormat="1" ht="29.85" customHeight="1">
      <c r="B264" s="148"/>
      <c r="C264" s="149"/>
      <c r="D264" s="158" t="s">
        <v>116</v>
      </c>
      <c r="E264" s="158"/>
      <c r="F264" s="158"/>
      <c r="G264" s="158"/>
      <c r="H264" s="158"/>
      <c r="I264" s="158"/>
      <c r="J264" s="158"/>
      <c r="K264" s="158"/>
      <c r="L264" s="158"/>
      <c r="M264" s="158"/>
      <c r="N264" s="266">
        <f>BK264</f>
        <v>0</v>
      </c>
      <c r="O264" s="267"/>
      <c r="P264" s="267"/>
      <c r="Q264" s="267"/>
      <c r="R264" s="151"/>
      <c r="T264" s="152"/>
      <c r="U264" s="149"/>
      <c r="V264" s="149"/>
      <c r="W264" s="153">
        <f>SUM(W265:W291)</f>
        <v>0</v>
      </c>
      <c r="X264" s="149"/>
      <c r="Y264" s="153">
        <f>SUM(Y265:Y291)</f>
        <v>1.6544316999999999</v>
      </c>
      <c r="Z264" s="149"/>
      <c r="AA264" s="154">
        <f>SUM(AA265:AA291)</f>
        <v>0</v>
      </c>
      <c r="AR264" s="155" t="s">
        <v>131</v>
      </c>
      <c r="AT264" s="156" t="s">
        <v>74</v>
      </c>
      <c r="AU264" s="156" t="s">
        <v>82</v>
      </c>
      <c r="AY264" s="155" t="s">
        <v>152</v>
      </c>
      <c r="BK264" s="157">
        <f>SUM(BK265:BK291)</f>
        <v>0</v>
      </c>
    </row>
    <row r="265" spans="2:65" s="1" customFormat="1" ht="38.25" customHeight="1">
      <c r="B265" s="130"/>
      <c r="C265" s="159" t="s">
        <v>396</v>
      </c>
      <c r="D265" s="159" t="s">
        <v>153</v>
      </c>
      <c r="E265" s="160" t="s">
        <v>397</v>
      </c>
      <c r="F265" s="270" t="s">
        <v>398</v>
      </c>
      <c r="G265" s="270"/>
      <c r="H265" s="270"/>
      <c r="I265" s="270"/>
      <c r="J265" s="161" t="s">
        <v>168</v>
      </c>
      <c r="K265" s="162">
        <v>28.108000000000001</v>
      </c>
      <c r="L265" s="258">
        <v>0</v>
      </c>
      <c r="M265" s="258"/>
      <c r="N265" s="271">
        <f>ROUND(L265*K265,3)</f>
        <v>0</v>
      </c>
      <c r="O265" s="271"/>
      <c r="P265" s="271"/>
      <c r="Q265" s="271"/>
      <c r="R265" s="133"/>
      <c r="T265" s="164" t="s">
        <v>5</v>
      </c>
      <c r="U265" s="46" t="s">
        <v>42</v>
      </c>
      <c r="V265" s="38"/>
      <c r="W265" s="165">
        <f>V265*K265</f>
        <v>0</v>
      </c>
      <c r="X265" s="165">
        <v>2.265E-2</v>
      </c>
      <c r="Y265" s="165">
        <f>X265*K265</f>
        <v>0.63664620000000005</v>
      </c>
      <c r="Z265" s="165">
        <v>0</v>
      </c>
      <c r="AA265" s="166">
        <f>Z265*K265</f>
        <v>0</v>
      </c>
      <c r="AR265" s="22" t="s">
        <v>253</v>
      </c>
      <c r="AT265" s="22" t="s">
        <v>153</v>
      </c>
      <c r="AU265" s="22" t="s">
        <v>131</v>
      </c>
      <c r="AY265" s="22" t="s">
        <v>152</v>
      </c>
      <c r="BE265" s="104">
        <f>IF(U265="základná",N265,0)</f>
        <v>0</v>
      </c>
      <c r="BF265" s="104">
        <f>IF(U265="znížená",N265,0)</f>
        <v>0</v>
      </c>
      <c r="BG265" s="104">
        <f>IF(U265="zákl. prenesená",N265,0)</f>
        <v>0</v>
      </c>
      <c r="BH265" s="104">
        <f>IF(U265="zníž. prenesená",N265,0)</f>
        <v>0</v>
      </c>
      <c r="BI265" s="104">
        <f>IF(U265="nulová",N265,0)</f>
        <v>0</v>
      </c>
      <c r="BJ265" s="22" t="s">
        <v>131</v>
      </c>
      <c r="BK265" s="167">
        <f>ROUND(L265*K265,3)</f>
        <v>0</v>
      </c>
      <c r="BL265" s="22" t="s">
        <v>253</v>
      </c>
      <c r="BM265" s="22" t="s">
        <v>399</v>
      </c>
    </row>
    <row r="266" spans="2:65" s="10" customFormat="1" ht="16.5" customHeight="1">
      <c r="B266" s="168"/>
      <c r="C266" s="169"/>
      <c r="D266" s="169"/>
      <c r="E266" s="170" t="s">
        <v>5</v>
      </c>
      <c r="F266" s="272" t="s">
        <v>400</v>
      </c>
      <c r="G266" s="273"/>
      <c r="H266" s="273"/>
      <c r="I266" s="273"/>
      <c r="J266" s="169"/>
      <c r="K266" s="171">
        <v>9.35</v>
      </c>
      <c r="L266" s="169"/>
      <c r="M266" s="169"/>
      <c r="N266" s="169"/>
      <c r="O266" s="169"/>
      <c r="P266" s="169"/>
      <c r="Q266" s="169"/>
      <c r="R266" s="172"/>
      <c r="T266" s="173"/>
      <c r="U266" s="169"/>
      <c r="V266" s="169"/>
      <c r="W266" s="169"/>
      <c r="X266" s="169"/>
      <c r="Y266" s="169"/>
      <c r="Z266" s="169"/>
      <c r="AA266" s="174"/>
      <c r="AT266" s="175" t="s">
        <v>171</v>
      </c>
      <c r="AU266" s="175" t="s">
        <v>131</v>
      </c>
      <c r="AV266" s="10" t="s">
        <v>131</v>
      </c>
      <c r="AW266" s="10" t="s">
        <v>31</v>
      </c>
      <c r="AX266" s="10" t="s">
        <v>75</v>
      </c>
      <c r="AY266" s="175" t="s">
        <v>152</v>
      </c>
    </row>
    <row r="267" spans="2:65" s="10" customFormat="1" ht="16.5" customHeight="1">
      <c r="B267" s="168"/>
      <c r="C267" s="169"/>
      <c r="D267" s="169"/>
      <c r="E267" s="170" t="s">
        <v>5</v>
      </c>
      <c r="F267" s="274" t="s">
        <v>400</v>
      </c>
      <c r="G267" s="275"/>
      <c r="H267" s="275"/>
      <c r="I267" s="275"/>
      <c r="J267" s="169"/>
      <c r="K267" s="171">
        <v>9.35</v>
      </c>
      <c r="L267" s="169"/>
      <c r="M267" s="169"/>
      <c r="N267" s="169"/>
      <c r="O267" s="169"/>
      <c r="P267" s="169"/>
      <c r="Q267" s="169"/>
      <c r="R267" s="172"/>
      <c r="T267" s="173"/>
      <c r="U267" s="169"/>
      <c r="V267" s="169"/>
      <c r="W267" s="169"/>
      <c r="X267" s="169"/>
      <c r="Y267" s="169"/>
      <c r="Z267" s="169"/>
      <c r="AA267" s="174"/>
      <c r="AT267" s="175" t="s">
        <v>171</v>
      </c>
      <c r="AU267" s="175" t="s">
        <v>131</v>
      </c>
      <c r="AV267" s="10" t="s">
        <v>131</v>
      </c>
      <c r="AW267" s="10" t="s">
        <v>31</v>
      </c>
      <c r="AX267" s="10" t="s">
        <v>75</v>
      </c>
      <c r="AY267" s="175" t="s">
        <v>152</v>
      </c>
    </row>
    <row r="268" spans="2:65" s="10" customFormat="1" ht="16.5" customHeight="1">
      <c r="B268" s="168"/>
      <c r="C268" s="169"/>
      <c r="D268" s="169"/>
      <c r="E268" s="170" t="s">
        <v>5</v>
      </c>
      <c r="F268" s="274" t="s">
        <v>401</v>
      </c>
      <c r="G268" s="275"/>
      <c r="H268" s="275"/>
      <c r="I268" s="275"/>
      <c r="J268" s="169"/>
      <c r="K268" s="171">
        <v>9.4079999999999995</v>
      </c>
      <c r="L268" s="169"/>
      <c r="M268" s="169"/>
      <c r="N268" s="169"/>
      <c r="O268" s="169"/>
      <c r="P268" s="169"/>
      <c r="Q268" s="169"/>
      <c r="R268" s="172"/>
      <c r="T268" s="173"/>
      <c r="U268" s="169"/>
      <c r="V268" s="169"/>
      <c r="W268" s="169"/>
      <c r="X268" s="169"/>
      <c r="Y268" s="169"/>
      <c r="Z268" s="169"/>
      <c r="AA268" s="174"/>
      <c r="AT268" s="175" t="s">
        <v>171</v>
      </c>
      <c r="AU268" s="175" t="s">
        <v>131</v>
      </c>
      <c r="AV268" s="10" t="s">
        <v>131</v>
      </c>
      <c r="AW268" s="10" t="s">
        <v>31</v>
      </c>
      <c r="AX268" s="10" t="s">
        <v>75</v>
      </c>
      <c r="AY268" s="175" t="s">
        <v>152</v>
      </c>
    </row>
    <row r="269" spans="2:65" s="11" customFormat="1" ht="16.5" customHeight="1">
      <c r="B269" s="176"/>
      <c r="C269" s="177"/>
      <c r="D269" s="177"/>
      <c r="E269" s="178" t="s">
        <v>5</v>
      </c>
      <c r="F269" s="276" t="s">
        <v>174</v>
      </c>
      <c r="G269" s="277"/>
      <c r="H269" s="277"/>
      <c r="I269" s="277"/>
      <c r="J269" s="177"/>
      <c r="K269" s="179">
        <v>28.108000000000001</v>
      </c>
      <c r="L269" s="177"/>
      <c r="M269" s="177"/>
      <c r="N269" s="177"/>
      <c r="O269" s="177"/>
      <c r="P269" s="177"/>
      <c r="Q269" s="177"/>
      <c r="R269" s="180"/>
      <c r="T269" s="181"/>
      <c r="U269" s="177"/>
      <c r="V269" s="177"/>
      <c r="W269" s="177"/>
      <c r="X269" s="177"/>
      <c r="Y269" s="177"/>
      <c r="Z269" s="177"/>
      <c r="AA269" s="182"/>
      <c r="AT269" s="183" t="s">
        <v>171</v>
      </c>
      <c r="AU269" s="183" t="s">
        <v>131</v>
      </c>
      <c r="AV269" s="11" t="s">
        <v>157</v>
      </c>
      <c r="AW269" s="11" t="s">
        <v>31</v>
      </c>
      <c r="AX269" s="11" t="s">
        <v>82</v>
      </c>
      <c r="AY269" s="183" t="s">
        <v>152</v>
      </c>
    </row>
    <row r="270" spans="2:65" s="1" customFormat="1" ht="38.25" customHeight="1">
      <c r="B270" s="130"/>
      <c r="C270" s="159" t="s">
        <v>402</v>
      </c>
      <c r="D270" s="159" t="s">
        <v>153</v>
      </c>
      <c r="E270" s="160" t="s">
        <v>403</v>
      </c>
      <c r="F270" s="270" t="s">
        <v>404</v>
      </c>
      <c r="G270" s="270"/>
      <c r="H270" s="270"/>
      <c r="I270" s="270"/>
      <c r="J270" s="161" t="s">
        <v>168</v>
      </c>
      <c r="K270" s="162">
        <v>86.54</v>
      </c>
      <c r="L270" s="258">
        <v>0</v>
      </c>
      <c r="M270" s="258"/>
      <c r="N270" s="271">
        <f>ROUND(L270*K270,3)</f>
        <v>0</v>
      </c>
      <c r="O270" s="271"/>
      <c r="P270" s="271"/>
      <c r="Q270" s="271"/>
      <c r="R270" s="133"/>
      <c r="T270" s="164" t="s">
        <v>5</v>
      </c>
      <c r="U270" s="46" t="s">
        <v>42</v>
      </c>
      <c r="V270" s="38"/>
      <c r="W270" s="165">
        <f>V270*K270</f>
        <v>0</v>
      </c>
      <c r="X270" s="165">
        <v>8.5299999999999994E-3</v>
      </c>
      <c r="Y270" s="165">
        <f>X270*K270</f>
        <v>0.73818620000000001</v>
      </c>
      <c r="Z270" s="165">
        <v>0</v>
      </c>
      <c r="AA270" s="166">
        <f>Z270*K270</f>
        <v>0</v>
      </c>
      <c r="AR270" s="22" t="s">
        <v>253</v>
      </c>
      <c r="AT270" s="22" t="s">
        <v>153</v>
      </c>
      <c r="AU270" s="22" t="s">
        <v>131</v>
      </c>
      <c r="AY270" s="22" t="s">
        <v>152</v>
      </c>
      <c r="BE270" s="104">
        <f>IF(U270="základná",N270,0)</f>
        <v>0</v>
      </c>
      <c r="BF270" s="104">
        <f>IF(U270="znížená",N270,0)</f>
        <v>0</v>
      </c>
      <c r="BG270" s="104">
        <f>IF(U270="zákl. prenesená",N270,0)</f>
        <v>0</v>
      </c>
      <c r="BH270" s="104">
        <f>IF(U270="zníž. prenesená",N270,0)</f>
        <v>0</v>
      </c>
      <c r="BI270" s="104">
        <f>IF(U270="nulová",N270,0)</f>
        <v>0</v>
      </c>
      <c r="BJ270" s="22" t="s">
        <v>131</v>
      </c>
      <c r="BK270" s="167">
        <f>ROUND(L270*K270,3)</f>
        <v>0</v>
      </c>
      <c r="BL270" s="22" t="s">
        <v>253</v>
      </c>
      <c r="BM270" s="22" t="s">
        <v>405</v>
      </c>
    </row>
    <row r="271" spans="2:65" s="10" customFormat="1" ht="16.5" customHeight="1">
      <c r="B271" s="168"/>
      <c r="C271" s="169"/>
      <c r="D271" s="169"/>
      <c r="E271" s="170" t="s">
        <v>5</v>
      </c>
      <c r="F271" s="272" t="s">
        <v>406</v>
      </c>
      <c r="G271" s="273"/>
      <c r="H271" s="273"/>
      <c r="I271" s="273"/>
      <c r="J271" s="169"/>
      <c r="K271" s="171">
        <v>86.54</v>
      </c>
      <c r="L271" s="169"/>
      <c r="M271" s="169"/>
      <c r="N271" s="169"/>
      <c r="O271" s="169"/>
      <c r="P271" s="169"/>
      <c r="Q271" s="169"/>
      <c r="R271" s="172"/>
      <c r="T271" s="173"/>
      <c r="U271" s="169"/>
      <c r="V271" s="169"/>
      <c r="W271" s="169"/>
      <c r="X271" s="169"/>
      <c r="Y271" s="169"/>
      <c r="Z271" s="169"/>
      <c r="AA271" s="174"/>
      <c r="AT271" s="175" t="s">
        <v>171</v>
      </c>
      <c r="AU271" s="175" t="s">
        <v>131</v>
      </c>
      <c r="AV271" s="10" t="s">
        <v>131</v>
      </c>
      <c r="AW271" s="10" t="s">
        <v>31</v>
      </c>
      <c r="AX271" s="10" t="s">
        <v>82</v>
      </c>
      <c r="AY271" s="175" t="s">
        <v>152</v>
      </c>
    </row>
    <row r="272" spans="2:65" s="1" customFormat="1" ht="76.5" customHeight="1">
      <c r="B272" s="130"/>
      <c r="C272" s="159" t="s">
        <v>407</v>
      </c>
      <c r="D272" s="159" t="s">
        <v>153</v>
      </c>
      <c r="E272" s="160" t="s">
        <v>408</v>
      </c>
      <c r="F272" s="270" t="s">
        <v>409</v>
      </c>
      <c r="G272" s="270"/>
      <c r="H272" s="270"/>
      <c r="I272" s="270"/>
      <c r="J272" s="161" t="s">
        <v>168</v>
      </c>
      <c r="K272" s="162">
        <v>24.08</v>
      </c>
      <c r="L272" s="258">
        <v>0</v>
      </c>
      <c r="M272" s="258"/>
      <c r="N272" s="271">
        <f>ROUND(L272*K272,3)</f>
        <v>0</v>
      </c>
      <c r="O272" s="271"/>
      <c r="P272" s="271"/>
      <c r="Q272" s="271"/>
      <c r="R272" s="133"/>
      <c r="T272" s="164" t="s">
        <v>5</v>
      </c>
      <c r="U272" s="46" t="s">
        <v>42</v>
      </c>
      <c r="V272" s="38"/>
      <c r="W272" s="165">
        <f>V272*K272</f>
        <v>0</v>
      </c>
      <c r="X272" s="165">
        <v>1.1259999999999999E-2</v>
      </c>
      <c r="Y272" s="165">
        <f>X272*K272</f>
        <v>0.27114079999999996</v>
      </c>
      <c r="Z272" s="165">
        <v>0</v>
      </c>
      <c r="AA272" s="166">
        <f>Z272*K272</f>
        <v>0</v>
      </c>
      <c r="AR272" s="22" t="s">
        <v>253</v>
      </c>
      <c r="AT272" s="22" t="s">
        <v>153</v>
      </c>
      <c r="AU272" s="22" t="s">
        <v>131</v>
      </c>
      <c r="AY272" s="22" t="s">
        <v>152</v>
      </c>
      <c r="BE272" s="104">
        <f>IF(U272="základná",N272,0)</f>
        <v>0</v>
      </c>
      <c r="BF272" s="104">
        <f>IF(U272="znížená",N272,0)</f>
        <v>0</v>
      </c>
      <c r="BG272" s="104">
        <f>IF(U272="zákl. prenesená",N272,0)</f>
        <v>0</v>
      </c>
      <c r="BH272" s="104">
        <f>IF(U272="zníž. prenesená",N272,0)</f>
        <v>0</v>
      </c>
      <c r="BI272" s="104">
        <f>IF(U272="nulová",N272,0)</f>
        <v>0</v>
      </c>
      <c r="BJ272" s="22" t="s">
        <v>131</v>
      </c>
      <c r="BK272" s="167">
        <f>ROUND(L272*K272,3)</f>
        <v>0</v>
      </c>
      <c r="BL272" s="22" t="s">
        <v>253</v>
      </c>
      <c r="BM272" s="22" t="s">
        <v>410</v>
      </c>
    </row>
    <row r="273" spans="2:65" s="10" customFormat="1" ht="16.5" customHeight="1">
      <c r="B273" s="168"/>
      <c r="C273" s="169"/>
      <c r="D273" s="169"/>
      <c r="E273" s="170" t="s">
        <v>5</v>
      </c>
      <c r="F273" s="272" t="s">
        <v>411</v>
      </c>
      <c r="G273" s="273"/>
      <c r="H273" s="273"/>
      <c r="I273" s="273"/>
      <c r="J273" s="169"/>
      <c r="K273" s="171">
        <v>24.08</v>
      </c>
      <c r="L273" s="169"/>
      <c r="M273" s="169"/>
      <c r="N273" s="169"/>
      <c r="O273" s="169"/>
      <c r="P273" s="169"/>
      <c r="Q273" s="169"/>
      <c r="R273" s="172"/>
      <c r="T273" s="173"/>
      <c r="U273" s="169"/>
      <c r="V273" s="169"/>
      <c r="W273" s="169"/>
      <c r="X273" s="169"/>
      <c r="Y273" s="169"/>
      <c r="Z273" s="169"/>
      <c r="AA273" s="174"/>
      <c r="AT273" s="175" t="s">
        <v>171</v>
      </c>
      <c r="AU273" s="175" t="s">
        <v>131</v>
      </c>
      <c r="AV273" s="10" t="s">
        <v>131</v>
      </c>
      <c r="AW273" s="10" t="s">
        <v>31</v>
      </c>
      <c r="AX273" s="10" t="s">
        <v>82</v>
      </c>
      <c r="AY273" s="175" t="s">
        <v>152</v>
      </c>
    </row>
    <row r="274" spans="2:65" s="1" customFormat="1" ht="38.25" customHeight="1">
      <c r="B274" s="130"/>
      <c r="C274" s="159" t="s">
        <v>412</v>
      </c>
      <c r="D274" s="159" t="s">
        <v>153</v>
      </c>
      <c r="E274" s="160" t="s">
        <v>413</v>
      </c>
      <c r="F274" s="270" t="s">
        <v>414</v>
      </c>
      <c r="G274" s="270"/>
      <c r="H274" s="270"/>
      <c r="I274" s="270"/>
      <c r="J274" s="161" t="s">
        <v>235</v>
      </c>
      <c r="K274" s="162">
        <v>169.17</v>
      </c>
      <c r="L274" s="258">
        <v>0</v>
      </c>
      <c r="M274" s="258"/>
      <c r="N274" s="271">
        <f>ROUND(L274*K274,3)</f>
        <v>0</v>
      </c>
      <c r="O274" s="271"/>
      <c r="P274" s="271"/>
      <c r="Q274" s="271"/>
      <c r="R274" s="133"/>
      <c r="T274" s="164" t="s">
        <v>5</v>
      </c>
      <c r="U274" s="46" t="s">
        <v>42</v>
      </c>
      <c r="V274" s="38"/>
      <c r="W274" s="165">
        <f>V274*K274</f>
        <v>0</v>
      </c>
      <c r="X274" s="165">
        <v>5.0000000000000002E-5</v>
      </c>
      <c r="Y274" s="165">
        <f>X274*K274</f>
        <v>8.458499999999999E-3</v>
      </c>
      <c r="Z274" s="165">
        <v>0</v>
      </c>
      <c r="AA274" s="166">
        <f>Z274*K274</f>
        <v>0</v>
      </c>
      <c r="AR274" s="22" t="s">
        <v>253</v>
      </c>
      <c r="AT274" s="22" t="s">
        <v>153</v>
      </c>
      <c r="AU274" s="22" t="s">
        <v>131</v>
      </c>
      <c r="AY274" s="22" t="s">
        <v>152</v>
      </c>
      <c r="BE274" s="104">
        <f>IF(U274="základná",N274,0)</f>
        <v>0</v>
      </c>
      <c r="BF274" s="104">
        <f>IF(U274="znížená",N274,0)</f>
        <v>0</v>
      </c>
      <c r="BG274" s="104">
        <f>IF(U274="zákl. prenesená",N274,0)</f>
        <v>0</v>
      </c>
      <c r="BH274" s="104">
        <f>IF(U274="zníž. prenesená",N274,0)</f>
        <v>0</v>
      </c>
      <c r="BI274" s="104">
        <f>IF(U274="nulová",N274,0)</f>
        <v>0</v>
      </c>
      <c r="BJ274" s="22" t="s">
        <v>131</v>
      </c>
      <c r="BK274" s="167">
        <f>ROUND(L274*K274,3)</f>
        <v>0</v>
      </c>
      <c r="BL274" s="22" t="s">
        <v>253</v>
      </c>
      <c r="BM274" s="22" t="s">
        <v>415</v>
      </c>
    </row>
    <row r="275" spans="2:65" s="10" customFormat="1" ht="16.5" customHeight="1">
      <c r="B275" s="168"/>
      <c r="C275" s="169"/>
      <c r="D275" s="169"/>
      <c r="E275" s="170" t="s">
        <v>5</v>
      </c>
      <c r="F275" s="272" t="s">
        <v>416</v>
      </c>
      <c r="G275" s="273"/>
      <c r="H275" s="273"/>
      <c r="I275" s="273"/>
      <c r="J275" s="169"/>
      <c r="K275" s="171">
        <v>24.9</v>
      </c>
      <c r="L275" s="169"/>
      <c r="M275" s="169"/>
      <c r="N275" s="169"/>
      <c r="O275" s="169"/>
      <c r="P275" s="169"/>
      <c r="Q275" s="169"/>
      <c r="R275" s="172"/>
      <c r="T275" s="173"/>
      <c r="U275" s="169"/>
      <c r="V275" s="169"/>
      <c r="W275" s="169"/>
      <c r="X275" s="169"/>
      <c r="Y275" s="169"/>
      <c r="Z275" s="169"/>
      <c r="AA275" s="174"/>
      <c r="AT275" s="175" t="s">
        <v>171</v>
      </c>
      <c r="AU275" s="175" t="s">
        <v>131</v>
      </c>
      <c r="AV275" s="10" t="s">
        <v>131</v>
      </c>
      <c r="AW275" s="10" t="s">
        <v>31</v>
      </c>
      <c r="AX275" s="10" t="s">
        <v>75</v>
      </c>
      <c r="AY275" s="175" t="s">
        <v>152</v>
      </c>
    </row>
    <row r="276" spans="2:65" s="10" customFormat="1" ht="16.5" customHeight="1">
      <c r="B276" s="168"/>
      <c r="C276" s="169"/>
      <c r="D276" s="169"/>
      <c r="E276" s="170" t="s">
        <v>5</v>
      </c>
      <c r="F276" s="274" t="s">
        <v>417</v>
      </c>
      <c r="G276" s="275"/>
      <c r="H276" s="275"/>
      <c r="I276" s="275"/>
      <c r="J276" s="169"/>
      <c r="K276" s="171">
        <v>10.26</v>
      </c>
      <c r="L276" s="169"/>
      <c r="M276" s="169"/>
      <c r="N276" s="169"/>
      <c r="O276" s="169"/>
      <c r="P276" s="169"/>
      <c r="Q276" s="169"/>
      <c r="R276" s="172"/>
      <c r="T276" s="173"/>
      <c r="U276" s="169"/>
      <c r="V276" s="169"/>
      <c r="W276" s="169"/>
      <c r="X276" s="169"/>
      <c r="Y276" s="169"/>
      <c r="Z276" s="169"/>
      <c r="AA276" s="174"/>
      <c r="AT276" s="175" t="s">
        <v>171</v>
      </c>
      <c r="AU276" s="175" t="s">
        <v>131</v>
      </c>
      <c r="AV276" s="10" t="s">
        <v>131</v>
      </c>
      <c r="AW276" s="10" t="s">
        <v>31</v>
      </c>
      <c r="AX276" s="10" t="s">
        <v>75</v>
      </c>
      <c r="AY276" s="175" t="s">
        <v>152</v>
      </c>
    </row>
    <row r="277" spans="2:65" s="10" customFormat="1" ht="16.5" customHeight="1">
      <c r="B277" s="168"/>
      <c r="C277" s="169"/>
      <c r="D277" s="169"/>
      <c r="E277" s="170" t="s">
        <v>5</v>
      </c>
      <c r="F277" s="274" t="s">
        <v>418</v>
      </c>
      <c r="G277" s="275"/>
      <c r="H277" s="275"/>
      <c r="I277" s="275"/>
      <c r="J277" s="169"/>
      <c r="K277" s="171">
        <v>12.18</v>
      </c>
      <c r="L277" s="169"/>
      <c r="M277" s="169"/>
      <c r="N277" s="169"/>
      <c r="O277" s="169"/>
      <c r="P277" s="169"/>
      <c r="Q277" s="169"/>
      <c r="R277" s="172"/>
      <c r="T277" s="173"/>
      <c r="U277" s="169"/>
      <c r="V277" s="169"/>
      <c r="W277" s="169"/>
      <c r="X277" s="169"/>
      <c r="Y277" s="169"/>
      <c r="Z277" s="169"/>
      <c r="AA277" s="174"/>
      <c r="AT277" s="175" t="s">
        <v>171</v>
      </c>
      <c r="AU277" s="175" t="s">
        <v>131</v>
      </c>
      <c r="AV277" s="10" t="s">
        <v>131</v>
      </c>
      <c r="AW277" s="10" t="s">
        <v>31</v>
      </c>
      <c r="AX277" s="10" t="s">
        <v>75</v>
      </c>
      <c r="AY277" s="175" t="s">
        <v>152</v>
      </c>
    </row>
    <row r="278" spans="2:65" s="10" customFormat="1" ht="16.5" customHeight="1">
      <c r="B278" s="168"/>
      <c r="C278" s="169"/>
      <c r="D278" s="169"/>
      <c r="E278" s="170" t="s">
        <v>5</v>
      </c>
      <c r="F278" s="274" t="s">
        <v>419</v>
      </c>
      <c r="G278" s="275"/>
      <c r="H278" s="275"/>
      <c r="I278" s="275"/>
      <c r="J278" s="169"/>
      <c r="K278" s="171">
        <v>6.7</v>
      </c>
      <c r="L278" s="169"/>
      <c r="M278" s="169"/>
      <c r="N278" s="169"/>
      <c r="O278" s="169"/>
      <c r="P278" s="169"/>
      <c r="Q278" s="169"/>
      <c r="R278" s="172"/>
      <c r="T278" s="173"/>
      <c r="U278" s="169"/>
      <c r="V278" s="169"/>
      <c r="W278" s="169"/>
      <c r="X278" s="169"/>
      <c r="Y278" s="169"/>
      <c r="Z278" s="169"/>
      <c r="AA278" s="174"/>
      <c r="AT278" s="175" t="s">
        <v>171</v>
      </c>
      <c r="AU278" s="175" t="s">
        <v>131</v>
      </c>
      <c r="AV278" s="10" t="s">
        <v>131</v>
      </c>
      <c r="AW278" s="10" t="s">
        <v>31</v>
      </c>
      <c r="AX278" s="10" t="s">
        <v>75</v>
      </c>
      <c r="AY278" s="175" t="s">
        <v>152</v>
      </c>
    </row>
    <row r="279" spans="2:65" s="10" customFormat="1" ht="16.5" customHeight="1">
      <c r="B279" s="168"/>
      <c r="C279" s="169"/>
      <c r="D279" s="169"/>
      <c r="E279" s="170" t="s">
        <v>5</v>
      </c>
      <c r="F279" s="274" t="s">
        <v>420</v>
      </c>
      <c r="G279" s="275"/>
      <c r="H279" s="275"/>
      <c r="I279" s="275"/>
      <c r="J279" s="169"/>
      <c r="K279" s="171">
        <v>6.96</v>
      </c>
      <c r="L279" s="169"/>
      <c r="M279" s="169"/>
      <c r="N279" s="169"/>
      <c r="O279" s="169"/>
      <c r="P279" s="169"/>
      <c r="Q279" s="169"/>
      <c r="R279" s="172"/>
      <c r="T279" s="173"/>
      <c r="U279" s="169"/>
      <c r="V279" s="169"/>
      <c r="W279" s="169"/>
      <c r="X279" s="169"/>
      <c r="Y279" s="169"/>
      <c r="Z279" s="169"/>
      <c r="AA279" s="174"/>
      <c r="AT279" s="175" t="s">
        <v>171</v>
      </c>
      <c r="AU279" s="175" t="s">
        <v>131</v>
      </c>
      <c r="AV279" s="10" t="s">
        <v>131</v>
      </c>
      <c r="AW279" s="10" t="s">
        <v>31</v>
      </c>
      <c r="AX279" s="10" t="s">
        <v>75</v>
      </c>
      <c r="AY279" s="175" t="s">
        <v>152</v>
      </c>
    </row>
    <row r="280" spans="2:65" s="10" customFormat="1" ht="16.5" customHeight="1">
      <c r="B280" s="168"/>
      <c r="C280" s="169"/>
      <c r="D280" s="169"/>
      <c r="E280" s="170" t="s">
        <v>5</v>
      </c>
      <c r="F280" s="274" t="s">
        <v>421</v>
      </c>
      <c r="G280" s="275"/>
      <c r="H280" s="275"/>
      <c r="I280" s="275"/>
      <c r="J280" s="169"/>
      <c r="K280" s="171">
        <v>13.23</v>
      </c>
      <c r="L280" s="169"/>
      <c r="M280" s="169"/>
      <c r="N280" s="169"/>
      <c r="O280" s="169"/>
      <c r="P280" s="169"/>
      <c r="Q280" s="169"/>
      <c r="R280" s="172"/>
      <c r="T280" s="173"/>
      <c r="U280" s="169"/>
      <c r="V280" s="169"/>
      <c r="W280" s="169"/>
      <c r="X280" s="169"/>
      <c r="Y280" s="169"/>
      <c r="Z280" s="169"/>
      <c r="AA280" s="174"/>
      <c r="AT280" s="175" t="s">
        <v>171</v>
      </c>
      <c r="AU280" s="175" t="s">
        <v>131</v>
      </c>
      <c r="AV280" s="10" t="s">
        <v>131</v>
      </c>
      <c r="AW280" s="10" t="s">
        <v>31</v>
      </c>
      <c r="AX280" s="10" t="s">
        <v>75</v>
      </c>
      <c r="AY280" s="175" t="s">
        <v>152</v>
      </c>
    </row>
    <row r="281" spans="2:65" s="10" customFormat="1" ht="16.5" customHeight="1">
      <c r="B281" s="168"/>
      <c r="C281" s="169"/>
      <c r="D281" s="169"/>
      <c r="E281" s="170" t="s">
        <v>5</v>
      </c>
      <c r="F281" s="274" t="s">
        <v>422</v>
      </c>
      <c r="G281" s="275"/>
      <c r="H281" s="275"/>
      <c r="I281" s="275"/>
      <c r="J281" s="169"/>
      <c r="K281" s="171">
        <v>16.899999999999999</v>
      </c>
      <c r="L281" s="169"/>
      <c r="M281" s="169"/>
      <c r="N281" s="169"/>
      <c r="O281" s="169"/>
      <c r="P281" s="169"/>
      <c r="Q281" s="169"/>
      <c r="R281" s="172"/>
      <c r="T281" s="173"/>
      <c r="U281" s="169"/>
      <c r="V281" s="169"/>
      <c r="W281" s="169"/>
      <c r="X281" s="169"/>
      <c r="Y281" s="169"/>
      <c r="Z281" s="169"/>
      <c r="AA281" s="174"/>
      <c r="AT281" s="175" t="s">
        <v>171</v>
      </c>
      <c r="AU281" s="175" t="s">
        <v>131</v>
      </c>
      <c r="AV281" s="10" t="s">
        <v>131</v>
      </c>
      <c r="AW281" s="10" t="s">
        <v>31</v>
      </c>
      <c r="AX281" s="10" t="s">
        <v>75</v>
      </c>
      <c r="AY281" s="175" t="s">
        <v>152</v>
      </c>
    </row>
    <row r="282" spans="2:65" s="10" customFormat="1" ht="16.5" customHeight="1">
      <c r="B282" s="168"/>
      <c r="C282" s="169"/>
      <c r="D282" s="169"/>
      <c r="E282" s="170" t="s">
        <v>5</v>
      </c>
      <c r="F282" s="274" t="s">
        <v>423</v>
      </c>
      <c r="G282" s="275"/>
      <c r="H282" s="275"/>
      <c r="I282" s="275"/>
      <c r="J282" s="169"/>
      <c r="K282" s="171">
        <v>13.8</v>
      </c>
      <c r="L282" s="169"/>
      <c r="M282" s="169"/>
      <c r="N282" s="169"/>
      <c r="O282" s="169"/>
      <c r="P282" s="169"/>
      <c r="Q282" s="169"/>
      <c r="R282" s="172"/>
      <c r="T282" s="173"/>
      <c r="U282" s="169"/>
      <c r="V282" s="169"/>
      <c r="W282" s="169"/>
      <c r="X282" s="169"/>
      <c r="Y282" s="169"/>
      <c r="Z282" s="169"/>
      <c r="AA282" s="174"/>
      <c r="AT282" s="175" t="s">
        <v>171</v>
      </c>
      <c r="AU282" s="175" t="s">
        <v>131</v>
      </c>
      <c r="AV282" s="10" t="s">
        <v>131</v>
      </c>
      <c r="AW282" s="10" t="s">
        <v>31</v>
      </c>
      <c r="AX282" s="10" t="s">
        <v>75</v>
      </c>
      <c r="AY282" s="175" t="s">
        <v>152</v>
      </c>
    </row>
    <row r="283" spans="2:65" s="10" customFormat="1" ht="16.5" customHeight="1">
      <c r="B283" s="168"/>
      <c r="C283" s="169"/>
      <c r="D283" s="169"/>
      <c r="E283" s="170" t="s">
        <v>5</v>
      </c>
      <c r="F283" s="274" t="s">
        <v>424</v>
      </c>
      <c r="G283" s="275"/>
      <c r="H283" s="275"/>
      <c r="I283" s="275"/>
      <c r="J283" s="169"/>
      <c r="K283" s="171">
        <v>9.84</v>
      </c>
      <c r="L283" s="169"/>
      <c r="M283" s="169"/>
      <c r="N283" s="169"/>
      <c r="O283" s="169"/>
      <c r="P283" s="169"/>
      <c r="Q283" s="169"/>
      <c r="R283" s="172"/>
      <c r="T283" s="173"/>
      <c r="U283" s="169"/>
      <c r="V283" s="169"/>
      <c r="W283" s="169"/>
      <c r="X283" s="169"/>
      <c r="Y283" s="169"/>
      <c r="Z283" s="169"/>
      <c r="AA283" s="174"/>
      <c r="AT283" s="175" t="s">
        <v>171</v>
      </c>
      <c r="AU283" s="175" t="s">
        <v>131</v>
      </c>
      <c r="AV283" s="10" t="s">
        <v>131</v>
      </c>
      <c r="AW283" s="10" t="s">
        <v>31</v>
      </c>
      <c r="AX283" s="10" t="s">
        <v>75</v>
      </c>
      <c r="AY283" s="175" t="s">
        <v>152</v>
      </c>
    </row>
    <row r="284" spans="2:65" s="10" customFormat="1" ht="16.5" customHeight="1">
      <c r="B284" s="168"/>
      <c r="C284" s="169"/>
      <c r="D284" s="169"/>
      <c r="E284" s="170" t="s">
        <v>5</v>
      </c>
      <c r="F284" s="274" t="s">
        <v>425</v>
      </c>
      <c r="G284" s="275"/>
      <c r="H284" s="275"/>
      <c r="I284" s="275"/>
      <c r="J284" s="169"/>
      <c r="K284" s="171">
        <v>6.4</v>
      </c>
      <c r="L284" s="169"/>
      <c r="M284" s="169"/>
      <c r="N284" s="169"/>
      <c r="O284" s="169"/>
      <c r="P284" s="169"/>
      <c r="Q284" s="169"/>
      <c r="R284" s="172"/>
      <c r="T284" s="173"/>
      <c r="U284" s="169"/>
      <c r="V284" s="169"/>
      <c r="W284" s="169"/>
      <c r="X284" s="169"/>
      <c r="Y284" s="169"/>
      <c r="Z284" s="169"/>
      <c r="AA284" s="174"/>
      <c r="AT284" s="175" t="s">
        <v>171</v>
      </c>
      <c r="AU284" s="175" t="s">
        <v>131</v>
      </c>
      <c r="AV284" s="10" t="s">
        <v>131</v>
      </c>
      <c r="AW284" s="10" t="s">
        <v>31</v>
      </c>
      <c r="AX284" s="10" t="s">
        <v>75</v>
      </c>
      <c r="AY284" s="175" t="s">
        <v>152</v>
      </c>
    </row>
    <row r="285" spans="2:65" s="10" customFormat="1" ht="16.5" customHeight="1">
      <c r="B285" s="168"/>
      <c r="C285" s="169"/>
      <c r="D285" s="169"/>
      <c r="E285" s="170" t="s">
        <v>5</v>
      </c>
      <c r="F285" s="274" t="s">
        <v>426</v>
      </c>
      <c r="G285" s="275"/>
      <c r="H285" s="275"/>
      <c r="I285" s="275"/>
      <c r="J285" s="169"/>
      <c r="K285" s="171">
        <v>18.100000000000001</v>
      </c>
      <c r="L285" s="169"/>
      <c r="M285" s="169"/>
      <c r="N285" s="169"/>
      <c r="O285" s="169"/>
      <c r="P285" s="169"/>
      <c r="Q285" s="169"/>
      <c r="R285" s="172"/>
      <c r="T285" s="173"/>
      <c r="U285" s="169"/>
      <c r="V285" s="169"/>
      <c r="W285" s="169"/>
      <c r="X285" s="169"/>
      <c r="Y285" s="169"/>
      <c r="Z285" s="169"/>
      <c r="AA285" s="174"/>
      <c r="AT285" s="175" t="s">
        <v>171</v>
      </c>
      <c r="AU285" s="175" t="s">
        <v>131</v>
      </c>
      <c r="AV285" s="10" t="s">
        <v>131</v>
      </c>
      <c r="AW285" s="10" t="s">
        <v>31</v>
      </c>
      <c r="AX285" s="10" t="s">
        <v>75</v>
      </c>
      <c r="AY285" s="175" t="s">
        <v>152</v>
      </c>
    </row>
    <row r="286" spans="2:65" s="10" customFormat="1" ht="16.5" customHeight="1">
      <c r="B286" s="168"/>
      <c r="C286" s="169"/>
      <c r="D286" s="169"/>
      <c r="E286" s="170" t="s">
        <v>5</v>
      </c>
      <c r="F286" s="274" t="s">
        <v>427</v>
      </c>
      <c r="G286" s="275"/>
      <c r="H286" s="275"/>
      <c r="I286" s="275"/>
      <c r="J286" s="169"/>
      <c r="K286" s="171">
        <v>13.8</v>
      </c>
      <c r="L286" s="169"/>
      <c r="M286" s="169"/>
      <c r="N286" s="169"/>
      <c r="O286" s="169"/>
      <c r="P286" s="169"/>
      <c r="Q286" s="169"/>
      <c r="R286" s="172"/>
      <c r="T286" s="173"/>
      <c r="U286" s="169"/>
      <c r="V286" s="169"/>
      <c r="W286" s="169"/>
      <c r="X286" s="169"/>
      <c r="Y286" s="169"/>
      <c r="Z286" s="169"/>
      <c r="AA286" s="174"/>
      <c r="AT286" s="175" t="s">
        <v>171</v>
      </c>
      <c r="AU286" s="175" t="s">
        <v>131</v>
      </c>
      <c r="AV286" s="10" t="s">
        <v>131</v>
      </c>
      <c r="AW286" s="10" t="s">
        <v>31</v>
      </c>
      <c r="AX286" s="10" t="s">
        <v>75</v>
      </c>
      <c r="AY286" s="175" t="s">
        <v>152</v>
      </c>
    </row>
    <row r="287" spans="2:65" s="10" customFormat="1" ht="16.5" customHeight="1">
      <c r="B287" s="168"/>
      <c r="C287" s="169"/>
      <c r="D287" s="169"/>
      <c r="E287" s="170" t="s">
        <v>5</v>
      </c>
      <c r="F287" s="274" t="s">
        <v>428</v>
      </c>
      <c r="G287" s="275"/>
      <c r="H287" s="275"/>
      <c r="I287" s="275"/>
      <c r="J287" s="169"/>
      <c r="K287" s="171">
        <v>6.5</v>
      </c>
      <c r="L287" s="169"/>
      <c r="M287" s="169"/>
      <c r="N287" s="169"/>
      <c r="O287" s="169"/>
      <c r="P287" s="169"/>
      <c r="Q287" s="169"/>
      <c r="R287" s="172"/>
      <c r="T287" s="173"/>
      <c r="U287" s="169"/>
      <c r="V287" s="169"/>
      <c r="W287" s="169"/>
      <c r="X287" s="169"/>
      <c r="Y287" s="169"/>
      <c r="Z287" s="169"/>
      <c r="AA287" s="174"/>
      <c r="AT287" s="175" t="s">
        <v>171</v>
      </c>
      <c r="AU287" s="175" t="s">
        <v>131</v>
      </c>
      <c r="AV287" s="10" t="s">
        <v>131</v>
      </c>
      <c r="AW287" s="10" t="s">
        <v>31</v>
      </c>
      <c r="AX287" s="10" t="s">
        <v>75</v>
      </c>
      <c r="AY287" s="175" t="s">
        <v>152</v>
      </c>
    </row>
    <row r="288" spans="2:65" s="10" customFormat="1" ht="16.5" customHeight="1">
      <c r="B288" s="168"/>
      <c r="C288" s="169"/>
      <c r="D288" s="169"/>
      <c r="E288" s="170" t="s">
        <v>5</v>
      </c>
      <c r="F288" s="274" t="s">
        <v>429</v>
      </c>
      <c r="G288" s="275"/>
      <c r="H288" s="275"/>
      <c r="I288" s="275"/>
      <c r="J288" s="169"/>
      <c r="K288" s="171">
        <v>4.5</v>
      </c>
      <c r="L288" s="169"/>
      <c r="M288" s="169"/>
      <c r="N288" s="169"/>
      <c r="O288" s="169"/>
      <c r="P288" s="169"/>
      <c r="Q288" s="169"/>
      <c r="R288" s="172"/>
      <c r="T288" s="173"/>
      <c r="U288" s="169"/>
      <c r="V288" s="169"/>
      <c r="W288" s="169"/>
      <c r="X288" s="169"/>
      <c r="Y288" s="169"/>
      <c r="Z288" s="169"/>
      <c r="AA288" s="174"/>
      <c r="AT288" s="175" t="s">
        <v>171</v>
      </c>
      <c r="AU288" s="175" t="s">
        <v>131</v>
      </c>
      <c r="AV288" s="10" t="s">
        <v>131</v>
      </c>
      <c r="AW288" s="10" t="s">
        <v>31</v>
      </c>
      <c r="AX288" s="10" t="s">
        <v>75</v>
      </c>
      <c r="AY288" s="175" t="s">
        <v>152</v>
      </c>
    </row>
    <row r="289" spans="2:65" s="10" customFormat="1" ht="16.5" customHeight="1">
      <c r="B289" s="168"/>
      <c r="C289" s="169"/>
      <c r="D289" s="169"/>
      <c r="E289" s="170" t="s">
        <v>5</v>
      </c>
      <c r="F289" s="274" t="s">
        <v>430</v>
      </c>
      <c r="G289" s="275"/>
      <c r="H289" s="275"/>
      <c r="I289" s="275"/>
      <c r="J289" s="169"/>
      <c r="K289" s="171">
        <v>5.0999999999999996</v>
      </c>
      <c r="L289" s="169"/>
      <c r="M289" s="169"/>
      <c r="N289" s="169"/>
      <c r="O289" s="169"/>
      <c r="P289" s="169"/>
      <c r="Q289" s="169"/>
      <c r="R289" s="172"/>
      <c r="T289" s="173"/>
      <c r="U289" s="169"/>
      <c r="V289" s="169"/>
      <c r="W289" s="169"/>
      <c r="X289" s="169"/>
      <c r="Y289" s="169"/>
      <c r="Z289" s="169"/>
      <c r="AA289" s="174"/>
      <c r="AT289" s="175" t="s">
        <v>171</v>
      </c>
      <c r="AU289" s="175" t="s">
        <v>131</v>
      </c>
      <c r="AV289" s="10" t="s">
        <v>131</v>
      </c>
      <c r="AW289" s="10" t="s">
        <v>31</v>
      </c>
      <c r="AX289" s="10" t="s">
        <v>75</v>
      </c>
      <c r="AY289" s="175" t="s">
        <v>152</v>
      </c>
    </row>
    <row r="290" spans="2:65" s="11" customFormat="1" ht="16.5" customHeight="1">
      <c r="B290" s="176"/>
      <c r="C290" s="177"/>
      <c r="D290" s="177"/>
      <c r="E290" s="178" t="s">
        <v>5</v>
      </c>
      <c r="F290" s="276" t="s">
        <v>174</v>
      </c>
      <c r="G290" s="277"/>
      <c r="H290" s="277"/>
      <c r="I290" s="277"/>
      <c r="J290" s="177"/>
      <c r="K290" s="179">
        <v>169.17</v>
      </c>
      <c r="L290" s="177"/>
      <c r="M290" s="177"/>
      <c r="N290" s="177"/>
      <c r="O290" s="177"/>
      <c r="P290" s="177"/>
      <c r="Q290" s="177"/>
      <c r="R290" s="180"/>
      <c r="T290" s="181"/>
      <c r="U290" s="177"/>
      <c r="V290" s="177"/>
      <c r="W290" s="177"/>
      <c r="X290" s="177"/>
      <c r="Y290" s="177"/>
      <c r="Z290" s="177"/>
      <c r="AA290" s="182"/>
      <c r="AT290" s="183" t="s">
        <v>171</v>
      </c>
      <c r="AU290" s="183" t="s">
        <v>131</v>
      </c>
      <c r="AV290" s="11" t="s">
        <v>157</v>
      </c>
      <c r="AW290" s="11" t="s">
        <v>31</v>
      </c>
      <c r="AX290" s="11" t="s">
        <v>82</v>
      </c>
      <c r="AY290" s="183" t="s">
        <v>152</v>
      </c>
    </row>
    <row r="291" spans="2:65" s="1" customFormat="1" ht="38.25" customHeight="1">
      <c r="B291" s="130"/>
      <c r="C291" s="159" t="s">
        <v>431</v>
      </c>
      <c r="D291" s="159" t="s">
        <v>153</v>
      </c>
      <c r="E291" s="160" t="s">
        <v>432</v>
      </c>
      <c r="F291" s="270" t="s">
        <v>433</v>
      </c>
      <c r="G291" s="270"/>
      <c r="H291" s="270"/>
      <c r="I291" s="270"/>
      <c r="J291" s="161" t="s">
        <v>394</v>
      </c>
      <c r="K291" s="163">
        <v>0</v>
      </c>
      <c r="L291" s="258">
        <v>0</v>
      </c>
      <c r="M291" s="258"/>
      <c r="N291" s="271">
        <f>ROUND(L291*K291,3)</f>
        <v>0</v>
      </c>
      <c r="O291" s="271"/>
      <c r="P291" s="271"/>
      <c r="Q291" s="271"/>
      <c r="R291" s="133"/>
      <c r="T291" s="164" t="s">
        <v>5</v>
      </c>
      <c r="U291" s="46" t="s">
        <v>42</v>
      </c>
      <c r="V291" s="38"/>
      <c r="W291" s="165">
        <f>V291*K291</f>
        <v>0</v>
      </c>
      <c r="X291" s="165">
        <v>0</v>
      </c>
      <c r="Y291" s="165">
        <f>X291*K291</f>
        <v>0</v>
      </c>
      <c r="Z291" s="165">
        <v>0</v>
      </c>
      <c r="AA291" s="166">
        <f>Z291*K291</f>
        <v>0</v>
      </c>
      <c r="AR291" s="22" t="s">
        <v>253</v>
      </c>
      <c r="AT291" s="22" t="s">
        <v>153</v>
      </c>
      <c r="AU291" s="22" t="s">
        <v>131</v>
      </c>
      <c r="AY291" s="22" t="s">
        <v>152</v>
      </c>
      <c r="BE291" s="104">
        <f>IF(U291="základná",N291,0)</f>
        <v>0</v>
      </c>
      <c r="BF291" s="104">
        <f>IF(U291="znížená",N291,0)</f>
        <v>0</v>
      </c>
      <c r="BG291" s="104">
        <f>IF(U291="zákl. prenesená",N291,0)</f>
        <v>0</v>
      </c>
      <c r="BH291" s="104">
        <f>IF(U291="zníž. prenesená",N291,0)</f>
        <v>0</v>
      </c>
      <c r="BI291" s="104">
        <f>IF(U291="nulová",N291,0)</f>
        <v>0</v>
      </c>
      <c r="BJ291" s="22" t="s">
        <v>131</v>
      </c>
      <c r="BK291" s="167">
        <f>ROUND(L291*K291,3)</f>
        <v>0</v>
      </c>
      <c r="BL291" s="22" t="s">
        <v>253</v>
      </c>
      <c r="BM291" s="22" t="s">
        <v>434</v>
      </c>
    </row>
    <row r="292" spans="2:65" s="9" customFormat="1" ht="29.85" customHeight="1">
      <c r="B292" s="148"/>
      <c r="C292" s="149"/>
      <c r="D292" s="158" t="s">
        <v>117</v>
      </c>
      <c r="E292" s="158"/>
      <c r="F292" s="158"/>
      <c r="G292" s="158"/>
      <c r="H292" s="158"/>
      <c r="I292" s="158"/>
      <c r="J292" s="158"/>
      <c r="K292" s="158"/>
      <c r="L292" s="158"/>
      <c r="M292" s="158"/>
      <c r="N292" s="266">
        <f>BK292</f>
        <v>0</v>
      </c>
      <c r="O292" s="267"/>
      <c r="P292" s="267"/>
      <c r="Q292" s="267"/>
      <c r="R292" s="151"/>
      <c r="T292" s="152"/>
      <c r="U292" s="149"/>
      <c r="V292" s="149"/>
      <c r="W292" s="153">
        <f>SUM(W293:W295)</f>
        <v>0</v>
      </c>
      <c r="X292" s="149"/>
      <c r="Y292" s="153">
        <f>SUM(Y293:Y295)</f>
        <v>1.1781E-2</v>
      </c>
      <c r="Z292" s="149"/>
      <c r="AA292" s="154">
        <f>SUM(AA293:AA295)</f>
        <v>0</v>
      </c>
      <c r="AR292" s="155" t="s">
        <v>131</v>
      </c>
      <c r="AT292" s="156" t="s">
        <v>74</v>
      </c>
      <c r="AU292" s="156" t="s">
        <v>82</v>
      </c>
      <c r="AY292" s="155" t="s">
        <v>152</v>
      </c>
      <c r="BK292" s="157">
        <f>SUM(BK293:BK295)</f>
        <v>0</v>
      </c>
    </row>
    <row r="293" spans="2:65" s="1" customFormat="1" ht="38.25" customHeight="1">
      <c r="B293" s="130"/>
      <c r="C293" s="159" t="s">
        <v>435</v>
      </c>
      <c r="D293" s="159" t="s">
        <v>153</v>
      </c>
      <c r="E293" s="160" t="s">
        <v>436</v>
      </c>
      <c r="F293" s="270" t="s">
        <v>437</v>
      </c>
      <c r="G293" s="270"/>
      <c r="H293" s="270"/>
      <c r="I293" s="270"/>
      <c r="J293" s="161" t="s">
        <v>235</v>
      </c>
      <c r="K293" s="162">
        <v>15.3</v>
      </c>
      <c r="L293" s="258">
        <v>0</v>
      </c>
      <c r="M293" s="258"/>
      <c r="N293" s="271">
        <f>ROUND(L293*K293,3)</f>
        <v>0</v>
      </c>
      <c r="O293" s="271"/>
      <c r="P293" s="271"/>
      <c r="Q293" s="271"/>
      <c r="R293" s="133"/>
      <c r="T293" s="164" t="s">
        <v>5</v>
      </c>
      <c r="U293" s="46" t="s">
        <v>42</v>
      </c>
      <c r="V293" s="38"/>
      <c r="W293" s="165">
        <f>V293*K293</f>
        <v>0</v>
      </c>
      <c r="X293" s="165">
        <v>7.6999999999999996E-4</v>
      </c>
      <c r="Y293" s="165">
        <f>X293*K293</f>
        <v>1.1781E-2</v>
      </c>
      <c r="Z293" s="165">
        <v>0</v>
      </c>
      <c r="AA293" s="166">
        <f>Z293*K293</f>
        <v>0</v>
      </c>
      <c r="AR293" s="22" t="s">
        <v>253</v>
      </c>
      <c r="AT293" s="22" t="s">
        <v>153</v>
      </c>
      <c r="AU293" s="22" t="s">
        <v>131</v>
      </c>
      <c r="AY293" s="22" t="s">
        <v>152</v>
      </c>
      <c r="BE293" s="104">
        <f>IF(U293="základná",N293,0)</f>
        <v>0</v>
      </c>
      <c r="BF293" s="104">
        <f>IF(U293="znížená",N293,0)</f>
        <v>0</v>
      </c>
      <c r="BG293" s="104">
        <f>IF(U293="zákl. prenesená",N293,0)</f>
        <v>0</v>
      </c>
      <c r="BH293" s="104">
        <f>IF(U293="zníž. prenesená",N293,0)</f>
        <v>0</v>
      </c>
      <c r="BI293" s="104">
        <f>IF(U293="nulová",N293,0)</f>
        <v>0</v>
      </c>
      <c r="BJ293" s="22" t="s">
        <v>131</v>
      </c>
      <c r="BK293" s="167">
        <f>ROUND(L293*K293,3)</f>
        <v>0</v>
      </c>
      <c r="BL293" s="22" t="s">
        <v>253</v>
      </c>
      <c r="BM293" s="22" t="s">
        <v>438</v>
      </c>
    </row>
    <row r="294" spans="2:65" s="10" customFormat="1" ht="16.5" customHeight="1">
      <c r="B294" s="168"/>
      <c r="C294" s="169"/>
      <c r="D294" s="169"/>
      <c r="E294" s="170" t="s">
        <v>5</v>
      </c>
      <c r="F294" s="272" t="s">
        <v>439</v>
      </c>
      <c r="G294" s="273"/>
      <c r="H294" s="273"/>
      <c r="I294" s="273"/>
      <c r="J294" s="169"/>
      <c r="K294" s="171">
        <v>15.3</v>
      </c>
      <c r="L294" s="169"/>
      <c r="M294" s="169"/>
      <c r="N294" s="169"/>
      <c r="O294" s="169"/>
      <c r="P294" s="169"/>
      <c r="Q294" s="169"/>
      <c r="R294" s="172"/>
      <c r="T294" s="173"/>
      <c r="U294" s="169"/>
      <c r="V294" s="169"/>
      <c r="W294" s="169"/>
      <c r="X294" s="169"/>
      <c r="Y294" s="169"/>
      <c r="Z294" s="169"/>
      <c r="AA294" s="174"/>
      <c r="AT294" s="175" t="s">
        <v>171</v>
      </c>
      <c r="AU294" s="175" t="s">
        <v>131</v>
      </c>
      <c r="AV294" s="10" t="s">
        <v>131</v>
      </c>
      <c r="AW294" s="10" t="s">
        <v>31</v>
      </c>
      <c r="AX294" s="10" t="s">
        <v>82</v>
      </c>
      <c r="AY294" s="175" t="s">
        <v>152</v>
      </c>
    </row>
    <row r="295" spans="2:65" s="1" customFormat="1" ht="25.5" customHeight="1">
      <c r="B295" s="130"/>
      <c r="C295" s="159" t="s">
        <v>440</v>
      </c>
      <c r="D295" s="159" t="s">
        <v>153</v>
      </c>
      <c r="E295" s="160" t="s">
        <v>441</v>
      </c>
      <c r="F295" s="270" t="s">
        <v>442</v>
      </c>
      <c r="G295" s="270"/>
      <c r="H295" s="270"/>
      <c r="I295" s="270"/>
      <c r="J295" s="161" t="s">
        <v>394</v>
      </c>
      <c r="K295" s="163">
        <v>0</v>
      </c>
      <c r="L295" s="258">
        <v>0</v>
      </c>
      <c r="M295" s="258"/>
      <c r="N295" s="271">
        <f>ROUND(L295*K295,3)</f>
        <v>0</v>
      </c>
      <c r="O295" s="271"/>
      <c r="P295" s="271"/>
      <c r="Q295" s="271"/>
      <c r="R295" s="133"/>
      <c r="T295" s="164" t="s">
        <v>5</v>
      </c>
      <c r="U295" s="46" t="s">
        <v>42</v>
      </c>
      <c r="V295" s="38"/>
      <c r="W295" s="165">
        <f>V295*K295</f>
        <v>0</v>
      </c>
      <c r="X295" s="165">
        <v>0</v>
      </c>
      <c r="Y295" s="165">
        <f>X295*K295</f>
        <v>0</v>
      </c>
      <c r="Z295" s="165">
        <v>0</v>
      </c>
      <c r="AA295" s="166">
        <f>Z295*K295</f>
        <v>0</v>
      </c>
      <c r="AR295" s="22" t="s">
        <v>253</v>
      </c>
      <c r="AT295" s="22" t="s">
        <v>153</v>
      </c>
      <c r="AU295" s="22" t="s">
        <v>131</v>
      </c>
      <c r="AY295" s="22" t="s">
        <v>152</v>
      </c>
      <c r="BE295" s="104">
        <f>IF(U295="základná",N295,0)</f>
        <v>0</v>
      </c>
      <c r="BF295" s="104">
        <f>IF(U295="znížená",N295,0)</f>
        <v>0</v>
      </c>
      <c r="BG295" s="104">
        <f>IF(U295="zákl. prenesená",N295,0)</f>
        <v>0</v>
      </c>
      <c r="BH295" s="104">
        <f>IF(U295="zníž. prenesená",N295,0)</f>
        <v>0</v>
      </c>
      <c r="BI295" s="104">
        <f>IF(U295="nulová",N295,0)</f>
        <v>0</v>
      </c>
      <c r="BJ295" s="22" t="s">
        <v>131</v>
      </c>
      <c r="BK295" s="167">
        <f>ROUND(L295*K295,3)</f>
        <v>0</v>
      </c>
      <c r="BL295" s="22" t="s">
        <v>253</v>
      </c>
      <c r="BM295" s="22" t="s">
        <v>443</v>
      </c>
    </row>
    <row r="296" spans="2:65" s="9" customFormat="1" ht="29.85" customHeight="1">
      <c r="B296" s="148"/>
      <c r="C296" s="149"/>
      <c r="D296" s="158" t="s">
        <v>118</v>
      </c>
      <c r="E296" s="158"/>
      <c r="F296" s="158"/>
      <c r="G296" s="158"/>
      <c r="H296" s="158"/>
      <c r="I296" s="158"/>
      <c r="J296" s="158"/>
      <c r="K296" s="158"/>
      <c r="L296" s="158"/>
      <c r="M296" s="158"/>
      <c r="N296" s="266">
        <f>BK296</f>
        <v>0</v>
      </c>
      <c r="O296" s="267"/>
      <c r="P296" s="267"/>
      <c r="Q296" s="267"/>
      <c r="R296" s="151"/>
      <c r="T296" s="152"/>
      <c r="U296" s="149"/>
      <c r="V296" s="149"/>
      <c r="W296" s="153">
        <f>SUM(W297:W322)</f>
        <v>0</v>
      </c>
      <c r="X296" s="149"/>
      <c r="Y296" s="153">
        <f>SUM(Y297:Y322)</f>
        <v>0.63026800000000005</v>
      </c>
      <c r="Z296" s="149"/>
      <c r="AA296" s="154">
        <f>SUM(AA297:AA322)</f>
        <v>0</v>
      </c>
      <c r="AR296" s="155" t="s">
        <v>131</v>
      </c>
      <c r="AT296" s="156" t="s">
        <v>74</v>
      </c>
      <c r="AU296" s="156" t="s">
        <v>82</v>
      </c>
      <c r="AY296" s="155" t="s">
        <v>152</v>
      </c>
      <c r="BK296" s="157">
        <f>SUM(BK297:BK322)</f>
        <v>0</v>
      </c>
    </row>
    <row r="297" spans="2:65" s="1" customFormat="1" ht="38.25" customHeight="1">
      <c r="B297" s="130"/>
      <c r="C297" s="159" t="s">
        <v>444</v>
      </c>
      <c r="D297" s="159" t="s">
        <v>153</v>
      </c>
      <c r="E297" s="160" t="s">
        <v>445</v>
      </c>
      <c r="F297" s="270" t="s">
        <v>446</v>
      </c>
      <c r="G297" s="270"/>
      <c r="H297" s="270"/>
      <c r="I297" s="270"/>
      <c r="J297" s="161" t="s">
        <v>156</v>
      </c>
      <c r="K297" s="162">
        <v>14</v>
      </c>
      <c r="L297" s="258">
        <v>0</v>
      </c>
      <c r="M297" s="258"/>
      <c r="N297" s="271">
        <f>ROUND(L297*K297,3)</f>
        <v>0</v>
      </c>
      <c r="O297" s="271"/>
      <c r="P297" s="271"/>
      <c r="Q297" s="271"/>
      <c r="R297" s="133"/>
      <c r="T297" s="164" t="s">
        <v>5</v>
      </c>
      <c r="U297" s="46" t="s">
        <v>42</v>
      </c>
      <c r="V297" s="38"/>
      <c r="W297" s="165">
        <f>V297*K297</f>
        <v>0</v>
      </c>
      <c r="X297" s="165">
        <v>0</v>
      </c>
      <c r="Y297" s="165">
        <f>X297*K297</f>
        <v>0</v>
      </c>
      <c r="Z297" s="165">
        <v>0</v>
      </c>
      <c r="AA297" s="166">
        <f>Z297*K297</f>
        <v>0</v>
      </c>
      <c r="AR297" s="22" t="s">
        <v>253</v>
      </c>
      <c r="AT297" s="22" t="s">
        <v>153</v>
      </c>
      <c r="AU297" s="22" t="s">
        <v>131</v>
      </c>
      <c r="AY297" s="22" t="s">
        <v>152</v>
      </c>
      <c r="BE297" s="104">
        <f>IF(U297="základná",N297,0)</f>
        <v>0</v>
      </c>
      <c r="BF297" s="104">
        <f>IF(U297="znížená",N297,0)</f>
        <v>0</v>
      </c>
      <c r="BG297" s="104">
        <f>IF(U297="zákl. prenesená",N297,0)</f>
        <v>0</v>
      </c>
      <c r="BH297" s="104">
        <f>IF(U297="zníž. prenesená",N297,0)</f>
        <v>0</v>
      </c>
      <c r="BI297" s="104">
        <f>IF(U297="nulová",N297,0)</f>
        <v>0</v>
      </c>
      <c r="BJ297" s="22" t="s">
        <v>131</v>
      </c>
      <c r="BK297" s="167">
        <f>ROUND(L297*K297,3)</f>
        <v>0</v>
      </c>
      <c r="BL297" s="22" t="s">
        <v>253</v>
      </c>
      <c r="BM297" s="22" t="s">
        <v>447</v>
      </c>
    </row>
    <row r="298" spans="2:65" s="10" customFormat="1" ht="16.5" customHeight="1">
      <c r="B298" s="168"/>
      <c r="C298" s="169"/>
      <c r="D298" s="169"/>
      <c r="E298" s="170" t="s">
        <v>5</v>
      </c>
      <c r="F298" s="272" t="s">
        <v>448</v>
      </c>
      <c r="G298" s="273"/>
      <c r="H298" s="273"/>
      <c r="I298" s="273"/>
      <c r="J298" s="169"/>
      <c r="K298" s="171">
        <v>14</v>
      </c>
      <c r="L298" s="169"/>
      <c r="M298" s="169"/>
      <c r="N298" s="169"/>
      <c r="O298" s="169"/>
      <c r="P298" s="169"/>
      <c r="Q298" s="169"/>
      <c r="R298" s="172"/>
      <c r="T298" s="173"/>
      <c r="U298" s="169"/>
      <c r="V298" s="169"/>
      <c r="W298" s="169"/>
      <c r="X298" s="169"/>
      <c r="Y298" s="169"/>
      <c r="Z298" s="169"/>
      <c r="AA298" s="174"/>
      <c r="AT298" s="175" t="s">
        <v>171</v>
      </c>
      <c r="AU298" s="175" t="s">
        <v>131</v>
      </c>
      <c r="AV298" s="10" t="s">
        <v>131</v>
      </c>
      <c r="AW298" s="10" t="s">
        <v>31</v>
      </c>
      <c r="AX298" s="10" t="s">
        <v>82</v>
      </c>
      <c r="AY298" s="175" t="s">
        <v>152</v>
      </c>
    </row>
    <row r="299" spans="2:65" s="1" customFormat="1" ht="25.5" customHeight="1">
      <c r="B299" s="130"/>
      <c r="C299" s="184" t="s">
        <v>449</v>
      </c>
      <c r="D299" s="184" t="s">
        <v>176</v>
      </c>
      <c r="E299" s="185" t="s">
        <v>450</v>
      </c>
      <c r="F299" s="278" t="s">
        <v>451</v>
      </c>
      <c r="G299" s="278"/>
      <c r="H299" s="278"/>
      <c r="I299" s="278"/>
      <c r="J299" s="186" t="s">
        <v>156</v>
      </c>
      <c r="K299" s="187">
        <v>14</v>
      </c>
      <c r="L299" s="279">
        <v>0</v>
      </c>
      <c r="M299" s="279"/>
      <c r="N299" s="280">
        <f>ROUND(L299*K299,3)</f>
        <v>0</v>
      </c>
      <c r="O299" s="271"/>
      <c r="P299" s="271"/>
      <c r="Q299" s="271"/>
      <c r="R299" s="133"/>
      <c r="T299" s="164" t="s">
        <v>5</v>
      </c>
      <c r="U299" s="46" t="s">
        <v>42</v>
      </c>
      <c r="V299" s="38"/>
      <c r="W299" s="165">
        <f>V299*K299</f>
        <v>0</v>
      </c>
      <c r="X299" s="165">
        <v>1E-3</v>
      </c>
      <c r="Y299" s="165">
        <f>X299*K299</f>
        <v>1.4E-2</v>
      </c>
      <c r="Z299" s="165">
        <v>0</v>
      </c>
      <c r="AA299" s="166">
        <f>Z299*K299</f>
        <v>0</v>
      </c>
      <c r="AR299" s="22" t="s">
        <v>347</v>
      </c>
      <c r="AT299" s="22" t="s">
        <v>176</v>
      </c>
      <c r="AU299" s="22" t="s">
        <v>131</v>
      </c>
      <c r="AY299" s="22" t="s">
        <v>152</v>
      </c>
      <c r="BE299" s="104">
        <f>IF(U299="základná",N299,0)</f>
        <v>0</v>
      </c>
      <c r="BF299" s="104">
        <f>IF(U299="znížená",N299,0)</f>
        <v>0</v>
      </c>
      <c r="BG299" s="104">
        <f>IF(U299="zákl. prenesená",N299,0)</f>
        <v>0</v>
      </c>
      <c r="BH299" s="104">
        <f>IF(U299="zníž. prenesená",N299,0)</f>
        <v>0</v>
      </c>
      <c r="BI299" s="104">
        <f>IF(U299="nulová",N299,0)</f>
        <v>0</v>
      </c>
      <c r="BJ299" s="22" t="s">
        <v>131</v>
      </c>
      <c r="BK299" s="167">
        <f>ROUND(L299*K299,3)</f>
        <v>0</v>
      </c>
      <c r="BL299" s="22" t="s">
        <v>253</v>
      </c>
      <c r="BM299" s="22" t="s">
        <v>452</v>
      </c>
    </row>
    <row r="300" spans="2:65" s="1" customFormat="1" ht="38.25" customHeight="1">
      <c r="B300" s="130"/>
      <c r="C300" s="184" t="s">
        <v>453</v>
      </c>
      <c r="D300" s="184" t="s">
        <v>176</v>
      </c>
      <c r="E300" s="185" t="s">
        <v>454</v>
      </c>
      <c r="F300" s="278" t="s">
        <v>455</v>
      </c>
      <c r="G300" s="278"/>
      <c r="H300" s="278"/>
      <c r="I300" s="278"/>
      <c r="J300" s="186" t="s">
        <v>156</v>
      </c>
      <c r="K300" s="187">
        <v>12</v>
      </c>
      <c r="L300" s="279">
        <v>0</v>
      </c>
      <c r="M300" s="279"/>
      <c r="N300" s="280">
        <f>ROUND(L300*K300,3)</f>
        <v>0</v>
      </c>
      <c r="O300" s="271"/>
      <c r="P300" s="271"/>
      <c r="Q300" s="271"/>
      <c r="R300" s="133"/>
      <c r="T300" s="164" t="s">
        <v>5</v>
      </c>
      <c r="U300" s="46" t="s">
        <v>42</v>
      </c>
      <c r="V300" s="38"/>
      <c r="W300" s="165">
        <f>V300*K300</f>
        <v>0</v>
      </c>
      <c r="X300" s="165">
        <v>2.5000000000000001E-2</v>
      </c>
      <c r="Y300" s="165">
        <f>X300*K300</f>
        <v>0.30000000000000004</v>
      </c>
      <c r="Z300" s="165">
        <v>0</v>
      </c>
      <c r="AA300" s="166">
        <f>Z300*K300</f>
        <v>0</v>
      </c>
      <c r="AR300" s="22" t="s">
        <v>347</v>
      </c>
      <c r="AT300" s="22" t="s">
        <v>176</v>
      </c>
      <c r="AU300" s="22" t="s">
        <v>131</v>
      </c>
      <c r="AY300" s="22" t="s">
        <v>152</v>
      </c>
      <c r="BE300" s="104">
        <f>IF(U300="základná",N300,0)</f>
        <v>0</v>
      </c>
      <c r="BF300" s="104">
        <f>IF(U300="znížená",N300,0)</f>
        <v>0</v>
      </c>
      <c r="BG300" s="104">
        <f>IF(U300="zákl. prenesená",N300,0)</f>
        <v>0</v>
      </c>
      <c r="BH300" s="104">
        <f>IF(U300="zníž. prenesená",N300,0)</f>
        <v>0</v>
      </c>
      <c r="BI300" s="104">
        <f>IF(U300="nulová",N300,0)</f>
        <v>0</v>
      </c>
      <c r="BJ300" s="22" t="s">
        <v>131</v>
      </c>
      <c r="BK300" s="167">
        <f>ROUND(L300*K300,3)</f>
        <v>0</v>
      </c>
      <c r="BL300" s="22" t="s">
        <v>253</v>
      </c>
      <c r="BM300" s="22" t="s">
        <v>456</v>
      </c>
    </row>
    <row r="301" spans="2:65" s="10" customFormat="1" ht="16.5" customHeight="1">
      <c r="B301" s="168"/>
      <c r="C301" s="169"/>
      <c r="D301" s="169"/>
      <c r="E301" s="170" t="s">
        <v>5</v>
      </c>
      <c r="F301" s="272" t="s">
        <v>457</v>
      </c>
      <c r="G301" s="273"/>
      <c r="H301" s="273"/>
      <c r="I301" s="273"/>
      <c r="J301" s="169"/>
      <c r="K301" s="171">
        <v>12</v>
      </c>
      <c r="L301" s="169"/>
      <c r="M301" s="169"/>
      <c r="N301" s="169"/>
      <c r="O301" s="169"/>
      <c r="P301" s="169"/>
      <c r="Q301" s="169"/>
      <c r="R301" s="172"/>
      <c r="T301" s="173"/>
      <c r="U301" s="169"/>
      <c r="V301" s="169"/>
      <c r="W301" s="169"/>
      <c r="X301" s="169"/>
      <c r="Y301" s="169"/>
      <c r="Z301" s="169"/>
      <c r="AA301" s="174"/>
      <c r="AT301" s="175" t="s">
        <v>171</v>
      </c>
      <c r="AU301" s="175" t="s">
        <v>131</v>
      </c>
      <c r="AV301" s="10" t="s">
        <v>131</v>
      </c>
      <c r="AW301" s="10" t="s">
        <v>31</v>
      </c>
      <c r="AX301" s="10" t="s">
        <v>82</v>
      </c>
      <c r="AY301" s="175" t="s">
        <v>152</v>
      </c>
    </row>
    <row r="302" spans="2:65" s="1" customFormat="1" ht="63.75" customHeight="1">
      <c r="B302" s="130"/>
      <c r="C302" s="184" t="s">
        <v>458</v>
      </c>
      <c r="D302" s="184" t="s">
        <v>176</v>
      </c>
      <c r="E302" s="185" t="s">
        <v>459</v>
      </c>
      <c r="F302" s="278" t="s">
        <v>460</v>
      </c>
      <c r="G302" s="278"/>
      <c r="H302" s="278"/>
      <c r="I302" s="278"/>
      <c r="J302" s="186" t="s">
        <v>156</v>
      </c>
      <c r="K302" s="187">
        <v>2</v>
      </c>
      <c r="L302" s="279">
        <v>0</v>
      </c>
      <c r="M302" s="279"/>
      <c r="N302" s="280">
        <f t="shared" ref="N302:N310" si="5">ROUND(L302*K302,3)</f>
        <v>0</v>
      </c>
      <c r="O302" s="271"/>
      <c r="P302" s="271"/>
      <c r="Q302" s="271"/>
      <c r="R302" s="133"/>
      <c r="T302" s="164" t="s">
        <v>5</v>
      </c>
      <c r="U302" s="46" t="s">
        <v>42</v>
      </c>
      <c r="V302" s="38"/>
      <c r="W302" s="165">
        <f t="shared" ref="W302:W310" si="6">V302*K302</f>
        <v>0</v>
      </c>
      <c r="X302" s="165">
        <v>2.5000000000000001E-2</v>
      </c>
      <c r="Y302" s="165">
        <f t="shared" ref="Y302:Y310" si="7">X302*K302</f>
        <v>0.05</v>
      </c>
      <c r="Z302" s="165">
        <v>0</v>
      </c>
      <c r="AA302" s="166">
        <f t="shared" ref="AA302:AA310" si="8">Z302*K302</f>
        <v>0</v>
      </c>
      <c r="AR302" s="22" t="s">
        <v>347</v>
      </c>
      <c r="AT302" s="22" t="s">
        <v>176</v>
      </c>
      <c r="AU302" s="22" t="s">
        <v>131</v>
      </c>
      <c r="AY302" s="22" t="s">
        <v>152</v>
      </c>
      <c r="BE302" s="104">
        <f t="shared" ref="BE302:BE310" si="9">IF(U302="základná",N302,0)</f>
        <v>0</v>
      </c>
      <c r="BF302" s="104">
        <f t="shared" ref="BF302:BF310" si="10">IF(U302="znížená",N302,0)</f>
        <v>0</v>
      </c>
      <c r="BG302" s="104">
        <f t="shared" ref="BG302:BG310" si="11">IF(U302="zákl. prenesená",N302,0)</f>
        <v>0</v>
      </c>
      <c r="BH302" s="104">
        <f t="shared" ref="BH302:BH310" si="12">IF(U302="zníž. prenesená",N302,0)</f>
        <v>0</v>
      </c>
      <c r="BI302" s="104">
        <f t="shared" ref="BI302:BI310" si="13">IF(U302="nulová",N302,0)</f>
        <v>0</v>
      </c>
      <c r="BJ302" s="22" t="s">
        <v>131</v>
      </c>
      <c r="BK302" s="167">
        <f t="shared" ref="BK302:BK310" si="14">ROUND(L302*K302,3)</f>
        <v>0</v>
      </c>
      <c r="BL302" s="22" t="s">
        <v>253</v>
      </c>
      <c r="BM302" s="22" t="s">
        <v>461</v>
      </c>
    </row>
    <row r="303" spans="2:65" s="1" customFormat="1" ht="38.25" customHeight="1">
      <c r="B303" s="130"/>
      <c r="C303" s="159" t="s">
        <v>462</v>
      </c>
      <c r="D303" s="159" t="s">
        <v>153</v>
      </c>
      <c r="E303" s="160" t="s">
        <v>463</v>
      </c>
      <c r="F303" s="270" t="s">
        <v>464</v>
      </c>
      <c r="G303" s="270"/>
      <c r="H303" s="270"/>
      <c r="I303" s="270"/>
      <c r="J303" s="161" t="s">
        <v>156</v>
      </c>
      <c r="K303" s="162">
        <v>1</v>
      </c>
      <c r="L303" s="258">
        <v>0</v>
      </c>
      <c r="M303" s="258"/>
      <c r="N303" s="271">
        <f t="shared" si="5"/>
        <v>0</v>
      </c>
      <c r="O303" s="271"/>
      <c r="P303" s="271"/>
      <c r="Q303" s="271"/>
      <c r="R303" s="133"/>
      <c r="T303" s="164" t="s">
        <v>5</v>
      </c>
      <c r="U303" s="46" t="s">
        <v>42</v>
      </c>
      <c r="V303" s="38"/>
      <c r="W303" s="165">
        <f t="shared" si="6"/>
        <v>0</v>
      </c>
      <c r="X303" s="165">
        <v>0</v>
      </c>
      <c r="Y303" s="165">
        <f t="shared" si="7"/>
        <v>0</v>
      </c>
      <c r="Z303" s="165">
        <v>0</v>
      </c>
      <c r="AA303" s="166">
        <f t="shared" si="8"/>
        <v>0</v>
      </c>
      <c r="AR303" s="22" t="s">
        <v>253</v>
      </c>
      <c r="AT303" s="22" t="s">
        <v>153</v>
      </c>
      <c r="AU303" s="22" t="s">
        <v>131</v>
      </c>
      <c r="AY303" s="22" t="s">
        <v>152</v>
      </c>
      <c r="BE303" s="104">
        <f t="shared" si="9"/>
        <v>0</v>
      </c>
      <c r="BF303" s="104">
        <f t="shared" si="10"/>
        <v>0</v>
      </c>
      <c r="BG303" s="104">
        <f t="shared" si="11"/>
        <v>0</v>
      </c>
      <c r="BH303" s="104">
        <f t="shared" si="12"/>
        <v>0</v>
      </c>
      <c r="BI303" s="104">
        <f t="shared" si="13"/>
        <v>0</v>
      </c>
      <c r="BJ303" s="22" t="s">
        <v>131</v>
      </c>
      <c r="BK303" s="167">
        <f t="shared" si="14"/>
        <v>0</v>
      </c>
      <c r="BL303" s="22" t="s">
        <v>253</v>
      </c>
      <c r="BM303" s="22" t="s">
        <v>465</v>
      </c>
    </row>
    <row r="304" spans="2:65" s="1" customFormat="1" ht="25.5" customHeight="1">
      <c r="B304" s="130"/>
      <c r="C304" s="184" t="s">
        <v>466</v>
      </c>
      <c r="D304" s="184" t="s">
        <v>176</v>
      </c>
      <c r="E304" s="185" t="s">
        <v>450</v>
      </c>
      <c r="F304" s="278" t="s">
        <v>451</v>
      </c>
      <c r="G304" s="278"/>
      <c r="H304" s="278"/>
      <c r="I304" s="278"/>
      <c r="J304" s="186" t="s">
        <v>156</v>
      </c>
      <c r="K304" s="187">
        <v>2</v>
      </c>
      <c r="L304" s="279">
        <v>0</v>
      </c>
      <c r="M304" s="279"/>
      <c r="N304" s="280">
        <f t="shared" si="5"/>
        <v>0</v>
      </c>
      <c r="O304" s="271"/>
      <c r="P304" s="271"/>
      <c r="Q304" s="271"/>
      <c r="R304" s="133"/>
      <c r="T304" s="164" t="s">
        <v>5</v>
      </c>
      <c r="U304" s="46" t="s">
        <v>42</v>
      </c>
      <c r="V304" s="38"/>
      <c r="W304" s="165">
        <f t="shared" si="6"/>
        <v>0</v>
      </c>
      <c r="X304" s="165">
        <v>1E-3</v>
      </c>
      <c r="Y304" s="165">
        <f t="shared" si="7"/>
        <v>2E-3</v>
      </c>
      <c r="Z304" s="165">
        <v>0</v>
      </c>
      <c r="AA304" s="166">
        <f t="shared" si="8"/>
        <v>0</v>
      </c>
      <c r="AR304" s="22" t="s">
        <v>347</v>
      </c>
      <c r="AT304" s="22" t="s">
        <v>176</v>
      </c>
      <c r="AU304" s="22" t="s">
        <v>131</v>
      </c>
      <c r="AY304" s="22" t="s">
        <v>152</v>
      </c>
      <c r="BE304" s="104">
        <f t="shared" si="9"/>
        <v>0</v>
      </c>
      <c r="BF304" s="104">
        <f t="shared" si="10"/>
        <v>0</v>
      </c>
      <c r="BG304" s="104">
        <f t="shared" si="11"/>
        <v>0</v>
      </c>
      <c r="BH304" s="104">
        <f t="shared" si="12"/>
        <v>0</v>
      </c>
      <c r="BI304" s="104">
        <f t="shared" si="13"/>
        <v>0</v>
      </c>
      <c r="BJ304" s="22" t="s">
        <v>131</v>
      </c>
      <c r="BK304" s="167">
        <f t="shared" si="14"/>
        <v>0</v>
      </c>
      <c r="BL304" s="22" t="s">
        <v>253</v>
      </c>
      <c r="BM304" s="22" t="s">
        <v>467</v>
      </c>
    </row>
    <row r="305" spans="2:65" s="1" customFormat="1" ht="51" customHeight="1">
      <c r="B305" s="130"/>
      <c r="C305" s="184" t="s">
        <v>468</v>
      </c>
      <c r="D305" s="184" t="s">
        <v>176</v>
      </c>
      <c r="E305" s="185" t="s">
        <v>469</v>
      </c>
      <c r="F305" s="278" t="s">
        <v>470</v>
      </c>
      <c r="G305" s="278"/>
      <c r="H305" s="278"/>
      <c r="I305" s="278"/>
      <c r="J305" s="186" t="s">
        <v>156</v>
      </c>
      <c r="K305" s="187">
        <v>1</v>
      </c>
      <c r="L305" s="279">
        <v>0</v>
      </c>
      <c r="M305" s="279"/>
      <c r="N305" s="280">
        <f t="shared" si="5"/>
        <v>0</v>
      </c>
      <c r="O305" s="271"/>
      <c r="P305" s="271"/>
      <c r="Q305" s="271"/>
      <c r="R305" s="133"/>
      <c r="T305" s="164" t="s">
        <v>5</v>
      </c>
      <c r="U305" s="46" t="s">
        <v>42</v>
      </c>
      <c r="V305" s="38"/>
      <c r="W305" s="165">
        <f t="shared" si="6"/>
        <v>0</v>
      </c>
      <c r="X305" s="165">
        <v>0</v>
      </c>
      <c r="Y305" s="165">
        <f t="shared" si="7"/>
        <v>0</v>
      </c>
      <c r="Z305" s="165">
        <v>0</v>
      </c>
      <c r="AA305" s="166">
        <f t="shared" si="8"/>
        <v>0</v>
      </c>
      <c r="AR305" s="22" t="s">
        <v>347</v>
      </c>
      <c r="AT305" s="22" t="s">
        <v>176</v>
      </c>
      <c r="AU305" s="22" t="s">
        <v>131</v>
      </c>
      <c r="AY305" s="22" t="s">
        <v>152</v>
      </c>
      <c r="BE305" s="104">
        <f t="shared" si="9"/>
        <v>0</v>
      </c>
      <c r="BF305" s="104">
        <f t="shared" si="10"/>
        <v>0</v>
      </c>
      <c r="BG305" s="104">
        <f t="shared" si="11"/>
        <v>0</v>
      </c>
      <c r="BH305" s="104">
        <f t="shared" si="12"/>
        <v>0</v>
      </c>
      <c r="BI305" s="104">
        <f t="shared" si="13"/>
        <v>0</v>
      </c>
      <c r="BJ305" s="22" t="s">
        <v>131</v>
      </c>
      <c r="BK305" s="167">
        <f t="shared" si="14"/>
        <v>0</v>
      </c>
      <c r="BL305" s="22" t="s">
        <v>253</v>
      </c>
      <c r="BM305" s="22" t="s">
        <v>471</v>
      </c>
    </row>
    <row r="306" spans="2:65" s="1" customFormat="1" ht="25.5" customHeight="1">
      <c r="B306" s="130"/>
      <c r="C306" s="159" t="s">
        <v>472</v>
      </c>
      <c r="D306" s="159" t="s">
        <v>153</v>
      </c>
      <c r="E306" s="160" t="s">
        <v>473</v>
      </c>
      <c r="F306" s="270" t="s">
        <v>474</v>
      </c>
      <c r="G306" s="270"/>
      <c r="H306" s="270"/>
      <c r="I306" s="270"/>
      <c r="J306" s="161" t="s">
        <v>156</v>
      </c>
      <c r="K306" s="162">
        <v>1</v>
      </c>
      <c r="L306" s="258">
        <v>0</v>
      </c>
      <c r="M306" s="258"/>
      <c r="N306" s="271">
        <f t="shared" si="5"/>
        <v>0</v>
      </c>
      <c r="O306" s="271"/>
      <c r="P306" s="271"/>
      <c r="Q306" s="271"/>
      <c r="R306" s="133"/>
      <c r="T306" s="164" t="s">
        <v>5</v>
      </c>
      <c r="U306" s="46" t="s">
        <v>42</v>
      </c>
      <c r="V306" s="38"/>
      <c r="W306" s="165">
        <f t="shared" si="6"/>
        <v>0</v>
      </c>
      <c r="X306" s="165">
        <v>0</v>
      </c>
      <c r="Y306" s="165">
        <f t="shared" si="7"/>
        <v>0</v>
      </c>
      <c r="Z306" s="165">
        <v>0</v>
      </c>
      <c r="AA306" s="166">
        <f t="shared" si="8"/>
        <v>0</v>
      </c>
      <c r="AR306" s="22" t="s">
        <v>253</v>
      </c>
      <c r="AT306" s="22" t="s">
        <v>153</v>
      </c>
      <c r="AU306" s="22" t="s">
        <v>131</v>
      </c>
      <c r="AY306" s="22" t="s">
        <v>152</v>
      </c>
      <c r="BE306" s="104">
        <f t="shared" si="9"/>
        <v>0</v>
      </c>
      <c r="BF306" s="104">
        <f t="shared" si="10"/>
        <v>0</v>
      </c>
      <c r="BG306" s="104">
        <f t="shared" si="11"/>
        <v>0</v>
      </c>
      <c r="BH306" s="104">
        <f t="shared" si="12"/>
        <v>0</v>
      </c>
      <c r="BI306" s="104">
        <f t="shared" si="13"/>
        <v>0</v>
      </c>
      <c r="BJ306" s="22" t="s">
        <v>131</v>
      </c>
      <c r="BK306" s="167">
        <f t="shared" si="14"/>
        <v>0</v>
      </c>
      <c r="BL306" s="22" t="s">
        <v>253</v>
      </c>
      <c r="BM306" s="22" t="s">
        <v>475</v>
      </c>
    </row>
    <row r="307" spans="2:65" s="1" customFormat="1" ht="25.5" customHeight="1">
      <c r="B307" s="130"/>
      <c r="C307" s="184" t="s">
        <v>476</v>
      </c>
      <c r="D307" s="184" t="s">
        <v>176</v>
      </c>
      <c r="E307" s="185" t="s">
        <v>477</v>
      </c>
      <c r="F307" s="278" t="s">
        <v>478</v>
      </c>
      <c r="G307" s="278"/>
      <c r="H307" s="278"/>
      <c r="I307" s="278"/>
      <c r="J307" s="186" t="s">
        <v>156</v>
      </c>
      <c r="K307" s="187">
        <v>1</v>
      </c>
      <c r="L307" s="279">
        <v>0</v>
      </c>
      <c r="M307" s="279"/>
      <c r="N307" s="280">
        <f t="shared" si="5"/>
        <v>0</v>
      </c>
      <c r="O307" s="271"/>
      <c r="P307" s="271"/>
      <c r="Q307" s="271"/>
      <c r="R307" s="133"/>
      <c r="T307" s="164" t="s">
        <v>5</v>
      </c>
      <c r="U307" s="46" t="s">
        <v>42</v>
      </c>
      <c r="V307" s="38"/>
      <c r="W307" s="165">
        <f t="shared" si="6"/>
        <v>0</v>
      </c>
      <c r="X307" s="165">
        <v>1E-3</v>
      </c>
      <c r="Y307" s="165">
        <f t="shared" si="7"/>
        <v>1E-3</v>
      </c>
      <c r="Z307" s="165">
        <v>0</v>
      </c>
      <c r="AA307" s="166">
        <f t="shared" si="8"/>
        <v>0</v>
      </c>
      <c r="AR307" s="22" t="s">
        <v>347</v>
      </c>
      <c r="AT307" s="22" t="s">
        <v>176</v>
      </c>
      <c r="AU307" s="22" t="s">
        <v>131</v>
      </c>
      <c r="AY307" s="22" t="s">
        <v>152</v>
      </c>
      <c r="BE307" s="104">
        <f t="shared" si="9"/>
        <v>0</v>
      </c>
      <c r="BF307" s="104">
        <f t="shared" si="10"/>
        <v>0</v>
      </c>
      <c r="BG307" s="104">
        <f t="shared" si="11"/>
        <v>0</v>
      </c>
      <c r="BH307" s="104">
        <f t="shared" si="12"/>
        <v>0</v>
      </c>
      <c r="BI307" s="104">
        <f t="shared" si="13"/>
        <v>0</v>
      </c>
      <c r="BJ307" s="22" t="s">
        <v>131</v>
      </c>
      <c r="BK307" s="167">
        <f t="shared" si="14"/>
        <v>0</v>
      </c>
      <c r="BL307" s="22" t="s">
        <v>253</v>
      </c>
      <c r="BM307" s="22" t="s">
        <v>479</v>
      </c>
    </row>
    <row r="308" spans="2:65" s="1" customFormat="1" ht="25.5" customHeight="1">
      <c r="B308" s="130"/>
      <c r="C308" s="159" t="s">
        <v>480</v>
      </c>
      <c r="D308" s="159" t="s">
        <v>153</v>
      </c>
      <c r="E308" s="160" t="s">
        <v>481</v>
      </c>
      <c r="F308" s="270" t="s">
        <v>482</v>
      </c>
      <c r="G308" s="270"/>
      <c r="H308" s="270"/>
      <c r="I308" s="270"/>
      <c r="J308" s="161" t="s">
        <v>156</v>
      </c>
      <c r="K308" s="162">
        <v>2</v>
      </c>
      <c r="L308" s="258">
        <v>0</v>
      </c>
      <c r="M308" s="258"/>
      <c r="N308" s="271">
        <f t="shared" si="5"/>
        <v>0</v>
      </c>
      <c r="O308" s="271"/>
      <c r="P308" s="271"/>
      <c r="Q308" s="271"/>
      <c r="R308" s="133"/>
      <c r="T308" s="164" t="s">
        <v>5</v>
      </c>
      <c r="U308" s="46" t="s">
        <v>42</v>
      </c>
      <c r="V308" s="38"/>
      <c r="W308" s="165">
        <f t="shared" si="6"/>
        <v>0</v>
      </c>
      <c r="X308" s="165">
        <v>6.0000000000000002E-5</v>
      </c>
      <c r="Y308" s="165">
        <f t="shared" si="7"/>
        <v>1.2E-4</v>
      </c>
      <c r="Z308" s="165">
        <v>0</v>
      </c>
      <c r="AA308" s="166">
        <f t="shared" si="8"/>
        <v>0</v>
      </c>
      <c r="AR308" s="22" t="s">
        <v>253</v>
      </c>
      <c r="AT308" s="22" t="s">
        <v>153</v>
      </c>
      <c r="AU308" s="22" t="s">
        <v>131</v>
      </c>
      <c r="AY308" s="22" t="s">
        <v>152</v>
      </c>
      <c r="BE308" s="104">
        <f t="shared" si="9"/>
        <v>0</v>
      </c>
      <c r="BF308" s="104">
        <f t="shared" si="10"/>
        <v>0</v>
      </c>
      <c r="BG308" s="104">
        <f t="shared" si="11"/>
        <v>0</v>
      </c>
      <c r="BH308" s="104">
        <f t="shared" si="12"/>
        <v>0</v>
      </c>
      <c r="BI308" s="104">
        <f t="shared" si="13"/>
        <v>0</v>
      </c>
      <c r="BJ308" s="22" t="s">
        <v>131</v>
      </c>
      <c r="BK308" s="167">
        <f t="shared" si="14"/>
        <v>0</v>
      </c>
      <c r="BL308" s="22" t="s">
        <v>253</v>
      </c>
      <c r="BM308" s="22" t="s">
        <v>483</v>
      </c>
    </row>
    <row r="309" spans="2:65" s="1" customFormat="1" ht="25.5" customHeight="1">
      <c r="B309" s="130"/>
      <c r="C309" s="159" t="s">
        <v>484</v>
      </c>
      <c r="D309" s="159" t="s">
        <v>153</v>
      </c>
      <c r="E309" s="160" t="s">
        <v>485</v>
      </c>
      <c r="F309" s="270" t="s">
        <v>486</v>
      </c>
      <c r="G309" s="270"/>
      <c r="H309" s="270"/>
      <c r="I309" s="270"/>
      <c r="J309" s="161" t="s">
        <v>156</v>
      </c>
      <c r="K309" s="162">
        <v>4</v>
      </c>
      <c r="L309" s="258">
        <v>0</v>
      </c>
      <c r="M309" s="258"/>
      <c r="N309" s="271">
        <f t="shared" si="5"/>
        <v>0</v>
      </c>
      <c r="O309" s="271"/>
      <c r="P309" s="271"/>
      <c r="Q309" s="271"/>
      <c r="R309" s="133"/>
      <c r="T309" s="164" t="s">
        <v>5</v>
      </c>
      <c r="U309" s="46" t="s">
        <v>42</v>
      </c>
      <c r="V309" s="38"/>
      <c r="W309" s="165">
        <f t="shared" si="6"/>
        <v>0</v>
      </c>
      <c r="X309" s="165">
        <v>6.0000000000000002E-5</v>
      </c>
      <c r="Y309" s="165">
        <f t="shared" si="7"/>
        <v>2.4000000000000001E-4</v>
      </c>
      <c r="Z309" s="165">
        <v>0</v>
      </c>
      <c r="AA309" s="166">
        <f t="shared" si="8"/>
        <v>0</v>
      </c>
      <c r="AR309" s="22" t="s">
        <v>253</v>
      </c>
      <c r="AT309" s="22" t="s">
        <v>153</v>
      </c>
      <c r="AU309" s="22" t="s">
        <v>131</v>
      </c>
      <c r="AY309" s="22" t="s">
        <v>152</v>
      </c>
      <c r="BE309" s="104">
        <f t="shared" si="9"/>
        <v>0</v>
      </c>
      <c r="BF309" s="104">
        <f t="shared" si="10"/>
        <v>0</v>
      </c>
      <c r="BG309" s="104">
        <f t="shared" si="11"/>
        <v>0</v>
      </c>
      <c r="BH309" s="104">
        <f t="shared" si="12"/>
        <v>0</v>
      </c>
      <c r="BI309" s="104">
        <f t="shared" si="13"/>
        <v>0</v>
      </c>
      <c r="BJ309" s="22" t="s">
        <v>131</v>
      </c>
      <c r="BK309" s="167">
        <f t="shared" si="14"/>
        <v>0</v>
      </c>
      <c r="BL309" s="22" t="s">
        <v>253</v>
      </c>
      <c r="BM309" s="22" t="s">
        <v>487</v>
      </c>
    </row>
    <row r="310" spans="2:65" s="1" customFormat="1" ht="38.25" customHeight="1">
      <c r="B310" s="130"/>
      <c r="C310" s="184" t="s">
        <v>488</v>
      </c>
      <c r="D310" s="184" t="s">
        <v>176</v>
      </c>
      <c r="E310" s="185" t="s">
        <v>489</v>
      </c>
      <c r="F310" s="278" t="s">
        <v>490</v>
      </c>
      <c r="G310" s="278"/>
      <c r="H310" s="278"/>
      <c r="I310" s="278"/>
      <c r="J310" s="186" t="s">
        <v>235</v>
      </c>
      <c r="K310" s="187">
        <v>15.3</v>
      </c>
      <c r="L310" s="279">
        <v>0</v>
      </c>
      <c r="M310" s="279"/>
      <c r="N310" s="280">
        <f t="shared" si="5"/>
        <v>0</v>
      </c>
      <c r="O310" s="271"/>
      <c r="P310" s="271"/>
      <c r="Q310" s="271"/>
      <c r="R310" s="133"/>
      <c r="T310" s="164" t="s">
        <v>5</v>
      </c>
      <c r="U310" s="46" t="s">
        <v>42</v>
      </c>
      <c r="V310" s="38"/>
      <c r="W310" s="165">
        <f t="shared" si="6"/>
        <v>0</v>
      </c>
      <c r="X310" s="165">
        <v>9.6000000000000002E-4</v>
      </c>
      <c r="Y310" s="165">
        <f t="shared" si="7"/>
        <v>1.4688000000000001E-2</v>
      </c>
      <c r="Z310" s="165">
        <v>0</v>
      </c>
      <c r="AA310" s="166">
        <f t="shared" si="8"/>
        <v>0</v>
      </c>
      <c r="AR310" s="22" t="s">
        <v>347</v>
      </c>
      <c r="AT310" s="22" t="s">
        <v>176</v>
      </c>
      <c r="AU310" s="22" t="s">
        <v>131</v>
      </c>
      <c r="AY310" s="22" t="s">
        <v>152</v>
      </c>
      <c r="BE310" s="104">
        <f t="shared" si="9"/>
        <v>0</v>
      </c>
      <c r="BF310" s="104">
        <f t="shared" si="10"/>
        <v>0</v>
      </c>
      <c r="BG310" s="104">
        <f t="shared" si="11"/>
        <v>0</v>
      </c>
      <c r="BH310" s="104">
        <f t="shared" si="12"/>
        <v>0</v>
      </c>
      <c r="BI310" s="104">
        <f t="shared" si="13"/>
        <v>0</v>
      </c>
      <c r="BJ310" s="22" t="s">
        <v>131</v>
      </c>
      <c r="BK310" s="167">
        <f t="shared" si="14"/>
        <v>0</v>
      </c>
      <c r="BL310" s="22" t="s">
        <v>253</v>
      </c>
      <c r="BM310" s="22" t="s">
        <v>491</v>
      </c>
    </row>
    <row r="311" spans="2:65" s="10" customFormat="1" ht="16.5" customHeight="1">
      <c r="B311" s="168"/>
      <c r="C311" s="169"/>
      <c r="D311" s="169"/>
      <c r="E311" s="170" t="s">
        <v>5</v>
      </c>
      <c r="F311" s="272" t="s">
        <v>439</v>
      </c>
      <c r="G311" s="273"/>
      <c r="H311" s="273"/>
      <c r="I311" s="273"/>
      <c r="J311" s="169"/>
      <c r="K311" s="171">
        <v>15.3</v>
      </c>
      <c r="L311" s="169"/>
      <c r="M311" s="169"/>
      <c r="N311" s="169"/>
      <c r="O311" s="169"/>
      <c r="P311" s="169"/>
      <c r="Q311" s="169"/>
      <c r="R311" s="172"/>
      <c r="T311" s="173"/>
      <c r="U311" s="169"/>
      <c r="V311" s="169"/>
      <c r="W311" s="169"/>
      <c r="X311" s="169"/>
      <c r="Y311" s="169"/>
      <c r="Z311" s="169"/>
      <c r="AA311" s="174"/>
      <c r="AT311" s="175" t="s">
        <v>171</v>
      </c>
      <c r="AU311" s="175" t="s">
        <v>131</v>
      </c>
      <c r="AV311" s="10" t="s">
        <v>131</v>
      </c>
      <c r="AW311" s="10" t="s">
        <v>31</v>
      </c>
      <c r="AX311" s="10" t="s">
        <v>82</v>
      </c>
      <c r="AY311" s="175" t="s">
        <v>152</v>
      </c>
    </row>
    <row r="312" spans="2:65" s="1" customFormat="1" ht="16.5" customHeight="1">
      <c r="B312" s="130"/>
      <c r="C312" s="159" t="s">
        <v>492</v>
      </c>
      <c r="D312" s="159" t="s">
        <v>153</v>
      </c>
      <c r="E312" s="160" t="s">
        <v>493</v>
      </c>
      <c r="F312" s="270" t="s">
        <v>494</v>
      </c>
      <c r="G312" s="270"/>
      <c r="H312" s="270"/>
      <c r="I312" s="270"/>
      <c r="J312" s="161" t="s">
        <v>156</v>
      </c>
      <c r="K312" s="162">
        <v>12</v>
      </c>
      <c r="L312" s="258">
        <v>0</v>
      </c>
      <c r="M312" s="258"/>
      <c r="N312" s="271">
        <f t="shared" ref="N312:N317" si="15">ROUND(L312*K312,3)</f>
        <v>0</v>
      </c>
      <c r="O312" s="271"/>
      <c r="P312" s="271"/>
      <c r="Q312" s="271"/>
      <c r="R312" s="133"/>
      <c r="T312" s="164" t="s">
        <v>5</v>
      </c>
      <c r="U312" s="46" t="s">
        <v>42</v>
      </c>
      <c r="V312" s="38"/>
      <c r="W312" s="165">
        <f t="shared" ref="W312:W317" si="16">V312*K312</f>
        <v>0</v>
      </c>
      <c r="X312" s="165">
        <v>3.0000000000000001E-5</v>
      </c>
      <c r="Y312" s="165">
        <f t="shared" ref="Y312:Y317" si="17">X312*K312</f>
        <v>3.6000000000000002E-4</v>
      </c>
      <c r="Z312" s="165">
        <v>0</v>
      </c>
      <c r="AA312" s="166">
        <f t="shared" ref="AA312:AA317" si="18">Z312*K312</f>
        <v>0</v>
      </c>
      <c r="AR312" s="22" t="s">
        <v>253</v>
      </c>
      <c r="AT312" s="22" t="s">
        <v>153</v>
      </c>
      <c r="AU312" s="22" t="s">
        <v>131</v>
      </c>
      <c r="AY312" s="22" t="s">
        <v>152</v>
      </c>
      <c r="BE312" s="104">
        <f t="shared" ref="BE312:BE317" si="19">IF(U312="základná",N312,0)</f>
        <v>0</v>
      </c>
      <c r="BF312" s="104">
        <f t="shared" ref="BF312:BF317" si="20">IF(U312="znížená",N312,0)</f>
        <v>0</v>
      </c>
      <c r="BG312" s="104">
        <f t="shared" ref="BG312:BG317" si="21">IF(U312="zákl. prenesená",N312,0)</f>
        <v>0</v>
      </c>
      <c r="BH312" s="104">
        <f t="shared" ref="BH312:BH317" si="22">IF(U312="zníž. prenesená",N312,0)</f>
        <v>0</v>
      </c>
      <c r="BI312" s="104">
        <f t="shared" ref="BI312:BI317" si="23">IF(U312="nulová",N312,0)</f>
        <v>0</v>
      </c>
      <c r="BJ312" s="22" t="s">
        <v>131</v>
      </c>
      <c r="BK312" s="167">
        <f t="shared" ref="BK312:BK317" si="24">ROUND(L312*K312,3)</f>
        <v>0</v>
      </c>
      <c r="BL312" s="22" t="s">
        <v>253</v>
      </c>
      <c r="BM312" s="22" t="s">
        <v>495</v>
      </c>
    </row>
    <row r="313" spans="2:65" s="1" customFormat="1" ht="16.5" customHeight="1">
      <c r="B313" s="130"/>
      <c r="C313" s="184" t="s">
        <v>496</v>
      </c>
      <c r="D313" s="184" t="s">
        <v>176</v>
      </c>
      <c r="E313" s="185" t="s">
        <v>497</v>
      </c>
      <c r="F313" s="278" t="s">
        <v>498</v>
      </c>
      <c r="G313" s="278"/>
      <c r="H313" s="278"/>
      <c r="I313" s="278"/>
      <c r="J313" s="186" t="s">
        <v>156</v>
      </c>
      <c r="K313" s="187">
        <v>4</v>
      </c>
      <c r="L313" s="279">
        <v>0</v>
      </c>
      <c r="M313" s="279"/>
      <c r="N313" s="280">
        <f t="shared" si="15"/>
        <v>0</v>
      </c>
      <c r="O313" s="271"/>
      <c r="P313" s="271"/>
      <c r="Q313" s="271"/>
      <c r="R313" s="133"/>
      <c r="T313" s="164" t="s">
        <v>5</v>
      </c>
      <c r="U313" s="46" t="s">
        <v>42</v>
      </c>
      <c r="V313" s="38"/>
      <c r="W313" s="165">
        <f t="shared" si="16"/>
        <v>0</v>
      </c>
      <c r="X313" s="165">
        <v>6.4000000000000005E-4</v>
      </c>
      <c r="Y313" s="165">
        <f t="shared" si="17"/>
        <v>2.5600000000000002E-3</v>
      </c>
      <c r="Z313" s="165">
        <v>0</v>
      </c>
      <c r="AA313" s="166">
        <f t="shared" si="18"/>
        <v>0</v>
      </c>
      <c r="AR313" s="22" t="s">
        <v>347</v>
      </c>
      <c r="AT313" s="22" t="s">
        <v>176</v>
      </c>
      <c r="AU313" s="22" t="s">
        <v>131</v>
      </c>
      <c r="AY313" s="22" t="s">
        <v>152</v>
      </c>
      <c r="BE313" s="104">
        <f t="shared" si="19"/>
        <v>0</v>
      </c>
      <c r="BF313" s="104">
        <f t="shared" si="20"/>
        <v>0</v>
      </c>
      <c r="BG313" s="104">
        <f t="shared" si="21"/>
        <v>0</v>
      </c>
      <c r="BH313" s="104">
        <f t="shared" si="22"/>
        <v>0</v>
      </c>
      <c r="BI313" s="104">
        <f t="shared" si="23"/>
        <v>0</v>
      </c>
      <c r="BJ313" s="22" t="s">
        <v>131</v>
      </c>
      <c r="BK313" s="167">
        <f t="shared" si="24"/>
        <v>0</v>
      </c>
      <c r="BL313" s="22" t="s">
        <v>253</v>
      </c>
      <c r="BM313" s="22" t="s">
        <v>499</v>
      </c>
    </row>
    <row r="314" spans="2:65" s="1" customFormat="1" ht="16.5" customHeight="1">
      <c r="B314" s="130"/>
      <c r="C314" s="184" t="s">
        <v>500</v>
      </c>
      <c r="D314" s="184" t="s">
        <v>176</v>
      </c>
      <c r="E314" s="185" t="s">
        <v>501</v>
      </c>
      <c r="F314" s="278" t="s">
        <v>502</v>
      </c>
      <c r="G314" s="278"/>
      <c r="H314" s="278"/>
      <c r="I314" s="278"/>
      <c r="J314" s="186" t="s">
        <v>156</v>
      </c>
      <c r="K314" s="187">
        <v>8</v>
      </c>
      <c r="L314" s="279">
        <v>0</v>
      </c>
      <c r="M314" s="279"/>
      <c r="N314" s="280">
        <f t="shared" si="15"/>
        <v>0</v>
      </c>
      <c r="O314" s="271"/>
      <c r="P314" s="271"/>
      <c r="Q314" s="271"/>
      <c r="R314" s="133"/>
      <c r="T314" s="164" t="s">
        <v>5</v>
      </c>
      <c r="U314" s="46" t="s">
        <v>42</v>
      </c>
      <c r="V314" s="38"/>
      <c r="W314" s="165">
        <f t="shared" si="16"/>
        <v>0</v>
      </c>
      <c r="X314" s="165">
        <v>8.5999999999999998E-4</v>
      </c>
      <c r="Y314" s="165">
        <f t="shared" si="17"/>
        <v>6.8799999999999998E-3</v>
      </c>
      <c r="Z314" s="165">
        <v>0</v>
      </c>
      <c r="AA314" s="166">
        <f t="shared" si="18"/>
        <v>0</v>
      </c>
      <c r="AR314" s="22" t="s">
        <v>347</v>
      </c>
      <c r="AT314" s="22" t="s">
        <v>176</v>
      </c>
      <c r="AU314" s="22" t="s">
        <v>131</v>
      </c>
      <c r="AY314" s="22" t="s">
        <v>152</v>
      </c>
      <c r="BE314" s="104">
        <f t="shared" si="19"/>
        <v>0</v>
      </c>
      <c r="BF314" s="104">
        <f t="shared" si="20"/>
        <v>0</v>
      </c>
      <c r="BG314" s="104">
        <f t="shared" si="21"/>
        <v>0</v>
      </c>
      <c r="BH314" s="104">
        <f t="shared" si="22"/>
        <v>0</v>
      </c>
      <c r="BI314" s="104">
        <f t="shared" si="23"/>
        <v>0</v>
      </c>
      <c r="BJ314" s="22" t="s">
        <v>131</v>
      </c>
      <c r="BK314" s="167">
        <f t="shared" si="24"/>
        <v>0</v>
      </c>
      <c r="BL314" s="22" t="s">
        <v>253</v>
      </c>
      <c r="BM314" s="22" t="s">
        <v>503</v>
      </c>
    </row>
    <row r="315" spans="2:65" s="1" customFormat="1" ht="16.5" customHeight="1">
      <c r="B315" s="130"/>
      <c r="C315" s="159" t="s">
        <v>504</v>
      </c>
      <c r="D315" s="159" t="s">
        <v>153</v>
      </c>
      <c r="E315" s="160" t="s">
        <v>505</v>
      </c>
      <c r="F315" s="270" t="s">
        <v>506</v>
      </c>
      <c r="G315" s="270"/>
      <c r="H315" s="270"/>
      <c r="I315" s="270"/>
      <c r="J315" s="161" t="s">
        <v>156</v>
      </c>
      <c r="K315" s="162">
        <v>1</v>
      </c>
      <c r="L315" s="258">
        <v>0</v>
      </c>
      <c r="M315" s="258"/>
      <c r="N315" s="271">
        <f t="shared" si="15"/>
        <v>0</v>
      </c>
      <c r="O315" s="271"/>
      <c r="P315" s="271"/>
      <c r="Q315" s="271"/>
      <c r="R315" s="133"/>
      <c r="T315" s="164" t="s">
        <v>5</v>
      </c>
      <c r="U315" s="46" t="s">
        <v>42</v>
      </c>
      <c r="V315" s="38"/>
      <c r="W315" s="165">
        <f t="shared" si="16"/>
        <v>0</v>
      </c>
      <c r="X315" s="165">
        <v>6.0000000000000002E-5</v>
      </c>
      <c r="Y315" s="165">
        <f t="shared" si="17"/>
        <v>6.0000000000000002E-5</v>
      </c>
      <c r="Z315" s="165">
        <v>0</v>
      </c>
      <c r="AA315" s="166">
        <f t="shared" si="18"/>
        <v>0</v>
      </c>
      <c r="AR315" s="22" t="s">
        <v>253</v>
      </c>
      <c r="AT315" s="22" t="s">
        <v>153</v>
      </c>
      <c r="AU315" s="22" t="s">
        <v>131</v>
      </c>
      <c r="AY315" s="22" t="s">
        <v>152</v>
      </c>
      <c r="BE315" s="104">
        <f t="shared" si="19"/>
        <v>0</v>
      </c>
      <c r="BF315" s="104">
        <f t="shared" si="20"/>
        <v>0</v>
      </c>
      <c r="BG315" s="104">
        <f t="shared" si="21"/>
        <v>0</v>
      </c>
      <c r="BH315" s="104">
        <f t="shared" si="22"/>
        <v>0</v>
      </c>
      <c r="BI315" s="104">
        <f t="shared" si="23"/>
        <v>0</v>
      </c>
      <c r="BJ315" s="22" t="s">
        <v>131</v>
      </c>
      <c r="BK315" s="167">
        <f t="shared" si="24"/>
        <v>0</v>
      </c>
      <c r="BL315" s="22" t="s">
        <v>253</v>
      </c>
      <c r="BM315" s="22" t="s">
        <v>507</v>
      </c>
    </row>
    <row r="316" spans="2:65" s="1" customFormat="1" ht="16.5" customHeight="1">
      <c r="B316" s="130"/>
      <c r="C316" s="184" t="s">
        <v>508</v>
      </c>
      <c r="D316" s="184" t="s">
        <v>176</v>
      </c>
      <c r="E316" s="185" t="s">
        <v>509</v>
      </c>
      <c r="F316" s="278" t="s">
        <v>510</v>
      </c>
      <c r="G316" s="278"/>
      <c r="H316" s="278"/>
      <c r="I316" s="278"/>
      <c r="J316" s="186" t="s">
        <v>156</v>
      </c>
      <c r="K316" s="187">
        <v>1</v>
      </c>
      <c r="L316" s="279">
        <v>0</v>
      </c>
      <c r="M316" s="279"/>
      <c r="N316" s="280">
        <f t="shared" si="15"/>
        <v>0</v>
      </c>
      <c r="O316" s="271"/>
      <c r="P316" s="271"/>
      <c r="Q316" s="271"/>
      <c r="R316" s="133"/>
      <c r="T316" s="164" t="s">
        <v>5</v>
      </c>
      <c r="U316" s="46" t="s">
        <v>42</v>
      </c>
      <c r="V316" s="38"/>
      <c r="W316" s="165">
        <f t="shared" si="16"/>
        <v>0</v>
      </c>
      <c r="X316" s="165">
        <v>1.56E-3</v>
      </c>
      <c r="Y316" s="165">
        <f t="shared" si="17"/>
        <v>1.56E-3</v>
      </c>
      <c r="Z316" s="165">
        <v>0</v>
      </c>
      <c r="AA316" s="166">
        <f t="shared" si="18"/>
        <v>0</v>
      </c>
      <c r="AR316" s="22" t="s">
        <v>347</v>
      </c>
      <c r="AT316" s="22" t="s">
        <v>176</v>
      </c>
      <c r="AU316" s="22" t="s">
        <v>131</v>
      </c>
      <c r="AY316" s="22" t="s">
        <v>152</v>
      </c>
      <c r="BE316" s="104">
        <f t="shared" si="19"/>
        <v>0</v>
      </c>
      <c r="BF316" s="104">
        <f t="shared" si="20"/>
        <v>0</v>
      </c>
      <c r="BG316" s="104">
        <f t="shared" si="21"/>
        <v>0</v>
      </c>
      <c r="BH316" s="104">
        <f t="shared" si="22"/>
        <v>0</v>
      </c>
      <c r="BI316" s="104">
        <f t="shared" si="23"/>
        <v>0</v>
      </c>
      <c r="BJ316" s="22" t="s">
        <v>131</v>
      </c>
      <c r="BK316" s="167">
        <f t="shared" si="24"/>
        <v>0</v>
      </c>
      <c r="BL316" s="22" t="s">
        <v>253</v>
      </c>
      <c r="BM316" s="22" t="s">
        <v>511</v>
      </c>
    </row>
    <row r="317" spans="2:65" s="1" customFormat="1" ht="25.5" customHeight="1">
      <c r="B317" s="130"/>
      <c r="C317" s="159" t="s">
        <v>512</v>
      </c>
      <c r="D317" s="159" t="s">
        <v>153</v>
      </c>
      <c r="E317" s="160" t="s">
        <v>513</v>
      </c>
      <c r="F317" s="270" t="s">
        <v>514</v>
      </c>
      <c r="G317" s="270"/>
      <c r="H317" s="270"/>
      <c r="I317" s="270"/>
      <c r="J317" s="161" t="s">
        <v>156</v>
      </c>
      <c r="K317" s="162">
        <v>14</v>
      </c>
      <c r="L317" s="258">
        <v>0</v>
      </c>
      <c r="M317" s="258"/>
      <c r="N317" s="271">
        <f t="shared" si="15"/>
        <v>0</v>
      </c>
      <c r="O317" s="271"/>
      <c r="P317" s="271"/>
      <c r="Q317" s="271"/>
      <c r="R317" s="133"/>
      <c r="T317" s="164" t="s">
        <v>5</v>
      </c>
      <c r="U317" s="46" t="s">
        <v>42</v>
      </c>
      <c r="V317" s="38"/>
      <c r="W317" s="165">
        <f t="shared" si="16"/>
        <v>0</v>
      </c>
      <c r="X317" s="165">
        <v>4.4999999999999999E-4</v>
      </c>
      <c r="Y317" s="165">
        <f t="shared" si="17"/>
        <v>6.3E-3</v>
      </c>
      <c r="Z317" s="165">
        <v>0</v>
      </c>
      <c r="AA317" s="166">
        <f t="shared" si="18"/>
        <v>0</v>
      </c>
      <c r="AR317" s="22" t="s">
        <v>253</v>
      </c>
      <c r="AT317" s="22" t="s">
        <v>153</v>
      </c>
      <c r="AU317" s="22" t="s">
        <v>131</v>
      </c>
      <c r="AY317" s="22" t="s">
        <v>152</v>
      </c>
      <c r="BE317" s="104">
        <f t="shared" si="19"/>
        <v>0</v>
      </c>
      <c r="BF317" s="104">
        <f t="shared" si="20"/>
        <v>0</v>
      </c>
      <c r="BG317" s="104">
        <f t="shared" si="21"/>
        <v>0</v>
      </c>
      <c r="BH317" s="104">
        <f t="shared" si="22"/>
        <v>0</v>
      </c>
      <c r="BI317" s="104">
        <f t="shared" si="23"/>
        <v>0</v>
      </c>
      <c r="BJ317" s="22" t="s">
        <v>131</v>
      </c>
      <c r="BK317" s="167">
        <f t="shared" si="24"/>
        <v>0</v>
      </c>
      <c r="BL317" s="22" t="s">
        <v>253</v>
      </c>
      <c r="BM317" s="22" t="s">
        <v>515</v>
      </c>
    </row>
    <row r="318" spans="2:65" s="10" customFormat="1" ht="16.5" customHeight="1">
      <c r="B318" s="168"/>
      <c r="C318" s="169"/>
      <c r="D318" s="169"/>
      <c r="E318" s="170" t="s">
        <v>5</v>
      </c>
      <c r="F318" s="272" t="s">
        <v>448</v>
      </c>
      <c r="G318" s="273"/>
      <c r="H318" s="273"/>
      <c r="I318" s="273"/>
      <c r="J318" s="169"/>
      <c r="K318" s="171">
        <v>14</v>
      </c>
      <c r="L318" s="169"/>
      <c r="M318" s="169"/>
      <c r="N318" s="169"/>
      <c r="O318" s="169"/>
      <c r="P318" s="169"/>
      <c r="Q318" s="169"/>
      <c r="R318" s="172"/>
      <c r="T318" s="173"/>
      <c r="U318" s="169"/>
      <c r="V318" s="169"/>
      <c r="W318" s="169"/>
      <c r="X318" s="169"/>
      <c r="Y318" s="169"/>
      <c r="Z318" s="169"/>
      <c r="AA318" s="174"/>
      <c r="AT318" s="175" t="s">
        <v>171</v>
      </c>
      <c r="AU318" s="175" t="s">
        <v>131</v>
      </c>
      <c r="AV318" s="10" t="s">
        <v>131</v>
      </c>
      <c r="AW318" s="10" t="s">
        <v>31</v>
      </c>
      <c r="AX318" s="10" t="s">
        <v>82</v>
      </c>
      <c r="AY318" s="175" t="s">
        <v>152</v>
      </c>
    </row>
    <row r="319" spans="2:65" s="1" customFormat="1" ht="51" customHeight="1">
      <c r="B319" s="130"/>
      <c r="C319" s="184" t="s">
        <v>516</v>
      </c>
      <c r="D319" s="184" t="s">
        <v>176</v>
      </c>
      <c r="E319" s="185" t="s">
        <v>517</v>
      </c>
      <c r="F319" s="278" t="s">
        <v>518</v>
      </c>
      <c r="G319" s="278"/>
      <c r="H319" s="278"/>
      <c r="I319" s="278"/>
      <c r="J319" s="186" t="s">
        <v>156</v>
      </c>
      <c r="K319" s="187">
        <v>14</v>
      </c>
      <c r="L319" s="279">
        <v>0</v>
      </c>
      <c r="M319" s="279"/>
      <c r="N319" s="280">
        <f>ROUND(L319*K319,3)</f>
        <v>0</v>
      </c>
      <c r="O319" s="271"/>
      <c r="P319" s="271"/>
      <c r="Q319" s="271"/>
      <c r="R319" s="133"/>
      <c r="T319" s="164" t="s">
        <v>5</v>
      </c>
      <c r="U319" s="46" t="s">
        <v>42</v>
      </c>
      <c r="V319" s="38"/>
      <c r="W319" s="165">
        <f>V319*K319</f>
        <v>0</v>
      </c>
      <c r="X319" s="165">
        <v>1.4999999999999999E-2</v>
      </c>
      <c r="Y319" s="165">
        <f>X319*K319</f>
        <v>0.21</v>
      </c>
      <c r="Z319" s="165">
        <v>0</v>
      </c>
      <c r="AA319" s="166">
        <f>Z319*K319</f>
        <v>0</v>
      </c>
      <c r="AR319" s="22" t="s">
        <v>347</v>
      </c>
      <c r="AT319" s="22" t="s">
        <v>176</v>
      </c>
      <c r="AU319" s="22" t="s">
        <v>131</v>
      </c>
      <c r="AY319" s="22" t="s">
        <v>152</v>
      </c>
      <c r="BE319" s="104">
        <f>IF(U319="základná",N319,0)</f>
        <v>0</v>
      </c>
      <c r="BF319" s="104">
        <f>IF(U319="znížená",N319,0)</f>
        <v>0</v>
      </c>
      <c r="BG319" s="104">
        <f>IF(U319="zákl. prenesená",N319,0)</f>
        <v>0</v>
      </c>
      <c r="BH319" s="104">
        <f>IF(U319="zníž. prenesená",N319,0)</f>
        <v>0</v>
      </c>
      <c r="BI319" s="104">
        <f>IF(U319="nulová",N319,0)</f>
        <v>0</v>
      </c>
      <c r="BJ319" s="22" t="s">
        <v>131</v>
      </c>
      <c r="BK319" s="167">
        <f>ROUND(L319*K319,3)</f>
        <v>0</v>
      </c>
      <c r="BL319" s="22" t="s">
        <v>253</v>
      </c>
      <c r="BM319" s="22" t="s">
        <v>519</v>
      </c>
    </row>
    <row r="320" spans="2:65" s="1" customFormat="1" ht="25.5" customHeight="1">
      <c r="B320" s="130"/>
      <c r="C320" s="159" t="s">
        <v>520</v>
      </c>
      <c r="D320" s="159" t="s">
        <v>153</v>
      </c>
      <c r="E320" s="160" t="s">
        <v>521</v>
      </c>
      <c r="F320" s="270" t="s">
        <v>522</v>
      </c>
      <c r="G320" s="270"/>
      <c r="H320" s="270"/>
      <c r="I320" s="270"/>
      <c r="J320" s="161" t="s">
        <v>156</v>
      </c>
      <c r="K320" s="162">
        <v>1</v>
      </c>
      <c r="L320" s="258">
        <v>0</v>
      </c>
      <c r="M320" s="258"/>
      <c r="N320" s="271">
        <f>ROUND(L320*K320,3)</f>
        <v>0</v>
      </c>
      <c r="O320" s="271"/>
      <c r="P320" s="271"/>
      <c r="Q320" s="271"/>
      <c r="R320" s="133"/>
      <c r="T320" s="164" t="s">
        <v>5</v>
      </c>
      <c r="U320" s="46" t="s">
        <v>42</v>
      </c>
      <c r="V320" s="38"/>
      <c r="W320" s="165">
        <f>V320*K320</f>
        <v>0</v>
      </c>
      <c r="X320" s="165">
        <v>5.0000000000000001E-4</v>
      </c>
      <c r="Y320" s="165">
        <f>X320*K320</f>
        <v>5.0000000000000001E-4</v>
      </c>
      <c r="Z320" s="165">
        <v>0</v>
      </c>
      <c r="AA320" s="166">
        <f>Z320*K320</f>
        <v>0</v>
      </c>
      <c r="AR320" s="22" t="s">
        <v>253</v>
      </c>
      <c r="AT320" s="22" t="s">
        <v>153</v>
      </c>
      <c r="AU320" s="22" t="s">
        <v>131</v>
      </c>
      <c r="AY320" s="22" t="s">
        <v>152</v>
      </c>
      <c r="BE320" s="104">
        <f>IF(U320="základná",N320,0)</f>
        <v>0</v>
      </c>
      <c r="BF320" s="104">
        <f>IF(U320="znížená",N320,0)</f>
        <v>0</v>
      </c>
      <c r="BG320" s="104">
        <f>IF(U320="zákl. prenesená",N320,0)</f>
        <v>0</v>
      </c>
      <c r="BH320" s="104">
        <f>IF(U320="zníž. prenesená",N320,0)</f>
        <v>0</v>
      </c>
      <c r="BI320" s="104">
        <f>IF(U320="nulová",N320,0)</f>
        <v>0</v>
      </c>
      <c r="BJ320" s="22" t="s">
        <v>131</v>
      </c>
      <c r="BK320" s="167">
        <f>ROUND(L320*K320,3)</f>
        <v>0</v>
      </c>
      <c r="BL320" s="22" t="s">
        <v>253</v>
      </c>
      <c r="BM320" s="22" t="s">
        <v>523</v>
      </c>
    </row>
    <row r="321" spans="2:65" s="1" customFormat="1" ht="51" customHeight="1">
      <c r="B321" s="130"/>
      <c r="C321" s="184" t="s">
        <v>524</v>
      </c>
      <c r="D321" s="184" t="s">
        <v>176</v>
      </c>
      <c r="E321" s="185" t="s">
        <v>525</v>
      </c>
      <c r="F321" s="278" t="s">
        <v>526</v>
      </c>
      <c r="G321" s="278"/>
      <c r="H321" s="278"/>
      <c r="I321" s="278"/>
      <c r="J321" s="186" t="s">
        <v>156</v>
      </c>
      <c r="K321" s="187">
        <v>1</v>
      </c>
      <c r="L321" s="279">
        <v>0</v>
      </c>
      <c r="M321" s="279"/>
      <c r="N321" s="280">
        <f>ROUND(L321*K321,3)</f>
        <v>0</v>
      </c>
      <c r="O321" s="271"/>
      <c r="P321" s="271"/>
      <c r="Q321" s="271"/>
      <c r="R321" s="133"/>
      <c r="T321" s="164" t="s">
        <v>5</v>
      </c>
      <c r="U321" s="46" t="s">
        <v>42</v>
      </c>
      <c r="V321" s="38"/>
      <c r="W321" s="165">
        <f>V321*K321</f>
        <v>0</v>
      </c>
      <c r="X321" s="165">
        <v>0.02</v>
      </c>
      <c r="Y321" s="165">
        <f>X321*K321</f>
        <v>0.02</v>
      </c>
      <c r="Z321" s="165">
        <v>0</v>
      </c>
      <c r="AA321" s="166">
        <f>Z321*K321</f>
        <v>0</v>
      </c>
      <c r="AR321" s="22" t="s">
        <v>347</v>
      </c>
      <c r="AT321" s="22" t="s">
        <v>176</v>
      </c>
      <c r="AU321" s="22" t="s">
        <v>131</v>
      </c>
      <c r="AY321" s="22" t="s">
        <v>152</v>
      </c>
      <c r="BE321" s="104">
        <f>IF(U321="základná",N321,0)</f>
        <v>0</v>
      </c>
      <c r="BF321" s="104">
        <f>IF(U321="znížená",N321,0)</f>
        <v>0</v>
      </c>
      <c r="BG321" s="104">
        <f>IF(U321="zákl. prenesená",N321,0)</f>
        <v>0</v>
      </c>
      <c r="BH321" s="104">
        <f>IF(U321="zníž. prenesená",N321,0)</f>
        <v>0</v>
      </c>
      <c r="BI321" s="104">
        <f>IF(U321="nulová",N321,0)</f>
        <v>0</v>
      </c>
      <c r="BJ321" s="22" t="s">
        <v>131</v>
      </c>
      <c r="BK321" s="167">
        <f>ROUND(L321*K321,3)</f>
        <v>0</v>
      </c>
      <c r="BL321" s="22" t="s">
        <v>253</v>
      </c>
      <c r="BM321" s="22" t="s">
        <v>527</v>
      </c>
    </row>
    <row r="322" spans="2:65" s="1" customFormat="1" ht="25.5" customHeight="1">
      <c r="B322" s="130"/>
      <c r="C322" s="159" t="s">
        <v>528</v>
      </c>
      <c r="D322" s="159" t="s">
        <v>153</v>
      </c>
      <c r="E322" s="160" t="s">
        <v>529</v>
      </c>
      <c r="F322" s="270" t="s">
        <v>530</v>
      </c>
      <c r="G322" s="270"/>
      <c r="H322" s="270"/>
      <c r="I322" s="270"/>
      <c r="J322" s="161" t="s">
        <v>394</v>
      </c>
      <c r="K322" s="163">
        <v>0</v>
      </c>
      <c r="L322" s="258">
        <v>0</v>
      </c>
      <c r="M322" s="258"/>
      <c r="N322" s="271">
        <f>ROUND(L322*K322,3)</f>
        <v>0</v>
      </c>
      <c r="O322" s="271"/>
      <c r="P322" s="271"/>
      <c r="Q322" s="271"/>
      <c r="R322" s="133"/>
      <c r="T322" s="164" t="s">
        <v>5</v>
      </c>
      <c r="U322" s="46" t="s">
        <v>42</v>
      </c>
      <c r="V322" s="38"/>
      <c r="W322" s="165">
        <f>V322*K322</f>
        <v>0</v>
      </c>
      <c r="X322" s="165">
        <v>0</v>
      </c>
      <c r="Y322" s="165">
        <f>X322*K322</f>
        <v>0</v>
      </c>
      <c r="Z322" s="165">
        <v>0</v>
      </c>
      <c r="AA322" s="166">
        <f>Z322*K322</f>
        <v>0</v>
      </c>
      <c r="AR322" s="22" t="s">
        <v>253</v>
      </c>
      <c r="AT322" s="22" t="s">
        <v>153</v>
      </c>
      <c r="AU322" s="22" t="s">
        <v>131</v>
      </c>
      <c r="AY322" s="22" t="s">
        <v>152</v>
      </c>
      <c r="BE322" s="104">
        <f>IF(U322="základná",N322,0)</f>
        <v>0</v>
      </c>
      <c r="BF322" s="104">
        <f>IF(U322="znížená",N322,0)</f>
        <v>0</v>
      </c>
      <c r="BG322" s="104">
        <f>IF(U322="zákl. prenesená",N322,0)</f>
        <v>0</v>
      </c>
      <c r="BH322" s="104">
        <f>IF(U322="zníž. prenesená",N322,0)</f>
        <v>0</v>
      </c>
      <c r="BI322" s="104">
        <f>IF(U322="nulová",N322,0)</f>
        <v>0</v>
      </c>
      <c r="BJ322" s="22" t="s">
        <v>131</v>
      </c>
      <c r="BK322" s="167">
        <f>ROUND(L322*K322,3)</f>
        <v>0</v>
      </c>
      <c r="BL322" s="22" t="s">
        <v>253</v>
      </c>
      <c r="BM322" s="22" t="s">
        <v>531</v>
      </c>
    </row>
    <row r="323" spans="2:65" s="9" customFormat="1" ht="29.85" customHeight="1">
      <c r="B323" s="148"/>
      <c r="C323" s="149"/>
      <c r="D323" s="158" t="s">
        <v>119</v>
      </c>
      <c r="E323" s="158"/>
      <c r="F323" s="158"/>
      <c r="G323" s="158"/>
      <c r="H323" s="158"/>
      <c r="I323" s="158"/>
      <c r="J323" s="158"/>
      <c r="K323" s="158"/>
      <c r="L323" s="158"/>
      <c r="M323" s="158"/>
      <c r="N323" s="266">
        <f>BK323</f>
        <v>0</v>
      </c>
      <c r="O323" s="267"/>
      <c r="P323" s="267"/>
      <c r="Q323" s="267"/>
      <c r="R323" s="151"/>
      <c r="T323" s="152"/>
      <c r="U323" s="149"/>
      <c r="V323" s="149"/>
      <c r="W323" s="153">
        <f>SUM(W324:W348)</f>
        <v>0</v>
      </c>
      <c r="X323" s="149"/>
      <c r="Y323" s="153">
        <f>SUM(Y324:Y348)</f>
        <v>1.5427416999999999</v>
      </c>
      <c r="Z323" s="149"/>
      <c r="AA323" s="154">
        <f>SUM(AA324:AA348)</f>
        <v>0</v>
      </c>
      <c r="AR323" s="155" t="s">
        <v>131</v>
      </c>
      <c r="AT323" s="156" t="s">
        <v>74</v>
      </c>
      <c r="AU323" s="156" t="s">
        <v>82</v>
      </c>
      <c r="AY323" s="155" t="s">
        <v>152</v>
      </c>
      <c r="BK323" s="157">
        <f>SUM(BK324:BK348)</f>
        <v>0</v>
      </c>
    </row>
    <row r="324" spans="2:65" s="1" customFormat="1" ht="16.5" customHeight="1">
      <c r="B324" s="130"/>
      <c r="C324" s="159" t="s">
        <v>532</v>
      </c>
      <c r="D324" s="159" t="s">
        <v>153</v>
      </c>
      <c r="E324" s="160" t="s">
        <v>533</v>
      </c>
      <c r="F324" s="270" t="s">
        <v>534</v>
      </c>
      <c r="G324" s="270"/>
      <c r="H324" s="270"/>
      <c r="I324" s="270"/>
      <c r="J324" s="161" t="s">
        <v>235</v>
      </c>
      <c r="K324" s="162">
        <v>3.28</v>
      </c>
      <c r="L324" s="258">
        <v>0</v>
      </c>
      <c r="M324" s="258"/>
      <c r="N324" s="271">
        <f>ROUND(L324*K324,3)</f>
        <v>0</v>
      </c>
      <c r="O324" s="271"/>
      <c r="P324" s="271"/>
      <c r="Q324" s="271"/>
      <c r="R324" s="133"/>
      <c r="T324" s="164" t="s">
        <v>5</v>
      </c>
      <c r="U324" s="46" t="s">
        <v>42</v>
      </c>
      <c r="V324" s="38"/>
      <c r="W324" s="165">
        <f>V324*K324</f>
        <v>0</v>
      </c>
      <c r="X324" s="165">
        <v>1.72E-3</v>
      </c>
      <c r="Y324" s="165">
        <f>X324*K324</f>
        <v>5.6415999999999992E-3</v>
      </c>
      <c r="Z324" s="165">
        <v>0</v>
      </c>
      <c r="AA324" s="166">
        <f>Z324*K324</f>
        <v>0</v>
      </c>
      <c r="AR324" s="22" t="s">
        <v>253</v>
      </c>
      <c r="AT324" s="22" t="s">
        <v>153</v>
      </c>
      <c r="AU324" s="22" t="s">
        <v>131</v>
      </c>
      <c r="AY324" s="22" t="s">
        <v>152</v>
      </c>
      <c r="BE324" s="104">
        <f>IF(U324="základná",N324,0)</f>
        <v>0</v>
      </c>
      <c r="BF324" s="104">
        <f>IF(U324="znížená",N324,0)</f>
        <v>0</v>
      </c>
      <c r="BG324" s="104">
        <f>IF(U324="zákl. prenesená",N324,0)</f>
        <v>0</v>
      </c>
      <c r="BH324" s="104">
        <f>IF(U324="zníž. prenesená",N324,0)</f>
        <v>0</v>
      </c>
      <c r="BI324" s="104">
        <f>IF(U324="nulová",N324,0)</f>
        <v>0</v>
      </c>
      <c r="BJ324" s="22" t="s">
        <v>131</v>
      </c>
      <c r="BK324" s="167">
        <f>ROUND(L324*K324,3)</f>
        <v>0</v>
      </c>
      <c r="BL324" s="22" t="s">
        <v>253</v>
      </c>
      <c r="BM324" s="22" t="s">
        <v>535</v>
      </c>
    </row>
    <row r="325" spans="2:65" s="10" customFormat="1" ht="16.5" customHeight="1">
      <c r="B325" s="168"/>
      <c r="C325" s="169"/>
      <c r="D325" s="169"/>
      <c r="E325" s="170" t="s">
        <v>5</v>
      </c>
      <c r="F325" s="272" t="s">
        <v>536</v>
      </c>
      <c r="G325" s="273"/>
      <c r="H325" s="273"/>
      <c r="I325" s="273"/>
      <c r="J325" s="169"/>
      <c r="K325" s="171">
        <v>3.28</v>
      </c>
      <c r="L325" s="169"/>
      <c r="M325" s="169"/>
      <c r="N325" s="169"/>
      <c r="O325" s="169"/>
      <c r="P325" s="169"/>
      <c r="Q325" s="169"/>
      <c r="R325" s="172"/>
      <c r="T325" s="173"/>
      <c r="U325" s="169"/>
      <c r="V325" s="169"/>
      <c r="W325" s="169"/>
      <c r="X325" s="169"/>
      <c r="Y325" s="169"/>
      <c r="Z325" s="169"/>
      <c r="AA325" s="174"/>
      <c r="AT325" s="175" t="s">
        <v>171</v>
      </c>
      <c r="AU325" s="175" t="s">
        <v>131</v>
      </c>
      <c r="AV325" s="10" t="s">
        <v>131</v>
      </c>
      <c r="AW325" s="10" t="s">
        <v>31</v>
      </c>
      <c r="AX325" s="10" t="s">
        <v>82</v>
      </c>
      <c r="AY325" s="175" t="s">
        <v>152</v>
      </c>
    </row>
    <row r="326" spans="2:65" s="1" customFormat="1" ht="25.5" customHeight="1">
      <c r="B326" s="130"/>
      <c r="C326" s="184" t="s">
        <v>537</v>
      </c>
      <c r="D326" s="184" t="s">
        <v>176</v>
      </c>
      <c r="E326" s="185" t="s">
        <v>538</v>
      </c>
      <c r="F326" s="278" t="s">
        <v>539</v>
      </c>
      <c r="G326" s="278"/>
      <c r="H326" s="278"/>
      <c r="I326" s="278"/>
      <c r="J326" s="186" t="s">
        <v>235</v>
      </c>
      <c r="K326" s="187">
        <v>3.28</v>
      </c>
      <c r="L326" s="279">
        <v>0</v>
      </c>
      <c r="M326" s="279"/>
      <c r="N326" s="280">
        <f>ROUND(L326*K326,3)</f>
        <v>0</v>
      </c>
      <c r="O326" s="271"/>
      <c r="P326" s="271"/>
      <c r="Q326" s="271"/>
      <c r="R326" s="133"/>
      <c r="T326" s="164" t="s">
        <v>5</v>
      </c>
      <c r="U326" s="46" t="s">
        <v>42</v>
      </c>
      <c r="V326" s="38"/>
      <c r="W326" s="165">
        <f>V326*K326</f>
        <v>0</v>
      </c>
      <c r="X326" s="165">
        <v>1.1999999999999999E-3</v>
      </c>
      <c r="Y326" s="165">
        <f>X326*K326</f>
        <v>3.9359999999999994E-3</v>
      </c>
      <c r="Z326" s="165">
        <v>0</v>
      </c>
      <c r="AA326" s="166">
        <f>Z326*K326</f>
        <v>0</v>
      </c>
      <c r="AR326" s="22" t="s">
        <v>347</v>
      </c>
      <c r="AT326" s="22" t="s">
        <v>176</v>
      </c>
      <c r="AU326" s="22" t="s">
        <v>131</v>
      </c>
      <c r="AY326" s="22" t="s">
        <v>152</v>
      </c>
      <c r="BE326" s="104">
        <f>IF(U326="základná",N326,0)</f>
        <v>0</v>
      </c>
      <c r="BF326" s="104">
        <f>IF(U326="znížená",N326,0)</f>
        <v>0</v>
      </c>
      <c r="BG326" s="104">
        <f>IF(U326="zákl. prenesená",N326,0)</f>
        <v>0</v>
      </c>
      <c r="BH326" s="104">
        <f>IF(U326="zníž. prenesená",N326,0)</f>
        <v>0</v>
      </c>
      <c r="BI326" s="104">
        <f>IF(U326="nulová",N326,0)</f>
        <v>0</v>
      </c>
      <c r="BJ326" s="22" t="s">
        <v>131</v>
      </c>
      <c r="BK326" s="167">
        <f>ROUND(L326*K326,3)</f>
        <v>0</v>
      </c>
      <c r="BL326" s="22" t="s">
        <v>253</v>
      </c>
      <c r="BM326" s="22" t="s">
        <v>540</v>
      </c>
    </row>
    <row r="327" spans="2:65" s="1" customFormat="1" ht="25.5" customHeight="1">
      <c r="B327" s="130"/>
      <c r="C327" s="159" t="s">
        <v>541</v>
      </c>
      <c r="D327" s="159" t="s">
        <v>153</v>
      </c>
      <c r="E327" s="160" t="s">
        <v>542</v>
      </c>
      <c r="F327" s="270" t="s">
        <v>543</v>
      </c>
      <c r="G327" s="270"/>
      <c r="H327" s="270"/>
      <c r="I327" s="270"/>
      <c r="J327" s="161" t="s">
        <v>235</v>
      </c>
      <c r="K327" s="162">
        <v>53.64</v>
      </c>
      <c r="L327" s="258">
        <v>0</v>
      </c>
      <c r="M327" s="258"/>
      <c r="N327" s="271">
        <f>ROUND(L327*K327,3)</f>
        <v>0</v>
      </c>
      <c r="O327" s="271"/>
      <c r="P327" s="271"/>
      <c r="Q327" s="271"/>
      <c r="R327" s="133"/>
      <c r="T327" s="164" t="s">
        <v>5</v>
      </c>
      <c r="U327" s="46" t="s">
        <v>42</v>
      </c>
      <c r="V327" s="38"/>
      <c r="W327" s="165">
        <f>V327*K327</f>
        <v>0</v>
      </c>
      <c r="X327" s="165">
        <v>2.1000000000000001E-4</v>
      </c>
      <c r="Y327" s="165">
        <f>X327*K327</f>
        <v>1.1264400000000001E-2</v>
      </c>
      <c r="Z327" s="165">
        <v>0</v>
      </c>
      <c r="AA327" s="166">
        <f>Z327*K327</f>
        <v>0</v>
      </c>
      <c r="AR327" s="22" t="s">
        <v>253</v>
      </c>
      <c r="AT327" s="22" t="s">
        <v>153</v>
      </c>
      <c r="AU327" s="22" t="s">
        <v>131</v>
      </c>
      <c r="AY327" s="22" t="s">
        <v>152</v>
      </c>
      <c r="BE327" s="104">
        <f>IF(U327="základná",N327,0)</f>
        <v>0</v>
      </c>
      <c r="BF327" s="104">
        <f>IF(U327="znížená",N327,0)</f>
        <v>0</v>
      </c>
      <c r="BG327" s="104">
        <f>IF(U327="zákl. prenesená",N327,0)</f>
        <v>0</v>
      </c>
      <c r="BH327" s="104">
        <f>IF(U327="zníž. prenesená",N327,0)</f>
        <v>0</v>
      </c>
      <c r="BI327" s="104">
        <f>IF(U327="nulová",N327,0)</f>
        <v>0</v>
      </c>
      <c r="BJ327" s="22" t="s">
        <v>131</v>
      </c>
      <c r="BK327" s="167">
        <f>ROUND(L327*K327,3)</f>
        <v>0</v>
      </c>
      <c r="BL327" s="22" t="s">
        <v>253</v>
      </c>
      <c r="BM327" s="22" t="s">
        <v>544</v>
      </c>
    </row>
    <row r="328" spans="2:65" s="10" customFormat="1" ht="16.5" customHeight="1">
      <c r="B328" s="168"/>
      <c r="C328" s="169"/>
      <c r="D328" s="169"/>
      <c r="E328" s="170" t="s">
        <v>5</v>
      </c>
      <c r="F328" s="272" t="s">
        <v>302</v>
      </c>
      <c r="G328" s="273"/>
      <c r="H328" s="273"/>
      <c r="I328" s="273"/>
      <c r="J328" s="169"/>
      <c r="K328" s="171">
        <v>38.64</v>
      </c>
      <c r="L328" s="169"/>
      <c r="M328" s="169"/>
      <c r="N328" s="169"/>
      <c r="O328" s="169"/>
      <c r="P328" s="169"/>
      <c r="Q328" s="169"/>
      <c r="R328" s="172"/>
      <c r="T328" s="173"/>
      <c r="U328" s="169"/>
      <c r="V328" s="169"/>
      <c r="W328" s="169"/>
      <c r="X328" s="169"/>
      <c r="Y328" s="169"/>
      <c r="Z328" s="169"/>
      <c r="AA328" s="174"/>
      <c r="AT328" s="175" t="s">
        <v>171</v>
      </c>
      <c r="AU328" s="175" t="s">
        <v>131</v>
      </c>
      <c r="AV328" s="10" t="s">
        <v>131</v>
      </c>
      <c r="AW328" s="10" t="s">
        <v>31</v>
      </c>
      <c r="AX328" s="10" t="s">
        <v>75</v>
      </c>
      <c r="AY328" s="175" t="s">
        <v>152</v>
      </c>
    </row>
    <row r="329" spans="2:65" s="10" customFormat="1" ht="16.5" customHeight="1">
      <c r="B329" s="168"/>
      <c r="C329" s="169"/>
      <c r="D329" s="169"/>
      <c r="E329" s="170" t="s">
        <v>5</v>
      </c>
      <c r="F329" s="274" t="s">
        <v>303</v>
      </c>
      <c r="G329" s="275"/>
      <c r="H329" s="275"/>
      <c r="I329" s="275"/>
      <c r="J329" s="169"/>
      <c r="K329" s="171">
        <v>15</v>
      </c>
      <c r="L329" s="169"/>
      <c r="M329" s="169"/>
      <c r="N329" s="169"/>
      <c r="O329" s="169"/>
      <c r="P329" s="169"/>
      <c r="Q329" s="169"/>
      <c r="R329" s="172"/>
      <c r="T329" s="173"/>
      <c r="U329" s="169"/>
      <c r="V329" s="169"/>
      <c r="W329" s="169"/>
      <c r="X329" s="169"/>
      <c r="Y329" s="169"/>
      <c r="Z329" s="169"/>
      <c r="AA329" s="174"/>
      <c r="AT329" s="175" t="s">
        <v>171</v>
      </c>
      <c r="AU329" s="175" t="s">
        <v>131</v>
      </c>
      <c r="AV329" s="10" t="s">
        <v>131</v>
      </c>
      <c r="AW329" s="10" t="s">
        <v>31</v>
      </c>
      <c r="AX329" s="10" t="s">
        <v>75</v>
      </c>
      <c r="AY329" s="175" t="s">
        <v>152</v>
      </c>
    </row>
    <row r="330" spans="2:65" s="11" customFormat="1" ht="16.5" customHeight="1">
      <c r="B330" s="176"/>
      <c r="C330" s="177"/>
      <c r="D330" s="177"/>
      <c r="E330" s="178" t="s">
        <v>5</v>
      </c>
      <c r="F330" s="276" t="s">
        <v>174</v>
      </c>
      <c r="G330" s="277"/>
      <c r="H330" s="277"/>
      <c r="I330" s="277"/>
      <c r="J330" s="177"/>
      <c r="K330" s="179">
        <v>53.64</v>
      </c>
      <c r="L330" s="177"/>
      <c r="M330" s="177"/>
      <c r="N330" s="177"/>
      <c r="O330" s="177"/>
      <c r="P330" s="177"/>
      <c r="Q330" s="177"/>
      <c r="R330" s="180"/>
      <c r="T330" s="181"/>
      <c r="U330" s="177"/>
      <c r="V330" s="177"/>
      <c r="W330" s="177"/>
      <c r="X330" s="177"/>
      <c r="Y330" s="177"/>
      <c r="Z330" s="177"/>
      <c r="AA330" s="182"/>
      <c r="AT330" s="183" t="s">
        <v>171</v>
      </c>
      <c r="AU330" s="183" t="s">
        <v>131</v>
      </c>
      <c r="AV330" s="11" t="s">
        <v>157</v>
      </c>
      <c r="AW330" s="11" t="s">
        <v>31</v>
      </c>
      <c r="AX330" s="11" t="s">
        <v>82</v>
      </c>
      <c r="AY330" s="183" t="s">
        <v>152</v>
      </c>
    </row>
    <row r="331" spans="2:65" s="1" customFormat="1" ht="25.5" customHeight="1">
      <c r="B331" s="130"/>
      <c r="C331" s="184" t="s">
        <v>545</v>
      </c>
      <c r="D331" s="184" t="s">
        <v>176</v>
      </c>
      <c r="E331" s="185" t="s">
        <v>546</v>
      </c>
      <c r="F331" s="278" t="s">
        <v>547</v>
      </c>
      <c r="G331" s="278"/>
      <c r="H331" s="278"/>
      <c r="I331" s="278"/>
      <c r="J331" s="186" t="s">
        <v>235</v>
      </c>
      <c r="K331" s="187">
        <v>56.322000000000003</v>
      </c>
      <c r="L331" s="279">
        <v>0</v>
      </c>
      <c r="M331" s="279"/>
      <c r="N331" s="280">
        <f>ROUND(L331*K331,3)</f>
        <v>0</v>
      </c>
      <c r="O331" s="271"/>
      <c r="P331" s="271"/>
      <c r="Q331" s="271"/>
      <c r="R331" s="133"/>
      <c r="T331" s="164" t="s">
        <v>5</v>
      </c>
      <c r="U331" s="46" t="s">
        <v>42</v>
      </c>
      <c r="V331" s="38"/>
      <c r="W331" s="165">
        <f>V331*K331</f>
        <v>0</v>
      </c>
      <c r="X331" s="165">
        <v>1E-4</v>
      </c>
      <c r="Y331" s="165">
        <f>X331*K331</f>
        <v>5.6322000000000004E-3</v>
      </c>
      <c r="Z331" s="165">
        <v>0</v>
      </c>
      <c r="AA331" s="166">
        <f>Z331*K331</f>
        <v>0</v>
      </c>
      <c r="AR331" s="22" t="s">
        <v>347</v>
      </c>
      <c r="AT331" s="22" t="s">
        <v>176</v>
      </c>
      <c r="AU331" s="22" t="s">
        <v>131</v>
      </c>
      <c r="AY331" s="22" t="s">
        <v>152</v>
      </c>
      <c r="BE331" s="104">
        <f>IF(U331="základná",N331,0)</f>
        <v>0</v>
      </c>
      <c r="BF331" s="104">
        <f>IF(U331="znížená",N331,0)</f>
        <v>0</v>
      </c>
      <c r="BG331" s="104">
        <f>IF(U331="zákl. prenesená",N331,0)</f>
        <v>0</v>
      </c>
      <c r="BH331" s="104">
        <f>IF(U331="zníž. prenesená",N331,0)</f>
        <v>0</v>
      </c>
      <c r="BI331" s="104">
        <f>IF(U331="nulová",N331,0)</f>
        <v>0</v>
      </c>
      <c r="BJ331" s="22" t="s">
        <v>131</v>
      </c>
      <c r="BK331" s="167">
        <f>ROUND(L331*K331,3)</f>
        <v>0</v>
      </c>
      <c r="BL331" s="22" t="s">
        <v>253</v>
      </c>
      <c r="BM331" s="22" t="s">
        <v>548</v>
      </c>
    </row>
    <row r="332" spans="2:65" s="1" customFormat="1" ht="25.5" customHeight="1">
      <c r="B332" s="130"/>
      <c r="C332" s="184" t="s">
        <v>549</v>
      </c>
      <c r="D332" s="184" t="s">
        <v>176</v>
      </c>
      <c r="E332" s="185" t="s">
        <v>550</v>
      </c>
      <c r="F332" s="278" t="s">
        <v>551</v>
      </c>
      <c r="G332" s="278"/>
      <c r="H332" s="278"/>
      <c r="I332" s="278"/>
      <c r="J332" s="186" t="s">
        <v>235</v>
      </c>
      <c r="K332" s="187">
        <v>56.322000000000003</v>
      </c>
      <c r="L332" s="279">
        <v>0</v>
      </c>
      <c r="M332" s="279"/>
      <c r="N332" s="280">
        <f>ROUND(L332*K332,3)</f>
        <v>0</v>
      </c>
      <c r="O332" s="271"/>
      <c r="P332" s="271"/>
      <c r="Q332" s="271"/>
      <c r="R332" s="133"/>
      <c r="T332" s="164" t="s">
        <v>5</v>
      </c>
      <c r="U332" s="46" t="s">
        <v>42</v>
      </c>
      <c r="V332" s="38"/>
      <c r="W332" s="165">
        <f>V332*K332</f>
        <v>0</v>
      </c>
      <c r="X332" s="165">
        <v>1E-4</v>
      </c>
      <c r="Y332" s="165">
        <f>X332*K332</f>
        <v>5.6322000000000004E-3</v>
      </c>
      <c r="Z332" s="165">
        <v>0</v>
      </c>
      <c r="AA332" s="166">
        <f>Z332*K332</f>
        <v>0</v>
      </c>
      <c r="AR332" s="22" t="s">
        <v>347</v>
      </c>
      <c r="AT332" s="22" t="s">
        <v>176</v>
      </c>
      <c r="AU332" s="22" t="s">
        <v>131</v>
      </c>
      <c r="AY332" s="22" t="s">
        <v>152</v>
      </c>
      <c r="BE332" s="104">
        <f>IF(U332="základná",N332,0)</f>
        <v>0</v>
      </c>
      <c r="BF332" s="104">
        <f>IF(U332="znížená",N332,0)</f>
        <v>0</v>
      </c>
      <c r="BG332" s="104">
        <f>IF(U332="zákl. prenesená",N332,0)</f>
        <v>0</v>
      </c>
      <c r="BH332" s="104">
        <f>IF(U332="zníž. prenesená",N332,0)</f>
        <v>0</v>
      </c>
      <c r="BI332" s="104">
        <f>IF(U332="nulová",N332,0)</f>
        <v>0</v>
      </c>
      <c r="BJ332" s="22" t="s">
        <v>131</v>
      </c>
      <c r="BK332" s="167">
        <f>ROUND(L332*K332,3)</f>
        <v>0</v>
      </c>
      <c r="BL332" s="22" t="s">
        <v>253</v>
      </c>
      <c r="BM332" s="22" t="s">
        <v>552</v>
      </c>
    </row>
    <row r="333" spans="2:65" s="1" customFormat="1" ht="38.25" customHeight="1">
      <c r="B333" s="130"/>
      <c r="C333" s="184" t="s">
        <v>553</v>
      </c>
      <c r="D333" s="184" t="s">
        <v>176</v>
      </c>
      <c r="E333" s="185" t="s">
        <v>554</v>
      </c>
      <c r="F333" s="278" t="s">
        <v>555</v>
      </c>
      <c r="G333" s="278"/>
      <c r="H333" s="278"/>
      <c r="I333" s="278"/>
      <c r="J333" s="186" t="s">
        <v>156</v>
      </c>
      <c r="K333" s="187">
        <v>4</v>
      </c>
      <c r="L333" s="279">
        <v>0</v>
      </c>
      <c r="M333" s="279"/>
      <c r="N333" s="280">
        <f>ROUND(L333*K333,3)</f>
        <v>0</v>
      </c>
      <c r="O333" s="271"/>
      <c r="P333" s="271"/>
      <c r="Q333" s="271"/>
      <c r="R333" s="133"/>
      <c r="T333" s="164" t="s">
        <v>5</v>
      </c>
      <c r="U333" s="46" t="s">
        <v>42</v>
      </c>
      <c r="V333" s="38"/>
      <c r="W333" s="165">
        <f>V333*K333</f>
        <v>0</v>
      </c>
      <c r="X333" s="165">
        <v>0.2</v>
      </c>
      <c r="Y333" s="165">
        <f>X333*K333</f>
        <v>0.8</v>
      </c>
      <c r="Z333" s="165">
        <v>0</v>
      </c>
      <c r="AA333" s="166">
        <f>Z333*K333</f>
        <v>0</v>
      </c>
      <c r="AR333" s="22" t="s">
        <v>347</v>
      </c>
      <c r="AT333" s="22" t="s">
        <v>176</v>
      </c>
      <c r="AU333" s="22" t="s">
        <v>131</v>
      </c>
      <c r="AY333" s="22" t="s">
        <v>152</v>
      </c>
      <c r="BE333" s="104">
        <f>IF(U333="základná",N333,0)</f>
        <v>0</v>
      </c>
      <c r="BF333" s="104">
        <f>IF(U333="znížená",N333,0)</f>
        <v>0</v>
      </c>
      <c r="BG333" s="104">
        <f>IF(U333="zákl. prenesená",N333,0)</f>
        <v>0</v>
      </c>
      <c r="BH333" s="104">
        <f>IF(U333="zníž. prenesená",N333,0)</f>
        <v>0</v>
      </c>
      <c r="BI333" s="104">
        <f>IF(U333="nulová",N333,0)</f>
        <v>0</v>
      </c>
      <c r="BJ333" s="22" t="s">
        <v>131</v>
      </c>
      <c r="BK333" s="167">
        <f>ROUND(L333*K333,3)</f>
        <v>0</v>
      </c>
      <c r="BL333" s="22" t="s">
        <v>253</v>
      </c>
      <c r="BM333" s="22" t="s">
        <v>556</v>
      </c>
    </row>
    <row r="334" spans="2:65" s="1" customFormat="1" ht="38.25" customHeight="1">
      <c r="B334" s="130"/>
      <c r="C334" s="184" t="s">
        <v>557</v>
      </c>
      <c r="D334" s="184" t="s">
        <v>176</v>
      </c>
      <c r="E334" s="185" t="s">
        <v>558</v>
      </c>
      <c r="F334" s="278" t="s">
        <v>559</v>
      </c>
      <c r="G334" s="278"/>
      <c r="H334" s="278"/>
      <c r="I334" s="278"/>
      <c r="J334" s="186" t="s">
        <v>156</v>
      </c>
      <c r="K334" s="187">
        <v>2</v>
      </c>
      <c r="L334" s="279">
        <v>0</v>
      </c>
      <c r="M334" s="279"/>
      <c r="N334" s="280">
        <f>ROUND(L334*K334,3)</f>
        <v>0</v>
      </c>
      <c r="O334" s="271"/>
      <c r="P334" s="271"/>
      <c r="Q334" s="271"/>
      <c r="R334" s="133"/>
      <c r="T334" s="164" t="s">
        <v>5</v>
      </c>
      <c r="U334" s="46" t="s">
        <v>42</v>
      </c>
      <c r="V334" s="38"/>
      <c r="W334" s="165">
        <f>V334*K334</f>
        <v>0</v>
      </c>
      <c r="X334" s="165">
        <v>0.12</v>
      </c>
      <c r="Y334" s="165">
        <f>X334*K334</f>
        <v>0.24</v>
      </c>
      <c r="Z334" s="165">
        <v>0</v>
      </c>
      <c r="AA334" s="166">
        <f>Z334*K334</f>
        <v>0</v>
      </c>
      <c r="AR334" s="22" t="s">
        <v>347</v>
      </c>
      <c r="AT334" s="22" t="s">
        <v>176</v>
      </c>
      <c r="AU334" s="22" t="s">
        <v>131</v>
      </c>
      <c r="AY334" s="22" t="s">
        <v>152</v>
      </c>
      <c r="BE334" s="104">
        <f>IF(U334="základná",N334,0)</f>
        <v>0</v>
      </c>
      <c r="BF334" s="104">
        <f>IF(U334="znížená",N334,0)</f>
        <v>0</v>
      </c>
      <c r="BG334" s="104">
        <f>IF(U334="zákl. prenesená",N334,0)</f>
        <v>0</v>
      </c>
      <c r="BH334" s="104">
        <f>IF(U334="zníž. prenesená",N334,0)</f>
        <v>0</v>
      </c>
      <c r="BI334" s="104">
        <f>IF(U334="nulová",N334,0)</f>
        <v>0</v>
      </c>
      <c r="BJ334" s="22" t="s">
        <v>131</v>
      </c>
      <c r="BK334" s="167">
        <f>ROUND(L334*K334,3)</f>
        <v>0</v>
      </c>
      <c r="BL334" s="22" t="s">
        <v>253</v>
      </c>
      <c r="BM334" s="22" t="s">
        <v>560</v>
      </c>
    </row>
    <row r="335" spans="2:65" s="1" customFormat="1" ht="25.5" customHeight="1">
      <c r="B335" s="130"/>
      <c r="C335" s="159" t="s">
        <v>561</v>
      </c>
      <c r="D335" s="159" t="s">
        <v>153</v>
      </c>
      <c r="E335" s="160" t="s">
        <v>562</v>
      </c>
      <c r="F335" s="270" t="s">
        <v>563</v>
      </c>
      <c r="G335" s="270"/>
      <c r="H335" s="270"/>
      <c r="I335" s="270"/>
      <c r="J335" s="161" t="s">
        <v>235</v>
      </c>
      <c r="K335" s="162">
        <v>11.34</v>
      </c>
      <c r="L335" s="258">
        <v>0</v>
      </c>
      <c r="M335" s="258"/>
      <c r="N335" s="271">
        <f>ROUND(L335*K335,3)</f>
        <v>0</v>
      </c>
      <c r="O335" s="271"/>
      <c r="P335" s="271"/>
      <c r="Q335" s="271"/>
      <c r="R335" s="133"/>
      <c r="T335" s="164" t="s">
        <v>5</v>
      </c>
      <c r="U335" s="46" t="s">
        <v>42</v>
      </c>
      <c r="V335" s="38"/>
      <c r="W335" s="165">
        <f>V335*K335</f>
        <v>0</v>
      </c>
      <c r="X335" s="165">
        <v>2.1000000000000001E-4</v>
      </c>
      <c r="Y335" s="165">
        <f>X335*K335</f>
        <v>2.3814000000000001E-3</v>
      </c>
      <c r="Z335" s="165">
        <v>0</v>
      </c>
      <c r="AA335" s="166">
        <f>Z335*K335</f>
        <v>0</v>
      </c>
      <c r="AR335" s="22" t="s">
        <v>253</v>
      </c>
      <c r="AT335" s="22" t="s">
        <v>153</v>
      </c>
      <c r="AU335" s="22" t="s">
        <v>131</v>
      </c>
      <c r="AY335" s="22" t="s">
        <v>152</v>
      </c>
      <c r="BE335" s="104">
        <f>IF(U335="základná",N335,0)</f>
        <v>0</v>
      </c>
      <c r="BF335" s="104">
        <f>IF(U335="znížená",N335,0)</f>
        <v>0</v>
      </c>
      <c r="BG335" s="104">
        <f>IF(U335="zákl. prenesená",N335,0)</f>
        <v>0</v>
      </c>
      <c r="BH335" s="104">
        <f>IF(U335="zníž. prenesená",N335,0)</f>
        <v>0</v>
      </c>
      <c r="BI335" s="104">
        <f>IF(U335="nulová",N335,0)</f>
        <v>0</v>
      </c>
      <c r="BJ335" s="22" t="s">
        <v>131</v>
      </c>
      <c r="BK335" s="167">
        <f>ROUND(L335*K335,3)</f>
        <v>0</v>
      </c>
      <c r="BL335" s="22" t="s">
        <v>253</v>
      </c>
      <c r="BM335" s="22" t="s">
        <v>564</v>
      </c>
    </row>
    <row r="336" spans="2:65" s="10" customFormat="1" ht="16.5" customHeight="1">
      <c r="B336" s="168"/>
      <c r="C336" s="169"/>
      <c r="D336" s="169"/>
      <c r="E336" s="170" t="s">
        <v>5</v>
      </c>
      <c r="F336" s="272" t="s">
        <v>565</v>
      </c>
      <c r="G336" s="273"/>
      <c r="H336" s="273"/>
      <c r="I336" s="273"/>
      <c r="J336" s="169"/>
      <c r="K336" s="171">
        <v>11.34</v>
      </c>
      <c r="L336" s="169"/>
      <c r="M336" s="169"/>
      <c r="N336" s="169"/>
      <c r="O336" s="169"/>
      <c r="P336" s="169"/>
      <c r="Q336" s="169"/>
      <c r="R336" s="172"/>
      <c r="T336" s="173"/>
      <c r="U336" s="169"/>
      <c r="V336" s="169"/>
      <c r="W336" s="169"/>
      <c r="X336" s="169"/>
      <c r="Y336" s="169"/>
      <c r="Z336" s="169"/>
      <c r="AA336" s="174"/>
      <c r="AT336" s="175" t="s">
        <v>171</v>
      </c>
      <c r="AU336" s="175" t="s">
        <v>131</v>
      </c>
      <c r="AV336" s="10" t="s">
        <v>131</v>
      </c>
      <c r="AW336" s="10" t="s">
        <v>31</v>
      </c>
      <c r="AX336" s="10" t="s">
        <v>82</v>
      </c>
      <c r="AY336" s="175" t="s">
        <v>152</v>
      </c>
    </row>
    <row r="337" spans="2:65" s="1" customFormat="1" ht="25.5" customHeight="1">
      <c r="B337" s="130"/>
      <c r="C337" s="184" t="s">
        <v>566</v>
      </c>
      <c r="D337" s="184" t="s">
        <v>176</v>
      </c>
      <c r="E337" s="185" t="s">
        <v>546</v>
      </c>
      <c r="F337" s="278" t="s">
        <v>547</v>
      </c>
      <c r="G337" s="278"/>
      <c r="H337" s="278"/>
      <c r="I337" s="278"/>
      <c r="J337" s="186" t="s">
        <v>235</v>
      </c>
      <c r="K337" s="187">
        <v>11.907</v>
      </c>
      <c r="L337" s="279">
        <v>0</v>
      </c>
      <c r="M337" s="279"/>
      <c r="N337" s="280">
        <f t="shared" ref="N337:N343" si="25">ROUND(L337*K337,3)</f>
        <v>0</v>
      </c>
      <c r="O337" s="271"/>
      <c r="P337" s="271"/>
      <c r="Q337" s="271"/>
      <c r="R337" s="133"/>
      <c r="T337" s="164" t="s">
        <v>5</v>
      </c>
      <c r="U337" s="46" t="s">
        <v>42</v>
      </c>
      <c r="V337" s="38"/>
      <c r="W337" s="165">
        <f t="shared" ref="W337:W343" si="26">V337*K337</f>
        <v>0</v>
      </c>
      <c r="X337" s="165">
        <v>1E-4</v>
      </c>
      <c r="Y337" s="165">
        <f t="shared" ref="Y337:Y343" si="27">X337*K337</f>
        <v>1.1907E-3</v>
      </c>
      <c r="Z337" s="165">
        <v>0</v>
      </c>
      <c r="AA337" s="166">
        <f t="shared" ref="AA337:AA343" si="28">Z337*K337</f>
        <v>0</v>
      </c>
      <c r="AR337" s="22" t="s">
        <v>347</v>
      </c>
      <c r="AT337" s="22" t="s">
        <v>176</v>
      </c>
      <c r="AU337" s="22" t="s">
        <v>131</v>
      </c>
      <c r="AY337" s="22" t="s">
        <v>152</v>
      </c>
      <c r="BE337" s="104">
        <f t="shared" ref="BE337:BE343" si="29">IF(U337="základná",N337,0)</f>
        <v>0</v>
      </c>
      <c r="BF337" s="104">
        <f t="shared" ref="BF337:BF343" si="30">IF(U337="znížená",N337,0)</f>
        <v>0</v>
      </c>
      <c r="BG337" s="104">
        <f t="shared" ref="BG337:BG343" si="31">IF(U337="zákl. prenesená",N337,0)</f>
        <v>0</v>
      </c>
      <c r="BH337" s="104">
        <f t="shared" ref="BH337:BH343" si="32">IF(U337="zníž. prenesená",N337,0)</f>
        <v>0</v>
      </c>
      <c r="BI337" s="104">
        <f t="shared" ref="BI337:BI343" si="33">IF(U337="nulová",N337,0)</f>
        <v>0</v>
      </c>
      <c r="BJ337" s="22" t="s">
        <v>131</v>
      </c>
      <c r="BK337" s="167">
        <f t="shared" ref="BK337:BK343" si="34">ROUND(L337*K337,3)</f>
        <v>0</v>
      </c>
      <c r="BL337" s="22" t="s">
        <v>253</v>
      </c>
      <c r="BM337" s="22" t="s">
        <v>567</v>
      </c>
    </row>
    <row r="338" spans="2:65" s="1" customFormat="1" ht="25.5" customHeight="1">
      <c r="B338" s="130"/>
      <c r="C338" s="184" t="s">
        <v>568</v>
      </c>
      <c r="D338" s="184" t="s">
        <v>176</v>
      </c>
      <c r="E338" s="185" t="s">
        <v>550</v>
      </c>
      <c r="F338" s="278" t="s">
        <v>551</v>
      </c>
      <c r="G338" s="278"/>
      <c r="H338" s="278"/>
      <c r="I338" s="278"/>
      <c r="J338" s="186" t="s">
        <v>235</v>
      </c>
      <c r="K338" s="187">
        <v>11.907</v>
      </c>
      <c r="L338" s="279">
        <v>0</v>
      </c>
      <c r="M338" s="279"/>
      <c r="N338" s="280">
        <f t="shared" si="25"/>
        <v>0</v>
      </c>
      <c r="O338" s="271"/>
      <c r="P338" s="271"/>
      <c r="Q338" s="271"/>
      <c r="R338" s="133"/>
      <c r="T338" s="164" t="s">
        <v>5</v>
      </c>
      <c r="U338" s="46" t="s">
        <v>42</v>
      </c>
      <c r="V338" s="38"/>
      <c r="W338" s="165">
        <f t="shared" si="26"/>
        <v>0</v>
      </c>
      <c r="X338" s="165">
        <v>1E-4</v>
      </c>
      <c r="Y338" s="165">
        <f t="shared" si="27"/>
        <v>1.1907E-3</v>
      </c>
      <c r="Z338" s="165">
        <v>0</v>
      </c>
      <c r="AA338" s="166">
        <f t="shared" si="28"/>
        <v>0</v>
      </c>
      <c r="AR338" s="22" t="s">
        <v>347</v>
      </c>
      <c r="AT338" s="22" t="s">
        <v>176</v>
      </c>
      <c r="AU338" s="22" t="s">
        <v>131</v>
      </c>
      <c r="AY338" s="22" t="s">
        <v>152</v>
      </c>
      <c r="BE338" s="104">
        <f t="shared" si="29"/>
        <v>0</v>
      </c>
      <c r="BF338" s="104">
        <f t="shared" si="30"/>
        <v>0</v>
      </c>
      <c r="BG338" s="104">
        <f t="shared" si="31"/>
        <v>0</v>
      </c>
      <c r="BH338" s="104">
        <f t="shared" si="32"/>
        <v>0</v>
      </c>
      <c r="BI338" s="104">
        <f t="shared" si="33"/>
        <v>0</v>
      </c>
      <c r="BJ338" s="22" t="s">
        <v>131</v>
      </c>
      <c r="BK338" s="167">
        <f t="shared" si="34"/>
        <v>0</v>
      </c>
      <c r="BL338" s="22" t="s">
        <v>253</v>
      </c>
      <c r="BM338" s="22" t="s">
        <v>569</v>
      </c>
    </row>
    <row r="339" spans="2:65" s="1" customFormat="1" ht="51" customHeight="1">
      <c r="B339" s="130"/>
      <c r="C339" s="184" t="s">
        <v>570</v>
      </c>
      <c r="D339" s="184" t="s">
        <v>176</v>
      </c>
      <c r="E339" s="185" t="s">
        <v>571</v>
      </c>
      <c r="F339" s="278" t="s">
        <v>572</v>
      </c>
      <c r="G339" s="278"/>
      <c r="H339" s="278"/>
      <c r="I339" s="278"/>
      <c r="J339" s="186" t="s">
        <v>156</v>
      </c>
      <c r="K339" s="187">
        <v>1</v>
      </c>
      <c r="L339" s="279">
        <v>0</v>
      </c>
      <c r="M339" s="279"/>
      <c r="N339" s="280">
        <f t="shared" si="25"/>
        <v>0</v>
      </c>
      <c r="O339" s="271"/>
      <c r="P339" s="271"/>
      <c r="Q339" s="271"/>
      <c r="R339" s="133"/>
      <c r="T339" s="164" t="s">
        <v>5</v>
      </c>
      <c r="U339" s="46" t="s">
        <v>42</v>
      </c>
      <c r="V339" s="38"/>
      <c r="W339" s="165">
        <f t="shared" si="26"/>
        <v>0</v>
      </c>
      <c r="X339" s="165">
        <v>0.3</v>
      </c>
      <c r="Y339" s="165">
        <f t="shared" si="27"/>
        <v>0.3</v>
      </c>
      <c r="Z339" s="165">
        <v>0</v>
      </c>
      <c r="AA339" s="166">
        <f t="shared" si="28"/>
        <v>0</v>
      </c>
      <c r="AR339" s="22" t="s">
        <v>347</v>
      </c>
      <c r="AT339" s="22" t="s">
        <v>176</v>
      </c>
      <c r="AU339" s="22" t="s">
        <v>131</v>
      </c>
      <c r="AY339" s="22" t="s">
        <v>152</v>
      </c>
      <c r="BE339" s="104">
        <f t="shared" si="29"/>
        <v>0</v>
      </c>
      <c r="BF339" s="104">
        <f t="shared" si="30"/>
        <v>0</v>
      </c>
      <c r="BG339" s="104">
        <f t="shared" si="31"/>
        <v>0</v>
      </c>
      <c r="BH339" s="104">
        <f t="shared" si="32"/>
        <v>0</v>
      </c>
      <c r="BI339" s="104">
        <f t="shared" si="33"/>
        <v>0</v>
      </c>
      <c r="BJ339" s="22" t="s">
        <v>131</v>
      </c>
      <c r="BK339" s="167">
        <f t="shared" si="34"/>
        <v>0</v>
      </c>
      <c r="BL339" s="22" t="s">
        <v>253</v>
      </c>
      <c r="BM339" s="22" t="s">
        <v>573</v>
      </c>
    </row>
    <row r="340" spans="2:65" s="1" customFormat="1" ht="25.5" customHeight="1">
      <c r="B340" s="130"/>
      <c r="C340" s="159" t="s">
        <v>574</v>
      </c>
      <c r="D340" s="159" t="s">
        <v>153</v>
      </c>
      <c r="E340" s="160" t="s">
        <v>575</v>
      </c>
      <c r="F340" s="270" t="s">
        <v>576</v>
      </c>
      <c r="G340" s="270"/>
      <c r="H340" s="270"/>
      <c r="I340" s="270"/>
      <c r="J340" s="161" t="s">
        <v>156</v>
      </c>
      <c r="K340" s="162">
        <v>1</v>
      </c>
      <c r="L340" s="258">
        <v>0</v>
      </c>
      <c r="M340" s="258"/>
      <c r="N340" s="271">
        <f t="shared" si="25"/>
        <v>0</v>
      </c>
      <c r="O340" s="271"/>
      <c r="P340" s="271"/>
      <c r="Q340" s="271"/>
      <c r="R340" s="133"/>
      <c r="T340" s="164" t="s">
        <v>5</v>
      </c>
      <c r="U340" s="46" t="s">
        <v>42</v>
      </c>
      <c r="V340" s="38"/>
      <c r="W340" s="165">
        <f t="shared" si="26"/>
        <v>0</v>
      </c>
      <c r="X340" s="165">
        <v>0</v>
      </c>
      <c r="Y340" s="165">
        <f t="shared" si="27"/>
        <v>0</v>
      </c>
      <c r="Z340" s="165">
        <v>0</v>
      </c>
      <c r="AA340" s="166">
        <f t="shared" si="28"/>
        <v>0</v>
      </c>
      <c r="AR340" s="22" t="s">
        <v>253</v>
      </c>
      <c r="AT340" s="22" t="s">
        <v>153</v>
      </c>
      <c r="AU340" s="22" t="s">
        <v>131</v>
      </c>
      <c r="AY340" s="22" t="s">
        <v>152</v>
      </c>
      <c r="BE340" s="104">
        <f t="shared" si="29"/>
        <v>0</v>
      </c>
      <c r="BF340" s="104">
        <f t="shared" si="30"/>
        <v>0</v>
      </c>
      <c r="BG340" s="104">
        <f t="shared" si="31"/>
        <v>0</v>
      </c>
      <c r="BH340" s="104">
        <f t="shared" si="32"/>
        <v>0</v>
      </c>
      <c r="BI340" s="104">
        <f t="shared" si="33"/>
        <v>0</v>
      </c>
      <c r="BJ340" s="22" t="s">
        <v>131</v>
      </c>
      <c r="BK340" s="167">
        <f t="shared" si="34"/>
        <v>0</v>
      </c>
      <c r="BL340" s="22" t="s">
        <v>253</v>
      </c>
      <c r="BM340" s="22" t="s">
        <v>577</v>
      </c>
    </row>
    <row r="341" spans="2:65" s="1" customFormat="1" ht="25.5" customHeight="1">
      <c r="B341" s="130"/>
      <c r="C341" s="159" t="s">
        <v>578</v>
      </c>
      <c r="D341" s="159" t="s">
        <v>153</v>
      </c>
      <c r="E341" s="160" t="s">
        <v>579</v>
      </c>
      <c r="F341" s="270" t="s">
        <v>580</v>
      </c>
      <c r="G341" s="270"/>
      <c r="H341" s="270"/>
      <c r="I341" s="270"/>
      <c r="J341" s="161" t="s">
        <v>156</v>
      </c>
      <c r="K341" s="162">
        <v>1</v>
      </c>
      <c r="L341" s="258">
        <v>0</v>
      </c>
      <c r="M341" s="258"/>
      <c r="N341" s="271">
        <f t="shared" si="25"/>
        <v>0</v>
      </c>
      <c r="O341" s="271"/>
      <c r="P341" s="271"/>
      <c r="Q341" s="271"/>
      <c r="R341" s="133"/>
      <c r="T341" s="164" t="s">
        <v>5</v>
      </c>
      <c r="U341" s="46" t="s">
        <v>42</v>
      </c>
      <c r="V341" s="38"/>
      <c r="W341" s="165">
        <f t="shared" si="26"/>
        <v>0</v>
      </c>
      <c r="X341" s="165">
        <v>0</v>
      </c>
      <c r="Y341" s="165">
        <f t="shared" si="27"/>
        <v>0</v>
      </c>
      <c r="Z341" s="165">
        <v>0</v>
      </c>
      <c r="AA341" s="166">
        <f t="shared" si="28"/>
        <v>0</v>
      </c>
      <c r="AR341" s="22" t="s">
        <v>253</v>
      </c>
      <c r="AT341" s="22" t="s">
        <v>153</v>
      </c>
      <c r="AU341" s="22" t="s">
        <v>131</v>
      </c>
      <c r="AY341" s="22" t="s">
        <v>152</v>
      </c>
      <c r="BE341" s="104">
        <f t="shared" si="29"/>
        <v>0</v>
      </c>
      <c r="BF341" s="104">
        <f t="shared" si="30"/>
        <v>0</v>
      </c>
      <c r="BG341" s="104">
        <f t="shared" si="31"/>
        <v>0</v>
      </c>
      <c r="BH341" s="104">
        <f t="shared" si="32"/>
        <v>0</v>
      </c>
      <c r="BI341" s="104">
        <f t="shared" si="33"/>
        <v>0</v>
      </c>
      <c r="BJ341" s="22" t="s">
        <v>131</v>
      </c>
      <c r="BK341" s="167">
        <f t="shared" si="34"/>
        <v>0</v>
      </c>
      <c r="BL341" s="22" t="s">
        <v>253</v>
      </c>
      <c r="BM341" s="22" t="s">
        <v>581</v>
      </c>
    </row>
    <row r="342" spans="2:65" s="1" customFormat="1" ht="25.5" customHeight="1">
      <c r="B342" s="130"/>
      <c r="C342" s="159" t="s">
        <v>582</v>
      </c>
      <c r="D342" s="159" t="s">
        <v>153</v>
      </c>
      <c r="E342" s="160" t="s">
        <v>583</v>
      </c>
      <c r="F342" s="270" t="s">
        <v>584</v>
      </c>
      <c r="G342" s="270"/>
      <c r="H342" s="270"/>
      <c r="I342" s="270"/>
      <c r="J342" s="161" t="s">
        <v>156</v>
      </c>
      <c r="K342" s="162">
        <v>1</v>
      </c>
      <c r="L342" s="258">
        <v>0</v>
      </c>
      <c r="M342" s="258"/>
      <c r="N342" s="271">
        <f t="shared" si="25"/>
        <v>0</v>
      </c>
      <c r="O342" s="271"/>
      <c r="P342" s="271"/>
      <c r="Q342" s="271"/>
      <c r="R342" s="133"/>
      <c r="T342" s="164" t="s">
        <v>5</v>
      </c>
      <c r="U342" s="46" t="s">
        <v>42</v>
      </c>
      <c r="V342" s="38"/>
      <c r="W342" s="165">
        <f t="shared" si="26"/>
        <v>0</v>
      </c>
      <c r="X342" s="165">
        <v>0</v>
      </c>
      <c r="Y342" s="165">
        <f t="shared" si="27"/>
        <v>0</v>
      </c>
      <c r="Z342" s="165">
        <v>0</v>
      </c>
      <c r="AA342" s="166">
        <f t="shared" si="28"/>
        <v>0</v>
      </c>
      <c r="AR342" s="22" t="s">
        <v>253</v>
      </c>
      <c r="AT342" s="22" t="s">
        <v>153</v>
      </c>
      <c r="AU342" s="22" t="s">
        <v>131</v>
      </c>
      <c r="AY342" s="22" t="s">
        <v>152</v>
      </c>
      <c r="BE342" s="104">
        <f t="shared" si="29"/>
        <v>0</v>
      </c>
      <c r="BF342" s="104">
        <f t="shared" si="30"/>
        <v>0</v>
      </c>
      <c r="BG342" s="104">
        <f t="shared" si="31"/>
        <v>0</v>
      </c>
      <c r="BH342" s="104">
        <f t="shared" si="32"/>
        <v>0</v>
      </c>
      <c r="BI342" s="104">
        <f t="shared" si="33"/>
        <v>0</v>
      </c>
      <c r="BJ342" s="22" t="s">
        <v>131</v>
      </c>
      <c r="BK342" s="167">
        <f t="shared" si="34"/>
        <v>0</v>
      </c>
      <c r="BL342" s="22" t="s">
        <v>253</v>
      </c>
      <c r="BM342" s="22" t="s">
        <v>585</v>
      </c>
    </row>
    <row r="343" spans="2:65" s="1" customFormat="1" ht="38.25" customHeight="1">
      <c r="B343" s="130"/>
      <c r="C343" s="159" t="s">
        <v>586</v>
      </c>
      <c r="D343" s="159" t="s">
        <v>153</v>
      </c>
      <c r="E343" s="160" t="s">
        <v>587</v>
      </c>
      <c r="F343" s="270" t="s">
        <v>588</v>
      </c>
      <c r="G343" s="270"/>
      <c r="H343" s="270"/>
      <c r="I343" s="270"/>
      <c r="J343" s="161" t="s">
        <v>363</v>
      </c>
      <c r="K343" s="162">
        <v>157.44999999999999</v>
      </c>
      <c r="L343" s="258">
        <v>0</v>
      </c>
      <c r="M343" s="258"/>
      <c r="N343" s="271">
        <f t="shared" si="25"/>
        <v>0</v>
      </c>
      <c r="O343" s="271"/>
      <c r="P343" s="271"/>
      <c r="Q343" s="271"/>
      <c r="R343" s="133"/>
      <c r="T343" s="164" t="s">
        <v>5</v>
      </c>
      <c r="U343" s="46" t="s">
        <v>42</v>
      </c>
      <c r="V343" s="38"/>
      <c r="W343" s="165">
        <f t="shared" si="26"/>
        <v>0</v>
      </c>
      <c r="X343" s="165">
        <v>5.0000000000000002E-5</v>
      </c>
      <c r="Y343" s="165">
        <f t="shared" si="27"/>
        <v>7.8724999999999993E-3</v>
      </c>
      <c r="Z343" s="165">
        <v>0</v>
      </c>
      <c r="AA343" s="166">
        <f t="shared" si="28"/>
        <v>0</v>
      </c>
      <c r="AR343" s="22" t="s">
        <v>253</v>
      </c>
      <c r="AT343" s="22" t="s">
        <v>153</v>
      </c>
      <c r="AU343" s="22" t="s">
        <v>131</v>
      </c>
      <c r="AY343" s="22" t="s">
        <v>152</v>
      </c>
      <c r="BE343" s="104">
        <f t="shared" si="29"/>
        <v>0</v>
      </c>
      <c r="BF343" s="104">
        <f t="shared" si="30"/>
        <v>0</v>
      </c>
      <c r="BG343" s="104">
        <f t="shared" si="31"/>
        <v>0</v>
      </c>
      <c r="BH343" s="104">
        <f t="shared" si="32"/>
        <v>0</v>
      </c>
      <c r="BI343" s="104">
        <f t="shared" si="33"/>
        <v>0</v>
      </c>
      <c r="BJ343" s="22" t="s">
        <v>131</v>
      </c>
      <c r="BK343" s="167">
        <f t="shared" si="34"/>
        <v>0</v>
      </c>
      <c r="BL343" s="22" t="s">
        <v>253</v>
      </c>
      <c r="BM343" s="22" t="s">
        <v>589</v>
      </c>
    </row>
    <row r="344" spans="2:65" s="10" customFormat="1" ht="16.5" customHeight="1">
      <c r="B344" s="168"/>
      <c r="C344" s="169"/>
      <c r="D344" s="169"/>
      <c r="E344" s="170" t="s">
        <v>5</v>
      </c>
      <c r="F344" s="272" t="s">
        <v>590</v>
      </c>
      <c r="G344" s="273"/>
      <c r="H344" s="273"/>
      <c r="I344" s="273"/>
      <c r="J344" s="169"/>
      <c r="K344" s="171">
        <v>157.44999999999999</v>
      </c>
      <c r="L344" s="169"/>
      <c r="M344" s="169"/>
      <c r="N344" s="169"/>
      <c r="O344" s="169"/>
      <c r="P344" s="169"/>
      <c r="Q344" s="169"/>
      <c r="R344" s="172"/>
      <c r="T344" s="173"/>
      <c r="U344" s="169"/>
      <c r="V344" s="169"/>
      <c r="W344" s="169"/>
      <c r="X344" s="169"/>
      <c r="Y344" s="169"/>
      <c r="Z344" s="169"/>
      <c r="AA344" s="174"/>
      <c r="AT344" s="175" t="s">
        <v>171</v>
      </c>
      <c r="AU344" s="175" t="s">
        <v>131</v>
      </c>
      <c r="AV344" s="10" t="s">
        <v>131</v>
      </c>
      <c r="AW344" s="10" t="s">
        <v>31</v>
      </c>
      <c r="AX344" s="10" t="s">
        <v>82</v>
      </c>
      <c r="AY344" s="175" t="s">
        <v>152</v>
      </c>
    </row>
    <row r="345" spans="2:65" s="1" customFormat="1" ht="25.5" customHeight="1">
      <c r="B345" s="130"/>
      <c r="C345" s="184" t="s">
        <v>591</v>
      </c>
      <c r="D345" s="184" t="s">
        <v>176</v>
      </c>
      <c r="E345" s="185" t="s">
        <v>592</v>
      </c>
      <c r="F345" s="278" t="s">
        <v>593</v>
      </c>
      <c r="G345" s="278"/>
      <c r="H345" s="278"/>
      <c r="I345" s="278"/>
      <c r="J345" s="186" t="s">
        <v>331</v>
      </c>
      <c r="K345" s="187">
        <v>0.107</v>
      </c>
      <c r="L345" s="279">
        <v>0</v>
      </c>
      <c r="M345" s="279"/>
      <c r="N345" s="280">
        <f>ROUND(L345*K345,3)</f>
        <v>0</v>
      </c>
      <c r="O345" s="271"/>
      <c r="P345" s="271"/>
      <c r="Q345" s="271"/>
      <c r="R345" s="133"/>
      <c r="T345" s="164" t="s">
        <v>5</v>
      </c>
      <c r="U345" s="46" t="s">
        <v>42</v>
      </c>
      <c r="V345" s="38"/>
      <c r="W345" s="165">
        <f>V345*K345</f>
        <v>0</v>
      </c>
      <c r="X345" s="165">
        <v>1</v>
      </c>
      <c r="Y345" s="165">
        <f>X345*K345</f>
        <v>0.107</v>
      </c>
      <c r="Z345" s="165">
        <v>0</v>
      </c>
      <c r="AA345" s="166">
        <f>Z345*K345</f>
        <v>0</v>
      </c>
      <c r="AR345" s="22" t="s">
        <v>347</v>
      </c>
      <c r="AT345" s="22" t="s">
        <v>176</v>
      </c>
      <c r="AU345" s="22" t="s">
        <v>131</v>
      </c>
      <c r="AY345" s="22" t="s">
        <v>152</v>
      </c>
      <c r="BE345" s="104">
        <f>IF(U345="základná",N345,0)</f>
        <v>0</v>
      </c>
      <c r="BF345" s="104">
        <f>IF(U345="znížená",N345,0)</f>
        <v>0</v>
      </c>
      <c r="BG345" s="104">
        <f>IF(U345="zákl. prenesená",N345,0)</f>
        <v>0</v>
      </c>
      <c r="BH345" s="104">
        <f>IF(U345="zníž. prenesená",N345,0)</f>
        <v>0</v>
      </c>
      <c r="BI345" s="104">
        <f>IF(U345="nulová",N345,0)</f>
        <v>0</v>
      </c>
      <c r="BJ345" s="22" t="s">
        <v>131</v>
      </c>
      <c r="BK345" s="167">
        <f>ROUND(L345*K345,3)</f>
        <v>0</v>
      </c>
      <c r="BL345" s="22" t="s">
        <v>253</v>
      </c>
      <c r="BM345" s="22" t="s">
        <v>594</v>
      </c>
    </row>
    <row r="346" spans="2:65" s="10" customFormat="1" ht="16.5" customHeight="1">
      <c r="B346" s="168"/>
      <c r="C346" s="169"/>
      <c r="D346" s="169"/>
      <c r="E346" s="170" t="s">
        <v>5</v>
      </c>
      <c r="F346" s="272" t="s">
        <v>595</v>
      </c>
      <c r="G346" s="273"/>
      <c r="H346" s="273"/>
      <c r="I346" s="273"/>
      <c r="J346" s="169"/>
      <c r="K346" s="171">
        <v>0.107</v>
      </c>
      <c r="L346" s="169"/>
      <c r="M346" s="169"/>
      <c r="N346" s="169"/>
      <c r="O346" s="169"/>
      <c r="P346" s="169"/>
      <c r="Q346" s="169"/>
      <c r="R346" s="172"/>
      <c r="T346" s="173"/>
      <c r="U346" s="169"/>
      <c r="V346" s="169"/>
      <c r="W346" s="169"/>
      <c r="X346" s="169"/>
      <c r="Y346" s="169"/>
      <c r="Z346" s="169"/>
      <c r="AA346" s="174"/>
      <c r="AT346" s="175" t="s">
        <v>171</v>
      </c>
      <c r="AU346" s="175" t="s">
        <v>131</v>
      </c>
      <c r="AV346" s="10" t="s">
        <v>131</v>
      </c>
      <c r="AW346" s="10" t="s">
        <v>31</v>
      </c>
      <c r="AX346" s="10" t="s">
        <v>82</v>
      </c>
      <c r="AY346" s="175" t="s">
        <v>152</v>
      </c>
    </row>
    <row r="347" spans="2:65" s="1" customFormat="1" ht="25.5" customHeight="1">
      <c r="B347" s="130"/>
      <c r="C347" s="184" t="s">
        <v>596</v>
      </c>
      <c r="D347" s="184" t="s">
        <v>176</v>
      </c>
      <c r="E347" s="185" t="s">
        <v>597</v>
      </c>
      <c r="F347" s="278" t="s">
        <v>598</v>
      </c>
      <c r="G347" s="278"/>
      <c r="H347" s="278"/>
      <c r="I347" s="278"/>
      <c r="J347" s="186" t="s">
        <v>331</v>
      </c>
      <c r="K347" s="187">
        <v>5.0999999999999997E-2</v>
      </c>
      <c r="L347" s="279">
        <v>0</v>
      </c>
      <c r="M347" s="279"/>
      <c r="N347" s="280">
        <f>ROUND(L347*K347,3)</f>
        <v>0</v>
      </c>
      <c r="O347" s="271"/>
      <c r="P347" s="271"/>
      <c r="Q347" s="271"/>
      <c r="R347" s="133"/>
      <c r="T347" s="164" t="s">
        <v>5</v>
      </c>
      <c r="U347" s="46" t="s">
        <v>42</v>
      </c>
      <c r="V347" s="38"/>
      <c r="W347" s="165">
        <f>V347*K347</f>
        <v>0</v>
      </c>
      <c r="X347" s="165">
        <v>1</v>
      </c>
      <c r="Y347" s="165">
        <f>X347*K347</f>
        <v>5.0999999999999997E-2</v>
      </c>
      <c r="Z347" s="165">
        <v>0</v>
      </c>
      <c r="AA347" s="166">
        <f>Z347*K347</f>
        <v>0</v>
      </c>
      <c r="AR347" s="22" t="s">
        <v>347</v>
      </c>
      <c r="AT347" s="22" t="s">
        <v>176</v>
      </c>
      <c r="AU347" s="22" t="s">
        <v>131</v>
      </c>
      <c r="AY347" s="22" t="s">
        <v>152</v>
      </c>
      <c r="BE347" s="104">
        <f>IF(U347="základná",N347,0)</f>
        <v>0</v>
      </c>
      <c r="BF347" s="104">
        <f>IF(U347="znížená",N347,0)</f>
        <v>0</v>
      </c>
      <c r="BG347" s="104">
        <f>IF(U347="zákl. prenesená",N347,0)</f>
        <v>0</v>
      </c>
      <c r="BH347" s="104">
        <f>IF(U347="zníž. prenesená",N347,0)</f>
        <v>0</v>
      </c>
      <c r="BI347" s="104">
        <f>IF(U347="nulová",N347,0)</f>
        <v>0</v>
      </c>
      <c r="BJ347" s="22" t="s">
        <v>131</v>
      </c>
      <c r="BK347" s="167">
        <f>ROUND(L347*K347,3)</f>
        <v>0</v>
      </c>
      <c r="BL347" s="22" t="s">
        <v>253</v>
      </c>
      <c r="BM347" s="22" t="s">
        <v>599</v>
      </c>
    </row>
    <row r="348" spans="2:65" s="10" customFormat="1" ht="16.5" customHeight="1">
      <c r="B348" s="168"/>
      <c r="C348" s="169"/>
      <c r="D348" s="169"/>
      <c r="E348" s="170" t="s">
        <v>5</v>
      </c>
      <c r="F348" s="272" t="s">
        <v>600</v>
      </c>
      <c r="G348" s="273"/>
      <c r="H348" s="273"/>
      <c r="I348" s="273"/>
      <c r="J348" s="169"/>
      <c r="K348" s="171">
        <v>5.0999999999999997E-2</v>
      </c>
      <c r="L348" s="169"/>
      <c r="M348" s="169"/>
      <c r="N348" s="169"/>
      <c r="O348" s="169"/>
      <c r="P348" s="169"/>
      <c r="Q348" s="169"/>
      <c r="R348" s="172"/>
      <c r="T348" s="173"/>
      <c r="U348" s="169"/>
      <c r="V348" s="169"/>
      <c r="W348" s="169"/>
      <c r="X348" s="169"/>
      <c r="Y348" s="169"/>
      <c r="Z348" s="169"/>
      <c r="AA348" s="174"/>
      <c r="AT348" s="175" t="s">
        <v>171</v>
      </c>
      <c r="AU348" s="175" t="s">
        <v>131</v>
      </c>
      <c r="AV348" s="10" t="s">
        <v>131</v>
      </c>
      <c r="AW348" s="10" t="s">
        <v>31</v>
      </c>
      <c r="AX348" s="10" t="s">
        <v>82</v>
      </c>
      <c r="AY348" s="175" t="s">
        <v>152</v>
      </c>
    </row>
    <row r="349" spans="2:65" s="9" customFormat="1" ht="29.85" customHeight="1">
      <c r="B349" s="148"/>
      <c r="C349" s="149"/>
      <c r="D349" s="158" t="s">
        <v>120</v>
      </c>
      <c r="E349" s="158"/>
      <c r="F349" s="158"/>
      <c r="G349" s="158"/>
      <c r="H349" s="158"/>
      <c r="I349" s="158"/>
      <c r="J349" s="158"/>
      <c r="K349" s="158"/>
      <c r="L349" s="158"/>
      <c r="M349" s="158"/>
      <c r="N349" s="264">
        <f>BK349</f>
        <v>0</v>
      </c>
      <c r="O349" s="265"/>
      <c r="P349" s="265"/>
      <c r="Q349" s="265"/>
      <c r="R349" s="151"/>
      <c r="T349" s="152"/>
      <c r="U349" s="149"/>
      <c r="V349" s="149"/>
      <c r="W349" s="153">
        <f>W350</f>
        <v>0</v>
      </c>
      <c r="X349" s="149"/>
      <c r="Y349" s="153">
        <f>Y350</f>
        <v>0</v>
      </c>
      <c r="Z349" s="149"/>
      <c r="AA349" s="154">
        <f>AA350</f>
        <v>0</v>
      </c>
      <c r="AR349" s="155" t="s">
        <v>131</v>
      </c>
      <c r="AT349" s="156" t="s">
        <v>74</v>
      </c>
      <c r="AU349" s="156" t="s">
        <v>82</v>
      </c>
      <c r="AY349" s="155" t="s">
        <v>152</v>
      </c>
      <c r="BK349" s="157">
        <f>BK350</f>
        <v>0</v>
      </c>
    </row>
    <row r="350" spans="2:65" s="1" customFormat="1" ht="25.5" customHeight="1">
      <c r="B350" s="130"/>
      <c r="C350" s="159" t="s">
        <v>601</v>
      </c>
      <c r="D350" s="159" t="s">
        <v>153</v>
      </c>
      <c r="E350" s="160" t="s">
        <v>602</v>
      </c>
      <c r="F350" s="270" t="s">
        <v>603</v>
      </c>
      <c r="G350" s="270"/>
      <c r="H350" s="270"/>
      <c r="I350" s="270"/>
      <c r="J350" s="161" t="s">
        <v>604</v>
      </c>
      <c r="K350" s="162">
        <v>1</v>
      </c>
      <c r="L350" s="258">
        <v>0</v>
      </c>
      <c r="M350" s="258"/>
      <c r="N350" s="271">
        <f>ROUND(L350*K350,3)</f>
        <v>0</v>
      </c>
      <c r="O350" s="271"/>
      <c r="P350" s="271"/>
      <c r="Q350" s="271"/>
      <c r="R350" s="133"/>
      <c r="T350" s="164" t="s">
        <v>5</v>
      </c>
      <c r="U350" s="46" t="s">
        <v>42</v>
      </c>
      <c r="V350" s="38"/>
      <c r="W350" s="165">
        <f>V350*K350</f>
        <v>0</v>
      </c>
      <c r="X350" s="165">
        <v>0</v>
      </c>
      <c r="Y350" s="165">
        <f>X350*K350</f>
        <v>0</v>
      </c>
      <c r="Z350" s="165">
        <v>0</v>
      </c>
      <c r="AA350" s="166">
        <f>Z350*K350</f>
        <v>0</v>
      </c>
      <c r="AR350" s="22" t="s">
        <v>253</v>
      </c>
      <c r="AT350" s="22" t="s">
        <v>153</v>
      </c>
      <c r="AU350" s="22" t="s">
        <v>131</v>
      </c>
      <c r="AY350" s="22" t="s">
        <v>152</v>
      </c>
      <c r="BE350" s="104">
        <f>IF(U350="základná",N350,0)</f>
        <v>0</v>
      </c>
      <c r="BF350" s="104">
        <f>IF(U350="znížená",N350,0)</f>
        <v>0</v>
      </c>
      <c r="BG350" s="104">
        <f>IF(U350="zákl. prenesená",N350,0)</f>
        <v>0</v>
      </c>
      <c r="BH350" s="104">
        <f>IF(U350="zníž. prenesená",N350,0)</f>
        <v>0</v>
      </c>
      <c r="BI350" s="104">
        <f>IF(U350="nulová",N350,0)</f>
        <v>0</v>
      </c>
      <c r="BJ350" s="22" t="s">
        <v>131</v>
      </c>
      <c r="BK350" s="167">
        <f>ROUND(L350*K350,3)</f>
        <v>0</v>
      </c>
      <c r="BL350" s="22" t="s">
        <v>253</v>
      </c>
      <c r="BM350" s="22" t="s">
        <v>605</v>
      </c>
    </row>
    <row r="351" spans="2:65" s="9" customFormat="1" ht="29.85" customHeight="1">
      <c r="B351" s="148"/>
      <c r="C351" s="149"/>
      <c r="D351" s="158" t="s">
        <v>121</v>
      </c>
      <c r="E351" s="158"/>
      <c r="F351" s="158"/>
      <c r="G351" s="158"/>
      <c r="H351" s="158"/>
      <c r="I351" s="158"/>
      <c r="J351" s="158"/>
      <c r="K351" s="158"/>
      <c r="L351" s="158"/>
      <c r="M351" s="158"/>
      <c r="N351" s="266">
        <f>BK351</f>
        <v>0</v>
      </c>
      <c r="O351" s="267"/>
      <c r="P351" s="267"/>
      <c r="Q351" s="267"/>
      <c r="R351" s="151"/>
      <c r="T351" s="152"/>
      <c r="U351" s="149"/>
      <c r="V351" s="149"/>
      <c r="W351" s="153">
        <f>SUM(W352:W358)</f>
        <v>0</v>
      </c>
      <c r="X351" s="149"/>
      <c r="Y351" s="153">
        <f>SUM(Y352:Y358)</f>
        <v>1.2143751000000003</v>
      </c>
      <c r="Z351" s="149"/>
      <c r="AA351" s="154">
        <f>SUM(AA352:AA358)</f>
        <v>0</v>
      </c>
      <c r="AR351" s="155" t="s">
        <v>131</v>
      </c>
      <c r="AT351" s="156" t="s">
        <v>74</v>
      </c>
      <c r="AU351" s="156" t="s">
        <v>82</v>
      </c>
      <c r="AY351" s="155" t="s">
        <v>152</v>
      </c>
      <c r="BK351" s="157">
        <f>SUM(BK352:BK358)</f>
        <v>0</v>
      </c>
    </row>
    <row r="352" spans="2:65" s="1" customFormat="1" ht="25.5" customHeight="1">
      <c r="B352" s="130"/>
      <c r="C352" s="159" t="s">
        <v>606</v>
      </c>
      <c r="D352" s="159" t="s">
        <v>153</v>
      </c>
      <c r="E352" s="160" t="s">
        <v>607</v>
      </c>
      <c r="F352" s="270" t="s">
        <v>608</v>
      </c>
      <c r="G352" s="270"/>
      <c r="H352" s="270"/>
      <c r="I352" s="270"/>
      <c r="J352" s="161" t="s">
        <v>235</v>
      </c>
      <c r="K352" s="162">
        <v>4.4000000000000004</v>
      </c>
      <c r="L352" s="258">
        <v>0</v>
      </c>
      <c r="M352" s="258"/>
      <c r="N352" s="271">
        <f>ROUND(L352*K352,3)</f>
        <v>0</v>
      </c>
      <c r="O352" s="271"/>
      <c r="P352" s="271"/>
      <c r="Q352" s="271"/>
      <c r="R352" s="133"/>
      <c r="T352" s="164" t="s">
        <v>5</v>
      </c>
      <c r="U352" s="46" t="s">
        <v>42</v>
      </c>
      <c r="V352" s="38"/>
      <c r="W352" s="165">
        <f>V352*K352</f>
        <v>0</v>
      </c>
      <c r="X352" s="165">
        <v>5.3E-3</v>
      </c>
      <c r="Y352" s="165">
        <f>X352*K352</f>
        <v>2.332E-2</v>
      </c>
      <c r="Z352" s="165">
        <v>0</v>
      </c>
      <c r="AA352" s="166">
        <f>Z352*K352</f>
        <v>0</v>
      </c>
      <c r="AR352" s="22" t="s">
        <v>253</v>
      </c>
      <c r="AT352" s="22" t="s">
        <v>153</v>
      </c>
      <c r="AU352" s="22" t="s">
        <v>131</v>
      </c>
      <c r="AY352" s="22" t="s">
        <v>152</v>
      </c>
      <c r="BE352" s="104">
        <f>IF(U352="základná",N352,0)</f>
        <v>0</v>
      </c>
      <c r="BF352" s="104">
        <f>IF(U352="znížená",N352,0)</f>
        <v>0</v>
      </c>
      <c r="BG352" s="104">
        <f>IF(U352="zákl. prenesená",N352,0)</f>
        <v>0</v>
      </c>
      <c r="BH352" s="104">
        <f>IF(U352="zníž. prenesená",N352,0)</f>
        <v>0</v>
      </c>
      <c r="BI352" s="104">
        <f>IF(U352="nulová",N352,0)</f>
        <v>0</v>
      </c>
      <c r="BJ352" s="22" t="s">
        <v>131</v>
      </c>
      <c r="BK352" s="167">
        <f>ROUND(L352*K352,3)</f>
        <v>0</v>
      </c>
      <c r="BL352" s="22" t="s">
        <v>253</v>
      </c>
      <c r="BM352" s="22" t="s">
        <v>609</v>
      </c>
    </row>
    <row r="353" spans="2:65" s="10" customFormat="1" ht="16.5" customHeight="1">
      <c r="B353" s="168"/>
      <c r="C353" s="169"/>
      <c r="D353" s="169"/>
      <c r="E353" s="170" t="s">
        <v>5</v>
      </c>
      <c r="F353" s="272" t="s">
        <v>610</v>
      </c>
      <c r="G353" s="273"/>
      <c r="H353" s="273"/>
      <c r="I353" s="273"/>
      <c r="J353" s="169"/>
      <c r="K353" s="171">
        <v>4.4000000000000004</v>
      </c>
      <c r="L353" s="169"/>
      <c r="M353" s="169"/>
      <c r="N353" s="169"/>
      <c r="O353" s="169"/>
      <c r="P353" s="169"/>
      <c r="Q353" s="169"/>
      <c r="R353" s="172"/>
      <c r="T353" s="173"/>
      <c r="U353" s="169"/>
      <c r="V353" s="169"/>
      <c r="W353" s="169"/>
      <c r="X353" s="169"/>
      <c r="Y353" s="169"/>
      <c r="Z353" s="169"/>
      <c r="AA353" s="174"/>
      <c r="AT353" s="175" t="s">
        <v>171</v>
      </c>
      <c r="AU353" s="175" t="s">
        <v>131</v>
      </c>
      <c r="AV353" s="10" t="s">
        <v>131</v>
      </c>
      <c r="AW353" s="10" t="s">
        <v>31</v>
      </c>
      <c r="AX353" s="10" t="s">
        <v>82</v>
      </c>
      <c r="AY353" s="175" t="s">
        <v>152</v>
      </c>
    </row>
    <row r="354" spans="2:65" s="1" customFormat="1" ht="16.5" customHeight="1">
      <c r="B354" s="130"/>
      <c r="C354" s="184" t="s">
        <v>611</v>
      </c>
      <c r="D354" s="184" t="s">
        <v>176</v>
      </c>
      <c r="E354" s="185" t="s">
        <v>612</v>
      </c>
      <c r="F354" s="278" t="s">
        <v>613</v>
      </c>
      <c r="G354" s="278"/>
      <c r="H354" s="278"/>
      <c r="I354" s="278"/>
      <c r="J354" s="186" t="s">
        <v>156</v>
      </c>
      <c r="K354" s="187">
        <v>14.52</v>
      </c>
      <c r="L354" s="279">
        <v>0</v>
      </c>
      <c r="M354" s="279"/>
      <c r="N354" s="280">
        <f>ROUND(L354*K354,3)</f>
        <v>0</v>
      </c>
      <c r="O354" s="271"/>
      <c r="P354" s="271"/>
      <c r="Q354" s="271"/>
      <c r="R354" s="133"/>
      <c r="T354" s="164" t="s">
        <v>5</v>
      </c>
      <c r="U354" s="46" t="s">
        <v>42</v>
      </c>
      <c r="V354" s="38"/>
      <c r="W354" s="165">
        <f>V354*K354</f>
        <v>0</v>
      </c>
      <c r="X354" s="165">
        <v>1.2999999999999999E-3</v>
      </c>
      <c r="Y354" s="165">
        <f>X354*K354</f>
        <v>1.8875999999999997E-2</v>
      </c>
      <c r="Z354" s="165">
        <v>0</v>
      </c>
      <c r="AA354" s="166">
        <f>Z354*K354</f>
        <v>0</v>
      </c>
      <c r="AR354" s="22" t="s">
        <v>347</v>
      </c>
      <c r="AT354" s="22" t="s">
        <v>176</v>
      </c>
      <c r="AU354" s="22" t="s">
        <v>131</v>
      </c>
      <c r="AY354" s="22" t="s">
        <v>152</v>
      </c>
      <c r="BE354" s="104">
        <f>IF(U354="základná",N354,0)</f>
        <v>0</v>
      </c>
      <c r="BF354" s="104">
        <f>IF(U354="znížená",N354,0)</f>
        <v>0</v>
      </c>
      <c r="BG354" s="104">
        <f>IF(U354="zákl. prenesená",N354,0)</f>
        <v>0</v>
      </c>
      <c r="BH354" s="104">
        <f>IF(U354="zníž. prenesená",N354,0)</f>
        <v>0</v>
      </c>
      <c r="BI354" s="104">
        <f>IF(U354="nulová",N354,0)</f>
        <v>0</v>
      </c>
      <c r="BJ354" s="22" t="s">
        <v>131</v>
      </c>
      <c r="BK354" s="167">
        <f>ROUND(L354*K354,3)</f>
        <v>0</v>
      </c>
      <c r="BL354" s="22" t="s">
        <v>253</v>
      </c>
      <c r="BM354" s="22" t="s">
        <v>614</v>
      </c>
    </row>
    <row r="355" spans="2:65" s="1" customFormat="1" ht="38.25" customHeight="1">
      <c r="B355" s="130"/>
      <c r="C355" s="159" t="s">
        <v>615</v>
      </c>
      <c r="D355" s="159" t="s">
        <v>153</v>
      </c>
      <c r="E355" s="160" t="s">
        <v>616</v>
      </c>
      <c r="F355" s="270" t="s">
        <v>617</v>
      </c>
      <c r="G355" s="270"/>
      <c r="H355" s="270"/>
      <c r="I355" s="270"/>
      <c r="J355" s="161" t="s">
        <v>168</v>
      </c>
      <c r="K355" s="162">
        <v>40.56</v>
      </c>
      <c r="L355" s="258">
        <v>0</v>
      </c>
      <c r="M355" s="258"/>
      <c r="N355" s="271">
        <f>ROUND(L355*K355,3)</f>
        <v>0</v>
      </c>
      <c r="O355" s="271"/>
      <c r="P355" s="271"/>
      <c r="Q355" s="271"/>
      <c r="R355" s="133"/>
      <c r="T355" s="164" t="s">
        <v>5</v>
      </c>
      <c r="U355" s="46" t="s">
        <v>42</v>
      </c>
      <c r="V355" s="38"/>
      <c r="W355" s="165">
        <f>V355*K355</f>
        <v>0</v>
      </c>
      <c r="X355" s="165">
        <v>3.9100000000000003E-3</v>
      </c>
      <c r="Y355" s="165">
        <f>X355*K355</f>
        <v>0.15858960000000002</v>
      </c>
      <c r="Z355" s="165">
        <v>0</v>
      </c>
      <c r="AA355" s="166">
        <f>Z355*K355</f>
        <v>0</v>
      </c>
      <c r="AR355" s="22" t="s">
        <v>253</v>
      </c>
      <c r="AT355" s="22" t="s">
        <v>153</v>
      </c>
      <c r="AU355" s="22" t="s">
        <v>131</v>
      </c>
      <c r="AY355" s="22" t="s">
        <v>152</v>
      </c>
      <c r="BE355" s="104">
        <f>IF(U355="základná",N355,0)</f>
        <v>0</v>
      </c>
      <c r="BF355" s="104">
        <f>IF(U355="znížená",N355,0)</f>
        <v>0</v>
      </c>
      <c r="BG355" s="104">
        <f>IF(U355="zákl. prenesená",N355,0)</f>
        <v>0</v>
      </c>
      <c r="BH355" s="104">
        <f>IF(U355="zníž. prenesená",N355,0)</f>
        <v>0</v>
      </c>
      <c r="BI355" s="104">
        <f>IF(U355="nulová",N355,0)</f>
        <v>0</v>
      </c>
      <c r="BJ355" s="22" t="s">
        <v>131</v>
      </c>
      <c r="BK355" s="167">
        <f>ROUND(L355*K355,3)</f>
        <v>0</v>
      </c>
      <c r="BL355" s="22" t="s">
        <v>253</v>
      </c>
      <c r="BM355" s="22" t="s">
        <v>618</v>
      </c>
    </row>
    <row r="356" spans="2:65" s="10" customFormat="1" ht="16.5" customHeight="1">
      <c r="B356" s="168"/>
      <c r="C356" s="169"/>
      <c r="D356" s="169"/>
      <c r="E356" s="170" t="s">
        <v>5</v>
      </c>
      <c r="F356" s="272" t="s">
        <v>359</v>
      </c>
      <c r="G356" s="273"/>
      <c r="H356" s="273"/>
      <c r="I356" s="273"/>
      <c r="J356" s="169"/>
      <c r="K356" s="171">
        <v>40.56</v>
      </c>
      <c r="L356" s="169"/>
      <c r="M356" s="169"/>
      <c r="N356" s="169"/>
      <c r="O356" s="169"/>
      <c r="P356" s="169"/>
      <c r="Q356" s="169"/>
      <c r="R356" s="172"/>
      <c r="T356" s="173"/>
      <c r="U356" s="169"/>
      <c r="V356" s="169"/>
      <c r="W356" s="169"/>
      <c r="X356" s="169"/>
      <c r="Y356" s="169"/>
      <c r="Z356" s="169"/>
      <c r="AA356" s="174"/>
      <c r="AT356" s="175" t="s">
        <v>171</v>
      </c>
      <c r="AU356" s="175" t="s">
        <v>131</v>
      </c>
      <c r="AV356" s="10" t="s">
        <v>131</v>
      </c>
      <c r="AW356" s="10" t="s">
        <v>31</v>
      </c>
      <c r="AX356" s="10" t="s">
        <v>82</v>
      </c>
      <c r="AY356" s="175" t="s">
        <v>152</v>
      </c>
    </row>
    <row r="357" spans="2:65" s="1" customFormat="1" ht="25.5" customHeight="1">
      <c r="B357" s="130"/>
      <c r="C357" s="184" t="s">
        <v>619</v>
      </c>
      <c r="D357" s="184" t="s">
        <v>176</v>
      </c>
      <c r="E357" s="185" t="s">
        <v>620</v>
      </c>
      <c r="F357" s="278" t="s">
        <v>621</v>
      </c>
      <c r="G357" s="278"/>
      <c r="H357" s="278"/>
      <c r="I357" s="278"/>
      <c r="J357" s="186" t="s">
        <v>168</v>
      </c>
      <c r="K357" s="187">
        <v>41.371000000000002</v>
      </c>
      <c r="L357" s="279">
        <v>0</v>
      </c>
      <c r="M357" s="279"/>
      <c r="N357" s="280">
        <f>ROUND(L357*K357,3)</f>
        <v>0</v>
      </c>
      <c r="O357" s="271"/>
      <c r="P357" s="271"/>
      <c r="Q357" s="271"/>
      <c r="R357" s="133"/>
      <c r="T357" s="164" t="s">
        <v>5</v>
      </c>
      <c r="U357" s="46" t="s">
        <v>42</v>
      </c>
      <c r="V357" s="38"/>
      <c r="W357" s="165">
        <f>V357*K357</f>
        <v>0</v>
      </c>
      <c r="X357" s="165">
        <v>2.4500000000000001E-2</v>
      </c>
      <c r="Y357" s="165">
        <f>X357*K357</f>
        <v>1.0135895000000001</v>
      </c>
      <c r="Z357" s="165">
        <v>0</v>
      </c>
      <c r="AA357" s="166">
        <f>Z357*K357</f>
        <v>0</v>
      </c>
      <c r="AR357" s="22" t="s">
        <v>347</v>
      </c>
      <c r="AT357" s="22" t="s">
        <v>176</v>
      </c>
      <c r="AU357" s="22" t="s">
        <v>131</v>
      </c>
      <c r="AY357" s="22" t="s">
        <v>152</v>
      </c>
      <c r="BE357" s="104">
        <f>IF(U357="základná",N357,0)</f>
        <v>0</v>
      </c>
      <c r="BF357" s="104">
        <f>IF(U357="znížená",N357,0)</f>
        <v>0</v>
      </c>
      <c r="BG357" s="104">
        <f>IF(U357="zákl. prenesená",N357,0)</f>
        <v>0</v>
      </c>
      <c r="BH357" s="104">
        <f>IF(U357="zníž. prenesená",N357,0)</f>
        <v>0</v>
      </c>
      <c r="BI357" s="104">
        <f>IF(U357="nulová",N357,0)</f>
        <v>0</v>
      </c>
      <c r="BJ357" s="22" t="s">
        <v>131</v>
      </c>
      <c r="BK357" s="167">
        <f>ROUND(L357*K357,3)</f>
        <v>0</v>
      </c>
      <c r="BL357" s="22" t="s">
        <v>253</v>
      </c>
      <c r="BM357" s="22" t="s">
        <v>622</v>
      </c>
    </row>
    <row r="358" spans="2:65" s="1" customFormat="1" ht="25.5" customHeight="1">
      <c r="B358" s="130"/>
      <c r="C358" s="159" t="s">
        <v>623</v>
      </c>
      <c r="D358" s="159" t="s">
        <v>153</v>
      </c>
      <c r="E358" s="160" t="s">
        <v>624</v>
      </c>
      <c r="F358" s="270" t="s">
        <v>625</v>
      </c>
      <c r="G358" s="270"/>
      <c r="H358" s="270"/>
      <c r="I358" s="270"/>
      <c r="J358" s="161" t="s">
        <v>394</v>
      </c>
      <c r="K358" s="163">
        <v>0</v>
      </c>
      <c r="L358" s="258">
        <v>0</v>
      </c>
      <c r="M358" s="258"/>
      <c r="N358" s="271">
        <f>ROUND(L358*K358,3)</f>
        <v>0</v>
      </c>
      <c r="O358" s="271"/>
      <c r="P358" s="271"/>
      <c r="Q358" s="271"/>
      <c r="R358" s="133"/>
      <c r="T358" s="164" t="s">
        <v>5</v>
      </c>
      <c r="U358" s="46" t="s">
        <v>42</v>
      </c>
      <c r="V358" s="38"/>
      <c r="W358" s="165">
        <f>V358*K358</f>
        <v>0</v>
      </c>
      <c r="X358" s="165">
        <v>0</v>
      </c>
      <c r="Y358" s="165">
        <f>X358*K358</f>
        <v>0</v>
      </c>
      <c r="Z358" s="165">
        <v>0</v>
      </c>
      <c r="AA358" s="166">
        <f>Z358*K358</f>
        <v>0</v>
      </c>
      <c r="AR358" s="22" t="s">
        <v>253</v>
      </c>
      <c r="AT358" s="22" t="s">
        <v>153</v>
      </c>
      <c r="AU358" s="22" t="s">
        <v>131</v>
      </c>
      <c r="AY358" s="22" t="s">
        <v>152</v>
      </c>
      <c r="BE358" s="104">
        <f>IF(U358="základná",N358,0)</f>
        <v>0</v>
      </c>
      <c r="BF358" s="104">
        <f>IF(U358="znížená",N358,0)</f>
        <v>0</v>
      </c>
      <c r="BG358" s="104">
        <f>IF(U358="zákl. prenesená",N358,0)</f>
        <v>0</v>
      </c>
      <c r="BH358" s="104">
        <f>IF(U358="zníž. prenesená",N358,0)</f>
        <v>0</v>
      </c>
      <c r="BI358" s="104">
        <f>IF(U358="nulová",N358,0)</f>
        <v>0</v>
      </c>
      <c r="BJ358" s="22" t="s">
        <v>131</v>
      </c>
      <c r="BK358" s="167">
        <f>ROUND(L358*K358,3)</f>
        <v>0</v>
      </c>
      <c r="BL358" s="22" t="s">
        <v>253</v>
      </c>
      <c r="BM358" s="22" t="s">
        <v>626</v>
      </c>
    </row>
    <row r="359" spans="2:65" s="9" customFormat="1" ht="29.85" customHeight="1">
      <c r="B359" s="148"/>
      <c r="C359" s="149"/>
      <c r="D359" s="158" t="s">
        <v>122</v>
      </c>
      <c r="E359" s="158"/>
      <c r="F359" s="158"/>
      <c r="G359" s="158"/>
      <c r="H359" s="158"/>
      <c r="I359" s="158"/>
      <c r="J359" s="158"/>
      <c r="K359" s="158"/>
      <c r="L359" s="158"/>
      <c r="M359" s="158"/>
      <c r="N359" s="266">
        <f>BK359</f>
        <v>0</v>
      </c>
      <c r="O359" s="267"/>
      <c r="P359" s="267"/>
      <c r="Q359" s="267"/>
      <c r="R359" s="151"/>
      <c r="T359" s="152"/>
      <c r="U359" s="149"/>
      <c r="V359" s="149"/>
      <c r="W359" s="153">
        <f>SUM(W360:W377)</f>
        <v>0</v>
      </c>
      <c r="X359" s="149"/>
      <c r="Y359" s="153">
        <f>SUM(Y360:Y377)</f>
        <v>0.34755904999999998</v>
      </c>
      <c r="Z359" s="149"/>
      <c r="AA359" s="154">
        <f>SUM(AA360:AA377)</f>
        <v>0.12218000000000001</v>
      </c>
      <c r="AR359" s="155" t="s">
        <v>131</v>
      </c>
      <c r="AT359" s="156" t="s">
        <v>74</v>
      </c>
      <c r="AU359" s="156" t="s">
        <v>82</v>
      </c>
      <c r="AY359" s="155" t="s">
        <v>152</v>
      </c>
      <c r="BK359" s="157">
        <f>SUM(BK360:BK377)</f>
        <v>0</v>
      </c>
    </row>
    <row r="360" spans="2:65" s="1" customFormat="1" ht="16.5" customHeight="1">
      <c r="B360" s="130"/>
      <c r="C360" s="159" t="s">
        <v>627</v>
      </c>
      <c r="D360" s="159" t="s">
        <v>153</v>
      </c>
      <c r="E360" s="160" t="s">
        <v>628</v>
      </c>
      <c r="F360" s="270" t="s">
        <v>629</v>
      </c>
      <c r="G360" s="270"/>
      <c r="H360" s="270"/>
      <c r="I360" s="270"/>
      <c r="J360" s="161" t="s">
        <v>235</v>
      </c>
      <c r="K360" s="162">
        <v>93.37</v>
      </c>
      <c r="L360" s="258">
        <v>0</v>
      </c>
      <c r="M360" s="258"/>
      <c r="N360" s="271">
        <f>ROUND(L360*K360,3)</f>
        <v>0</v>
      </c>
      <c r="O360" s="271"/>
      <c r="P360" s="271"/>
      <c r="Q360" s="271"/>
      <c r="R360" s="133"/>
      <c r="T360" s="164" t="s">
        <v>5</v>
      </c>
      <c r="U360" s="46" t="s">
        <v>42</v>
      </c>
      <c r="V360" s="38"/>
      <c r="W360" s="165">
        <f>V360*K360</f>
        <v>0</v>
      </c>
      <c r="X360" s="165">
        <v>4.0000000000000003E-5</v>
      </c>
      <c r="Y360" s="165">
        <f>X360*K360</f>
        <v>3.7348000000000004E-3</v>
      </c>
      <c r="Z360" s="165">
        <v>0</v>
      </c>
      <c r="AA360" s="166">
        <f>Z360*K360</f>
        <v>0</v>
      </c>
      <c r="AR360" s="22" t="s">
        <v>253</v>
      </c>
      <c r="AT360" s="22" t="s">
        <v>153</v>
      </c>
      <c r="AU360" s="22" t="s">
        <v>131</v>
      </c>
      <c r="AY360" s="22" t="s">
        <v>152</v>
      </c>
      <c r="BE360" s="104">
        <f>IF(U360="základná",N360,0)</f>
        <v>0</v>
      </c>
      <c r="BF360" s="104">
        <f>IF(U360="znížená",N360,0)</f>
        <v>0</v>
      </c>
      <c r="BG360" s="104">
        <f>IF(U360="zákl. prenesená",N360,0)</f>
        <v>0</v>
      </c>
      <c r="BH360" s="104">
        <f>IF(U360="zníž. prenesená",N360,0)</f>
        <v>0</v>
      </c>
      <c r="BI360" s="104">
        <f>IF(U360="nulová",N360,0)</f>
        <v>0</v>
      </c>
      <c r="BJ360" s="22" t="s">
        <v>131</v>
      </c>
      <c r="BK360" s="167">
        <f>ROUND(L360*K360,3)</f>
        <v>0</v>
      </c>
      <c r="BL360" s="22" t="s">
        <v>253</v>
      </c>
      <c r="BM360" s="22" t="s">
        <v>630</v>
      </c>
    </row>
    <row r="361" spans="2:65" s="10" customFormat="1" ht="16.5" customHeight="1">
      <c r="B361" s="168"/>
      <c r="C361" s="169"/>
      <c r="D361" s="169"/>
      <c r="E361" s="170" t="s">
        <v>5</v>
      </c>
      <c r="F361" s="272" t="s">
        <v>631</v>
      </c>
      <c r="G361" s="273"/>
      <c r="H361" s="273"/>
      <c r="I361" s="273"/>
      <c r="J361" s="169"/>
      <c r="K361" s="171">
        <v>15.5</v>
      </c>
      <c r="L361" s="169"/>
      <c r="M361" s="169"/>
      <c r="N361" s="169"/>
      <c r="O361" s="169"/>
      <c r="P361" s="169"/>
      <c r="Q361" s="169"/>
      <c r="R361" s="172"/>
      <c r="T361" s="173"/>
      <c r="U361" s="169"/>
      <c r="V361" s="169"/>
      <c r="W361" s="169"/>
      <c r="X361" s="169"/>
      <c r="Y361" s="169"/>
      <c r="Z361" s="169"/>
      <c r="AA361" s="174"/>
      <c r="AT361" s="175" t="s">
        <v>171</v>
      </c>
      <c r="AU361" s="175" t="s">
        <v>131</v>
      </c>
      <c r="AV361" s="10" t="s">
        <v>131</v>
      </c>
      <c r="AW361" s="10" t="s">
        <v>31</v>
      </c>
      <c r="AX361" s="10" t="s">
        <v>75</v>
      </c>
      <c r="AY361" s="175" t="s">
        <v>152</v>
      </c>
    </row>
    <row r="362" spans="2:65" s="10" customFormat="1" ht="16.5" customHeight="1">
      <c r="B362" s="168"/>
      <c r="C362" s="169"/>
      <c r="D362" s="169"/>
      <c r="E362" s="170" t="s">
        <v>5</v>
      </c>
      <c r="F362" s="274" t="s">
        <v>632</v>
      </c>
      <c r="G362" s="275"/>
      <c r="H362" s="275"/>
      <c r="I362" s="275"/>
      <c r="J362" s="169"/>
      <c r="K362" s="171">
        <v>9.4600000000000009</v>
      </c>
      <c r="L362" s="169"/>
      <c r="M362" s="169"/>
      <c r="N362" s="169"/>
      <c r="O362" s="169"/>
      <c r="P362" s="169"/>
      <c r="Q362" s="169"/>
      <c r="R362" s="172"/>
      <c r="T362" s="173"/>
      <c r="U362" s="169"/>
      <c r="V362" s="169"/>
      <c r="W362" s="169"/>
      <c r="X362" s="169"/>
      <c r="Y362" s="169"/>
      <c r="Z362" s="169"/>
      <c r="AA362" s="174"/>
      <c r="AT362" s="175" t="s">
        <v>171</v>
      </c>
      <c r="AU362" s="175" t="s">
        <v>131</v>
      </c>
      <c r="AV362" s="10" t="s">
        <v>131</v>
      </c>
      <c r="AW362" s="10" t="s">
        <v>31</v>
      </c>
      <c r="AX362" s="10" t="s">
        <v>75</v>
      </c>
      <c r="AY362" s="175" t="s">
        <v>152</v>
      </c>
    </row>
    <row r="363" spans="2:65" s="10" customFormat="1" ht="16.5" customHeight="1">
      <c r="B363" s="168"/>
      <c r="C363" s="169"/>
      <c r="D363" s="169"/>
      <c r="E363" s="170" t="s">
        <v>5</v>
      </c>
      <c r="F363" s="274" t="s">
        <v>633</v>
      </c>
      <c r="G363" s="275"/>
      <c r="H363" s="275"/>
      <c r="I363" s="275"/>
      <c r="J363" s="169"/>
      <c r="K363" s="171">
        <v>11.38</v>
      </c>
      <c r="L363" s="169"/>
      <c r="M363" s="169"/>
      <c r="N363" s="169"/>
      <c r="O363" s="169"/>
      <c r="P363" s="169"/>
      <c r="Q363" s="169"/>
      <c r="R363" s="172"/>
      <c r="T363" s="173"/>
      <c r="U363" s="169"/>
      <c r="V363" s="169"/>
      <c r="W363" s="169"/>
      <c r="X363" s="169"/>
      <c r="Y363" s="169"/>
      <c r="Z363" s="169"/>
      <c r="AA363" s="174"/>
      <c r="AT363" s="175" t="s">
        <v>171</v>
      </c>
      <c r="AU363" s="175" t="s">
        <v>131</v>
      </c>
      <c r="AV363" s="10" t="s">
        <v>131</v>
      </c>
      <c r="AW363" s="10" t="s">
        <v>31</v>
      </c>
      <c r="AX363" s="10" t="s">
        <v>75</v>
      </c>
      <c r="AY363" s="175" t="s">
        <v>152</v>
      </c>
    </row>
    <row r="364" spans="2:65" s="10" customFormat="1" ht="16.5" customHeight="1">
      <c r="B364" s="168"/>
      <c r="C364" s="169"/>
      <c r="D364" s="169"/>
      <c r="E364" s="170" t="s">
        <v>5</v>
      </c>
      <c r="F364" s="274" t="s">
        <v>634</v>
      </c>
      <c r="G364" s="275"/>
      <c r="H364" s="275"/>
      <c r="I364" s="275"/>
      <c r="J364" s="169"/>
      <c r="K364" s="171">
        <v>11.63</v>
      </c>
      <c r="L364" s="169"/>
      <c r="M364" s="169"/>
      <c r="N364" s="169"/>
      <c r="O364" s="169"/>
      <c r="P364" s="169"/>
      <c r="Q364" s="169"/>
      <c r="R364" s="172"/>
      <c r="T364" s="173"/>
      <c r="U364" s="169"/>
      <c r="V364" s="169"/>
      <c r="W364" s="169"/>
      <c r="X364" s="169"/>
      <c r="Y364" s="169"/>
      <c r="Z364" s="169"/>
      <c r="AA364" s="174"/>
      <c r="AT364" s="175" t="s">
        <v>171</v>
      </c>
      <c r="AU364" s="175" t="s">
        <v>131</v>
      </c>
      <c r="AV364" s="10" t="s">
        <v>131</v>
      </c>
      <c r="AW364" s="10" t="s">
        <v>31</v>
      </c>
      <c r="AX364" s="10" t="s">
        <v>75</v>
      </c>
      <c r="AY364" s="175" t="s">
        <v>152</v>
      </c>
    </row>
    <row r="365" spans="2:65" s="10" customFormat="1" ht="16.5" customHeight="1">
      <c r="B365" s="168"/>
      <c r="C365" s="169"/>
      <c r="D365" s="169"/>
      <c r="E365" s="170" t="s">
        <v>5</v>
      </c>
      <c r="F365" s="274" t="s">
        <v>635</v>
      </c>
      <c r="G365" s="275"/>
      <c r="H365" s="275"/>
      <c r="I365" s="275"/>
      <c r="J365" s="169"/>
      <c r="K365" s="171">
        <v>15.3</v>
      </c>
      <c r="L365" s="169"/>
      <c r="M365" s="169"/>
      <c r="N365" s="169"/>
      <c r="O365" s="169"/>
      <c r="P365" s="169"/>
      <c r="Q365" s="169"/>
      <c r="R365" s="172"/>
      <c r="T365" s="173"/>
      <c r="U365" s="169"/>
      <c r="V365" s="169"/>
      <c r="W365" s="169"/>
      <c r="X365" s="169"/>
      <c r="Y365" s="169"/>
      <c r="Z365" s="169"/>
      <c r="AA365" s="174"/>
      <c r="AT365" s="175" t="s">
        <v>171</v>
      </c>
      <c r="AU365" s="175" t="s">
        <v>131</v>
      </c>
      <c r="AV365" s="10" t="s">
        <v>131</v>
      </c>
      <c r="AW365" s="10" t="s">
        <v>31</v>
      </c>
      <c r="AX365" s="10" t="s">
        <v>75</v>
      </c>
      <c r="AY365" s="175" t="s">
        <v>152</v>
      </c>
    </row>
    <row r="366" spans="2:65" s="10" customFormat="1" ht="16.5" customHeight="1">
      <c r="B366" s="168"/>
      <c r="C366" s="169"/>
      <c r="D366" s="169"/>
      <c r="E366" s="170" t="s">
        <v>5</v>
      </c>
      <c r="F366" s="274" t="s">
        <v>223</v>
      </c>
      <c r="G366" s="275"/>
      <c r="H366" s="275"/>
      <c r="I366" s="275"/>
      <c r="J366" s="169"/>
      <c r="K366" s="171">
        <v>13.6</v>
      </c>
      <c r="L366" s="169"/>
      <c r="M366" s="169"/>
      <c r="N366" s="169"/>
      <c r="O366" s="169"/>
      <c r="P366" s="169"/>
      <c r="Q366" s="169"/>
      <c r="R366" s="172"/>
      <c r="T366" s="173"/>
      <c r="U366" s="169"/>
      <c r="V366" s="169"/>
      <c r="W366" s="169"/>
      <c r="X366" s="169"/>
      <c r="Y366" s="169"/>
      <c r="Z366" s="169"/>
      <c r="AA366" s="174"/>
      <c r="AT366" s="175" t="s">
        <v>171</v>
      </c>
      <c r="AU366" s="175" t="s">
        <v>131</v>
      </c>
      <c r="AV366" s="10" t="s">
        <v>131</v>
      </c>
      <c r="AW366" s="10" t="s">
        <v>31</v>
      </c>
      <c r="AX366" s="10" t="s">
        <v>75</v>
      </c>
      <c r="AY366" s="175" t="s">
        <v>152</v>
      </c>
    </row>
    <row r="367" spans="2:65" s="10" customFormat="1" ht="16.5" customHeight="1">
      <c r="B367" s="168"/>
      <c r="C367" s="169"/>
      <c r="D367" s="169"/>
      <c r="E367" s="170" t="s">
        <v>5</v>
      </c>
      <c r="F367" s="274" t="s">
        <v>636</v>
      </c>
      <c r="G367" s="275"/>
      <c r="H367" s="275"/>
      <c r="I367" s="275"/>
      <c r="J367" s="169"/>
      <c r="K367" s="171">
        <v>16.5</v>
      </c>
      <c r="L367" s="169"/>
      <c r="M367" s="169"/>
      <c r="N367" s="169"/>
      <c r="O367" s="169"/>
      <c r="P367" s="169"/>
      <c r="Q367" s="169"/>
      <c r="R367" s="172"/>
      <c r="T367" s="173"/>
      <c r="U367" s="169"/>
      <c r="V367" s="169"/>
      <c r="W367" s="169"/>
      <c r="X367" s="169"/>
      <c r="Y367" s="169"/>
      <c r="Z367" s="169"/>
      <c r="AA367" s="174"/>
      <c r="AT367" s="175" t="s">
        <v>171</v>
      </c>
      <c r="AU367" s="175" t="s">
        <v>131</v>
      </c>
      <c r="AV367" s="10" t="s">
        <v>131</v>
      </c>
      <c r="AW367" s="10" t="s">
        <v>31</v>
      </c>
      <c r="AX367" s="10" t="s">
        <v>75</v>
      </c>
      <c r="AY367" s="175" t="s">
        <v>152</v>
      </c>
    </row>
    <row r="368" spans="2:65" s="11" customFormat="1" ht="16.5" customHeight="1">
      <c r="B368" s="176"/>
      <c r="C368" s="177"/>
      <c r="D368" s="177"/>
      <c r="E368" s="178" t="s">
        <v>5</v>
      </c>
      <c r="F368" s="276" t="s">
        <v>174</v>
      </c>
      <c r="G368" s="277"/>
      <c r="H368" s="277"/>
      <c r="I368" s="277"/>
      <c r="J368" s="177"/>
      <c r="K368" s="179">
        <v>93.37</v>
      </c>
      <c r="L368" s="177"/>
      <c r="M368" s="177"/>
      <c r="N368" s="177"/>
      <c r="O368" s="177"/>
      <c r="P368" s="177"/>
      <c r="Q368" s="177"/>
      <c r="R368" s="180"/>
      <c r="T368" s="181"/>
      <c r="U368" s="177"/>
      <c r="V368" s="177"/>
      <c r="W368" s="177"/>
      <c r="X368" s="177"/>
      <c r="Y368" s="177"/>
      <c r="Z368" s="177"/>
      <c r="AA368" s="182"/>
      <c r="AT368" s="183" t="s">
        <v>171</v>
      </c>
      <c r="AU368" s="183" t="s">
        <v>131</v>
      </c>
      <c r="AV368" s="11" t="s">
        <v>157</v>
      </c>
      <c r="AW368" s="11" t="s">
        <v>31</v>
      </c>
      <c r="AX368" s="11" t="s">
        <v>82</v>
      </c>
      <c r="AY368" s="183" t="s">
        <v>152</v>
      </c>
    </row>
    <row r="369" spans="2:65" s="1" customFormat="1" ht="16.5" customHeight="1">
      <c r="B369" s="130"/>
      <c r="C369" s="184" t="s">
        <v>637</v>
      </c>
      <c r="D369" s="184" t="s">
        <v>176</v>
      </c>
      <c r="E369" s="185" t="s">
        <v>638</v>
      </c>
      <c r="F369" s="278" t="s">
        <v>639</v>
      </c>
      <c r="G369" s="278"/>
      <c r="H369" s="278"/>
      <c r="I369" s="278"/>
      <c r="J369" s="186" t="s">
        <v>235</v>
      </c>
      <c r="K369" s="187">
        <v>95.236999999999995</v>
      </c>
      <c r="L369" s="279">
        <v>0</v>
      </c>
      <c r="M369" s="279"/>
      <c r="N369" s="280">
        <f>ROUND(L369*K369,3)</f>
        <v>0</v>
      </c>
      <c r="O369" s="271"/>
      <c r="P369" s="271"/>
      <c r="Q369" s="271"/>
      <c r="R369" s="133"/>
      <c r="T369" s="164" t="s">
        <v>5</v>
      </c>
      <c r="U369" s="46" t="s">
        <v>42</v>
      </c>
      <c r="V369" s="38"/>
      <c r="W369" s="165">
        <f>V369*K369</f>
        <v>0</v>
      </c>
      <c r="X369" s="165">
        <v>0</v>
      </c>
      <c r="Y369" s="165">
        <f>X369*K369</f>
        <v>0</v>
      </c>
      <c r="Z369" s="165">
        <v>0</v>
      </c>
      <c r="AA369" s="166">
        <f>Z369*K369</f>
        <v>0</v>
      </c>
      <c r="AR369" s="22" t="s">
        <v>347</v>
      </c>
      <c r="AT369" s="22" t="s">
        <v>176</v>
      </c>
      <c r="AU369" s="22" t="s">
        <v>131</v>
      </c>
      <c r="AY369" s="22" t="s">
        <v>152</v>
      </c>
      <c r="BE369" s="104">
        <f>IF(U369="základná",N369,0)</f>
        <v>0</v>
      </c>
      <c r="BF369" s="104">
        <f>IF(U369="znížená",N369,0)</f>
        <v>0</v>
      </c>
      <c r="BG369" s="104">
        <f>IF(U369="zákl. prenesená",N369,0)</f>
        <v>0</v>
      </c>
      <c r="BH369" s="104">
        <f>IF(U369="zníž. prenesená",N369,0)</f>
        <v>0</v>
      </c>
      <c r="BI369" s="104">
        <f>IF(U369="nulová",N369,0)</f>
        <v>0</v>
      </c>
      <c r="BJ369" s="22" t="s">
        <v>131</v>
      </c>
      <c r="BK369" s="167">
        <f>ROUND(L369*K369,3)</f>
        <v>0</v>
      </c>
      <c r="BL369" s="22" t="s">
        <v>253</v>
      </c>
      <c r="BM369" s="22" t="s">
        <v>640</v>
      </c>
    </row>
    <row r="370" spans="2:65" s="1" customFormat="1" ht="25.5" customHeight="1">
      <c r="B370" s="130"/>
      <c r="C370" s="159" t="s">
        <v>641</v>
      </c>
      <c r="D370" s="159" t="s">
        <v>153</v>
      </c>
      <c r="E370" s="160" t="s">
        <v>642</v>
      </c>
      <c r="F370" s="270" t="s">
        <v>643</v>
      </c>
      <c r="G370" s="270"/>
      <c r="H370" s="270"/>
      <c r="I370" s="270"/>
      <c r="J370" s="161" t="s">
        <v>168</v>
      </c>
      <c r="K370" s="162">
        <v>122.18</v>
      </c>
      <c r="L370" s="258">
        <v>0</v>
      </c>
      <c r="M370" s="258"/>
      <c r="N370" s="271">
        <f>ROUND(L370*K370,3)</f>
        <v>0</v>
      </c>
      <c r="O370" s="271"/>
      <c r="P370" s="271"/>
      <c r="Q370" s="271"/>
      <c r="R370" s="133"/>
      <c r="T370" s="164" t="s">
        <v>5</v>
      </c>
      <c r="U370" s="46" t="s">
        <v>42</v>
      </c>
      <c r="V370" s="38"/>
      <c r="W370" s="165">
        <f>V370*K370</f>
        <v>0</v>
      </c>
      <c r="X370" s="165">
        <v>0</v>
      </c>
      <c r="Y370" s="165">
        <f>X370*K370</f>
        <v>0</v>
      </c>
      <c r="Z370" s="165">
        <v>1E-3</v>
      </c>
      <c r="AA370" s="166">
        <f>Z370*K370</f>
        <v>0.12218000000000001</v>
      </c>
      <c r="AR370" s="22" t="s">
        <v>253</v>
      </c>
      <c r="AT370" s="22" t="s">
        <v>153</v>
      </c>
      <c r="AU370" s="22" t="s">
        <v>131</v>
      </c>
      <c r="AY370" s="22" t="s">
        <v>152</v>
      </c>
      <c r="BE370" s="104">
        <f>IF(U370="základná",N370,0)</f>
        <v>0</v>
      </c>
      <c r="BF370" s="104">
        <f>IF(U370="znížená",N370,0)</f>
        <v>0</v>
      </c>
      <c r="BG370" s="104">
        <f>IF(U370="zákl. prenesená",N370,0)</f>
        <v>0</v>
      </c>
      <c r="BH370" s="104">
        <f>IF(U370="zníž. prenesená",N370,0)</f>
        <v>0</v>
      </c>
      <c r="BI370" s="104">
        <f>IF(U370="nulová",N370,0)</f>
        <v>0</v>
      </c>
      <c r="BJ370" s="22" t="s">
        <v>131</v>
      </c>
      <c r="BK370" s="167">
        <f>ROUND(L370*K370,3)</f>
        <v>0</v>
      </c>
      <c r="BL370" s="22" t="s">
        <v>253</v>
      </c>
      <c r="BM370" s="22" t="s">
        <v>644</v>
      </c>
    </row>
    <row r="371" spans="2:65" s="1" customFormat="1" ht="25.5" customHeight="1">
      <c r="B371" s="130"/>
      <c r="C371" s="159" t="s">
        <v>645</v>
      </c>
      <c r="D371" s="159" t="s">
        <v>153</v>
      </c>
      <c r="E371" s="160" t="s">
        <v>646</v>
      </c>
      <c r="F371" s="270" t="s">
        <v>647</v>
      </c>
      <c r="G371" s="270"/>
      <c r="H371" s="270"/>
      <c r="I371" s="270"/>
      <c r="J371" s="161" t="s">
        <v>168</v>
      </c>
      <c r="K371" s="162">
        <v>81.62</v>
      </c>
      <c r="L371" s="258">
        <v>0</v>
      </c>
      <c r="M371" s="258"/>
      <c r="N371" s="271">
        <f>ROUND(L371*K371,3)</f>
        <v>0</v>
      </c>
      <c r="O371" s="271"/>
      <c r="P371" s="271"/>
      <c r="Q371" s="271"/>
      <c r="R371" s="133"/>
      <c r="T371" s="164" t="s">
        <v>5</v>
      </c>
      <c r="U371" s="46" t="s">
        <v>42</v>
      </c>
      <c r="V371" s="38"/>
      <c r="W371" s="165">
        <f>V371*K371</f>
        <v>0</v>
      </c>
      <c r="X371" s="165">
        <v>2.9999999999999997E-4</v>
      </c>
      <c r="Y371" s="165">
        <f>X371*K371</f>
        <v>2.4486000000000001E-2</v>
      </c>
      <c r="Z371" s="165">
        <v>0</v>
      </c>
      <c r="AA371" s="166">
        <f>Z371*K371</f>
        <v>0</v>
      </c>
      <c r="AR371" s="22" t="s">
        <v>253</v>
      </c>
      <c r="AT371" s="22" t="s">
        <v>153</v>
      </c>
      <c r="AU371" s="22" t="s">
        <v>131</v>
      </c>
      <c r="AY371" s="22" t="s">
        <v>152</v>
      </c>
      <c r="BE371" s="104">
        <f>IF(U371="základná",N371,0)</f>
        <v>0</v>
      </c>
      <c r="BF371" s="104">
        <f>IF(U371="znížená",N371,0)</f>
        <v>0</v>
      </c>
      <c r="BG371" s="104">
        <f>IF(U371="zákl. prenesená",N371,0)</f>
        <v>0</v>
      </c>
      <c r="BH371" s="104">
        <f>IF(U371="zníž. prenesená",N371,0)</f>
        <v>0</v>
      </c>
      <c r="BI371" s="104">
        <f>IF(U371="nulová",N371,0)</f>
        <v>0</v>
      </c>
      <c r="BJ371" s="22" t="s">
        <v>131</v>
      </c>
      <c r="BK371" s="167">
        <f>ROUND(L371*K371,3)</f>
        <v>0</v>
      </c>
      <c r="BL371" s="22" t="s">
        <v>253</v>
      </c>
      <c r="BM371" s="22" t="s">
        <v>648</v>
      </c>
    </row>
    <row r="372" spans="2:65" s="10" customFormat="1" ht="16.5" customHeight="1">
      <c r="B372" s="168"/>
      <c r="C372" s="169"/>
      <c r="D372" s="169"/>
      <c r="E372" s="170" t="s">
        <v>5</v>
      </c>
      <c r="F372" s="272" t="s">
        <v>649</v>
      </c>
      <c r="G372" s="273"/>
      <c r="H372" s="273"/>
      <c r="I372" s="273"/>
      <c r="J372" s="169"/>
      <c r="K372" s="171">
        <v>81.62</v>
      </c>
      <c r="L372" s="169"/>
      <c r="M372" s="169"/>
      <c r="N372" s="169"/>
      <c r="O372" s="169"/>
      <c r="P372" s="169"/>
      <c r="Q372" s="169"/>
      <c r="R372" s="172"/>
      <c r="T372" s="173"/>
      <c r="U372" s="169"/>
      <c r="V372" s="169"/>
      <c r="W372" s="169"/>
      <c r="X372" s="169"/>
      <c r="Y372" s="169"/>
      <c r="Z372" s="169"/>
      <c r="AA372" s="174"/>
      <c r="AT372" s="175" t="s">
        <v>171</v>
      </c>
      <c r="AU372" s="175" t="s">
        <v>131</v>
      </c>
      <c r="AV372" s="10" t="s">
        <v>131</v>
      </c>
      <c r="AW372" s="10" t="s">
        <v>31</v>
      </c>
      <c r="AX372" s="10" t="s">
        <v>82</v>
      </c>
      <c r="AY372" s="175" t="s">
        <v>152</v>
      </c>
    </row>
    <row r="373" spans="2:65" s="1" customFormat="1" ht="25.5" customHeight="1">
      <c r="B373" s="130"/>
      <c r="C373" s="184" t="s">
        <v>650</v>
      </c>
      <c r="D373" s="184" t="s">
        <v>176</v>
      </c>
      <c r="E373" s="185" t="s">
        <v>651</v>
      </c>
      <c r="F373" s="278" t="s">
        <v>652</v>
      </c>
      <c r="G373" s="278"/>
      <c r="H373" s="278"/>
      <c r="I373" s="278"/>
      <c r="J373" s="186" t="s">
        <v>168</v>
      </c>
      <c r="K373" s="187">
        <v>85.700999999999993</v>
      </c>
      <c r="L373" s="279">
        <v>0</v>
      </c>
      <c r="M373" s="279"/>
      <c r="N373" s="280">
        <f>ROUND(L373*K373,3)</f>
        <v>0</v>
      </c>
      <c r="O373" s="271"/>
      <c r="P373" s="271"/>
      <c r="Q373" s="271"/>
      <c r="R373" s="133"/>
      <c r="T373" s="164" t="s">
        <v>5</v>
      </c>
      <c r="U373" s="46" t="s">
        <v>42</v>
      </c>
      <c r="V373" s="38"/>
      <c r="W373" s="165">
        <f>V373*K373</f>
        <v>0</v>
      </c>
      <c r="X373" s="165">
        <v>3.65E-3</v>
      </c>
      <c r="Y373" s="165">
        <f>X373*K373</f>
        <v>0.31280864999999997</v>
      </c>
      <c r="Z373" s="165">
        <v>0</v>
      </c>
      <c r="AA373" s="166">
        <f>Z373*K373</f>
        <v>0</v>
      </c>
      <c r="AR373" s="22" t="s">
        <v>347</v>
      </c>
      <c r="AT373" s="22" t="s">
        <v>176</v>
      </c>
      <c r="AU373" s="22" t="s">
        <v>131</v>
      </c>
      <c r="AY373" s="22" t="s">
        <v>152</v>
      </c>
      <c r="BE373" s="104">
        <f>IF(U373="základná",N373,0)</f>
        <v>0</v>
      </c>
      <c r="BF373" s="104">
        <f>IF(U373="znížená",N373,0)</f>
        <v>0</v>
      </c>
      <c r="BG373" s="104">
        <f>IF(U373="zákl. prenesená",N373,0)</f>
        <v>0</v>
      </c>
      <c r="BH373" s="104">
        <f>IF(U373="zníž. prenesená",N373,0)</f>
        <v>0</v>
      </c>
      <c r="BI373" s="104">
        <f>IF(U373="nulová",N373,0)</f>
        <v>0</v>
      </c>
      <c r="BJ373" s="22" t="s">
        <v>131</v>
      </c>
      <c r="BK373" s="167">
        <f>ROUND(L373*K373,3)</f>
        <v>0</v>
      </c>
      <c r="BL373" s="22" t="s">
        <v>253</v>
      </c>
      <c r="BM373" s="22" t="s">
        <v>653</v>
      </c>
    </row>
    <row r="374" spans="2:65" s="1" customFormat="1" ht="25.5" customHeight="1">
      <c r="B374" s="130"/>
      <c r="C374" s="159" t="s">
        <v>654</v>
      </c>
      <c r="D374" s="159" t="s">
        <v>153</v>
      </c>
      <c r="E374" s="160" t="s">
        <v>655</v>
      </c>
      <c r="F374" s="270" t="s">
        <v>656</v>
      </c>
      <c r="G374" s="270"/>
      <c r="H374" s="270"/>
      <c r="I374" s="270"/>
      <c r="J374" s="161" t="s">
        <v>168</v>
      </c>
      <c r="K374" s="162">
        <v>81.62</v>
      </c>
      <c r="L374" s="258">
        <v>0</v>
      </c>
      <c r="M374" s="258"/>
      <c r="N374" s="271">
        <f>ROUND(L374*K374,3)</f>
        <v>0</v>
      </c>
      <c r="O374" s="271"/>
      <c r="P374" s="271"/>
      <c r="Q374" s="271"/>
      <c r="R374" s="133"/>
      <c r="T374" s="164" t="s">
        <v>5</v>
      </c>
      <c r="U374" s="46" t="s">
        <v>42</v>
      </c>
      <c r="V374" s="38"/>
      <c r="W374" s="165">
        <f>V374*K374</f>
        <v>0</v>
      </c>
      <c r="X374" s="165">
        <v>0</v>
      </c>
      <c r="Y374" s="165">
        <f>X374*K374</f>
        <v>0</v>
      </c>
      <c r="Z374" s="165">
        <v>0</v>
      </c>
      <c r="AA374" s="166">
        <f>Z374*K374</f>
        <v>0</v>
      </c>
      <c r="AR374" s="22" t="s">
        <v>253</v>
      </c>
      <c r="AT374" s="22" t="s">
        <v>153</v>
      </c>
      <c r="AU374" s="22" t="s">
        <v>131</v>
      </c>
      <c r="AY374" s="22" t="s">
        <v>152</v>
      </c>
      <c r="BE374" s="104">
        <f>IF(U374="základná",N374,0)</f>
        <v>0</v>
      </c>
      <c r="BF374" s="104">
        <f>IF(U374="znížená",N374,0)</f>
        <v>0</v>
      </c>
      <c r="BG374" s="104">
        <f>IF(U374="zákl. prenesená",N374,0)</f>
        <v>0</v>
      </c>
      <c r="BH374" s="104">
        <f>IF(U374="zníž. prenesená",N374,0)</f>
        <v>0</v>
      </c>
      <c r="BI374" s="104">
        <f>IF(U374="nulová",N374,0)</f>
        <v>0</v>
      </c>
      <c r="BJ374" s="22" t="s">
        <v>131</v>
      </c>
      <c r="BK374" s="167">
        <f>ROUND(L374*K374,3)</f>
        <v>0</v>
      </c>
      <c r="BL374" s="22" t="s">
        <v>253</v>
      </c>
      <c r="BM374" s="22" t="s">
        <v>657</v>
      </c>
    </row>
    <row r="375" spans="2:65" s="1" customFormat="1" ht="25.5" customHeight="1">
      <c r="B375" s="130"/>
      <c r="C375" s="159" t="s">
        <v>658</v>
      </c>
      <c r="D375" s="159" t="s">
        <v>153</v>
      </c>
      <c r="E375" s="160" t="s">
        <v>659</v>
      </c>
      <c r="F375" s="270" t="s">
        <v>660</v>
      </c>
      <c r="G375" s="270"/>
      <c r="H375" s="270"/>
      <c r="I375" s="270"/>
      <c r="J375" s="161" t="s">
        <v>168</v>
      </c>
      <c r="K375" s="162">
        <v>81.62</v>
      </c>
      <c r="L375" s="258">
        <v>0</v>
      </c>
      <c r="M375" s="258"/>
      <c r="N375" s="271">
        <f>ROUND(L375*K375,3)</f>
        <v>0</v>
      </c>
      <c r="O375" s="271"/>
      <c r="P375" s="271"/>
      <c r="Q375" s="271"/>
      <c r="R375" s="133"/>
      <c r="T375" s="164" t="s">
        <v>5</v>
      </c>
      <c r="U375" s="46" t="s">
        <v>42</v>
      </c>
      <c r="V375" s="38"/>
      <c r="W375" s="165">
        <f>V375*K375</f>
        <v>0</v>
      </c>
      <c r="X375" s="165">
        <v>8.0000000000000007E-5</v>
      </c>
      <c r="Y375" s="165">
        <f>X375*K375</f>
        <v>6.5296000000000009E-3</v>
      </c>
      <c r="Z375" s="165">
        <v>0</v>
      </c>
      <c r="AA375" s="166">
        <f>Z375*K375</f>
        <v>0</v>
      </c>
      <c r="AR375" s="22" t="s">
        <v>253</v>
      </c>
      <c r="AT375" s="22" t="s">
        <v>153</v>
      </c>
      <c r="AU375" s="22" t="s">
        <v>131</v>
      </c>
      <c r="AY375" s="22" t="s">
        <v>152</v>
      </c>
      <c r="BE375" s="104">
        <f>IF(U375="základná",N375,0)</f>
        <v>0</v>
      </c>
      <c r="BF375" s="104">
        <f>IF(U375="znížená",N375,0)</f>
        <v>0</v>
      </c>
      <c r="BG375" s="104">
        <f>IF(U375="zákl. prenesená",N375,0)</f>
        <v>0</v>
      </c>
      <c r="BH375" s="104">
        <f>IF(U375="zníž. prenesená",N375,0)</f>
        <v>0</v>
      </c>
      <c r="BI375" s="104">
        <f>IF(U375="nulová",N375,0)</f>
        <v>0</v>
      </c>
      <c r="BJ375" s="22" t="s">
        <v>131</v>
      </c>
      <c r="BK375" s="167">
        <f>ROUND(L375*K375,3)</f>
        <v>0</v>
      </c>
      <c r="BL375" s="22" t="s">
        <v>253</v>
      </c>
      <c r="BM375" s="22" t="s">
        <v>661</v>
      </c>
    </row>
    <row r="376" spans="2:65" s="1" customFormat="1" ht="25.5" customHeight="1">
      <c r="B376" s="130"/>
      <c r="C376" s="159" t="s">
        <v>662</v>
      </c>
      <c r="D376" s="159" t="s">
        <v>153</v>
      </c>
      <c r="E376" s="160" t="s">
        <v>663</v>
      </c>
      <c r="F376" s="270" t="s">
        <v>664</v>
      </c>
      <c r="G376" s="270"/>
      <c r="H376" s="270"/>
      <c r="I376" s="270"/>
      <c r="J376" s="161" t="s">
        <v>168</v>
      </c>
      <c r="K376" s="162">
        <v>81.62</v>
      </c>
      <c r="L376" s="258">
        <v>0</v>
      </c>
      <c r="M376" s="258"/>
      <c r="N376" s="271">
        <f>ROUND(L376*K376,3)</f>
        <v>0</v>
      </c>
      <c r="O376" s="271"/>
      <c r="P376" s="271"/>
      <c r="Q376" s="271"/>
      <c r="R376" s="133"/>
      <c r="T376" s="164" t="s">
        <v>5</v>
      </c>
      <c r="U376" s="46" t="s">
        <v>42</v>
      </c>
      <c r="V376" s="38"/>
      <c r="W376" s="165">
        <f>V376*K376</f>
        <v>0</v>
      </c>
      <c r="X376" s="165">
        <v>0</v>
      </c>
      <c r="Y376" s="165">
        <f>X376*K376</f>
        <v>0</v>
      </c>
      <c r="Z376" s="165">
        <v>0</v>
      </c>
      <c r="AA376" s="166">
        <f>Z376*K376</f>
        <v>0</v>
      </c>
      <c r="AR376" s="22" t="s">
        <v>253</v>
      </c>
      <c r="AT376" s="22" t="s">
        <v>153</v>
      </c>
      <c r="AU376" s="22" t="s">
        <v>131</v>
      </c>
      <c r="AY376" s="22" t="s">
        <v>152</v>
      </c>
      <c r="BE376" s="104">
        <f>IF(U376="základná",N376,0)</f>
        <v>0</v>
      </c>
      <c r="BF376" s="104">
        <f>IF(U376="znížená",N376,0)</f>
        <v>0</v>
      </c>
      <c r="BG376" s="104">
        <f>IF(U376="zákl. prenesená",N376,0)</f>
        <v>0</v>
      </c>
      <c r="BH376" s="104">
        <f>IF(U376="zníž. prenesená",N376,0)</f>
        <v>0</v>
      </c>
      <c r="BI376" s="104">
        <f>IF(U376="nulová",N376,0)</f>
        <v>0</v>
      </c>
      <c r="BJ376" s="22" t="s">
        <v>131</v>
      </c>
      <c r="BK376" s="167">
        <f>ROUND(L376*K376,3)</f>
        <v>0</v>
      </c>
      <c r="BL376" s="22" t="s">
        <v>253</v>
      </c>
      <c r="BM376" s="22" t="s">
        <v>665</v>
      </c>
    </row>
    <row r="377" spans="2:65" s="1" customFormat="1" ht="25.5" customHeight="1">
      <c r="B377" s="130"/>
      <c r="C377" s="159" t="s">
        <v>666</v>
      </c>
      <c r="D377" s="159" t="s">
        <v>153</v>
      </c>
      <c r="E377" s="160" t="s">
        <v>667</v>
      </c>
      <c r="F377" s="270" t="s">
        <v>668</v>
      </c>
      <c r="G377" s="270"/>
      <c r="H377" s="270"/>
      <c r="I377" s="270"/>
      <c r="J377" s="161" t="s">
        <v>394</v>
      </c>
      <c r="K377" s="163">
        <v>0</v>
      </c>
      <c r="L377" s="258">
        <v>0</v>
      </c>
      <c r="M377" s="258"/>
      <c r="N377" s="271">
        <f>ROUND(L377*K377,3)</f>
        <v>0</v>
      </c>
      <c r="O377" s="271"/>
      <c r="P377" s="271"/>
      <c r="Q377" s="271"/>
      <c r="R377" s="133"/>
      <c r="T377" s="164" t="s">
        <v>5</v>
      </c>
      <c r="U377" s="46" t="s">
        <v>42</v>
      </c>
      <c r="V377" s="38"/>
      <c r="W377" s="165">
        <f>V377*K377</f>
        <v>0</v>
      </c>
      <c r="X377" s="165">
        <v>0</v>
      </c>
      <c r="Y377" s="165">
        <f>X377*K377</f>
        <v>0</v>
      </c>
      <c r="Z377" s="165">
        <v>0</v>
      </c>
      <c r="AA377" s="166">
        <f>Z377*K377</f>
        <v>0</v>
      </c>
      <c r="AR377" s="22" t="s">
        <v>253</v>
      </c>
      <c r="AT377" s="22" t="s">
        <v>153</v>
      </c>
      <c r="AU377" s="22" t="s">
        <v>131</v>
      </c>
      <c r="AY377" s="22" t="s">
        <v>152</v>
      </c>
      <c r="BE377" s="104">
        <f>IF(U377="základná",N377,0)</f>
        <v>0</v>
      </c>
      <c r="BF377" s="104">
        <f>IF(U377="znížená",N377,0)</f>
        <v>0</v>
      </c>
      <c r="BG377" s="104">
        <f>IF(U377="zákl. prenesená",N377,0)</f>
        <v>0</v>
      </c>
      <c r="BH377" s="104">
        <f>IF(U377="zníž. prenesená",N377,0)</f>
        <v>0</v>
      </c>
      <c r="BI377" s="104">
        <f>IF(U377="nulová",N377,0)</f>
        <v>0</v>
      </c>
      <c r="BJ377" s="22" t="s">
        <v>131</v>
      </c>
      <c r="BK377" s="167">
        <f>ROUND(L377*K377,3)</f>
        <v>0</v>
      </c>
      <c r="BL377" s="22" t="s">
        <v>253</v>
      </c>
      <c r="BM377" s="22" t="s">
        <v>669</v>
      </c>
    </row>
    <row r="378" spans="2:65" s="9" customFormat="1" ht="29.85" customHeight="1">
      <c r="B378" s="148"/>
      <c r="C378" s="149"/>
      <c r="D378" s="158" t="s">
        <v>123</v>
      </c>
      <c r="E378" s="158"/>
      <c r="F378" s="158"/>
      <c r="G378" s="158"/>
      <c r="H378" s="158"/>
      <c r="I378" s="158"/>
      <c r="J378" s="158"/>
      <c r="K378" s="158"/>
      <c r="L378" s="158"/>
      <c r="M378" s="158"/>
      <c r="N378" s="266">
        <f>BK378</f>
        <v>0</v>
      </c>
      <c r="O378" s="267"/>
      <c r="P378" s="267"/>
      <c r="Q378" s="267"/>
      <c r="R378" s="151"/>
      <c r="T378" s="152"/>
      <c r="U378" s="149"/>
      <c r="V378" s="149"/>
      <c r="W378" s="153">
        <f>SUM(W379:W390)</f>
        <v>0</v>
      </c>
      <c r="X378" s="149"/>
      <c r="Y378" s="153">
        <f>SUM(Y379:Y390)</f>
        <v>0.93959155999999999</v>
      </c>
      <c r="Z378" s="149"/>
      <c r="AA378" s="154">
        <f>SUM(AA379:AA390)</f>
        <v>0</v>
      </c>
      <c r="AR378" s="155" t="s">
        <v>131</v>
      </c>
      <c r="AT378" s="156" t="s">
        <v>74</v>
      </c>
      <c r="AU378" s="156" t="s">
        <v>82</v>
      </c>
      <c r="AY378" s="155" t="s">
        <v>152</v>
      </c>
      <c r="BK378" s="157">
        <f>SUM(BK379:BK390)</f>
        <v>0</v>
      </c>
    </row>
    <row r="379" spans="2:65" s="1" customFormat="1" ht="38.25" customHeight="1">
      <c r="B379" s="130"/>
      <c r="C379" s="159" t="s">
        <v>670</v>
      </c>
      <c r="D379" s="159" t="s">
        <v>153</v>
      </c>
      <c r="E379" s="160" t="s">
        <v>671</v>
      </c>
      <c r="F379" s="270" t="s">
        <v>672</v>
      </c>
      <c r="G379" s="270"/>
      <c r="H379" s="270"/>
      <c r="I379" s="270"/>
      <c r="J379" s="161" t="s">
        <v>168</v>
      </c>
      <c r="K379" s="162">
        <v>133.529</v>
      </c>
      <c r="L379" s="258">
        <v>0</v>
      </c>
      <c r="M379" s="258"/>
      <c r="N379" s="271">
        <f>ROUND(L379*K379,3)</f>
        <v>0</v>
      </c>
      <c r="O379" s="271"/>
      <c r="P379" s="271"/>
      <c r="Q379" s="271"/>
      <c r="R379" s="133"/>
      <c r="T379" s="164" t="s">
        <v>5</v>
      </c>
      <c r="U379" s="46" t="s">
        <v>42</v>
      </c>
      <c r="V379" s="38"/>
      <c r="W379" s="165">
        <f>V379*K379</f>
        <v>0</v>
      </c>
      <c r="X379" s="165">
        <v>3.64E-3</v>
      </c>
      <c r="Y379" s="165">
        <f>X379*K379</f>
        <v>0.48604555999999999</v>
      </c>
      <c r="Z379" s="165">
        <v>0</v>
      </c>
      <c r="AA379" s="166">
        <f>Z379*K379</f>
        <v>0</v>
      </c>
      <c r="AR379" s="22" t="s">
        <v>253</v>
      </c>
      <c r="AT379" s="22" t="s">
        <v>153</v>
      </c>
      <c r="AU379" s="22" t="s">
        <v>131</v>
      </c>
      <c r="AY379" s="22" t="s">
        <v>152</v>
      </c>
      <c r="BE379" s="104">
        <f>IF(U379="základná",N379,0)</f>
        <v>0</v>
      </c>
      <c r="BF379" s="104">
        <f>IF(U379="znížená",N379,0)</f>
        <v>0</v>
      </c>
      <c r="BG379" s="104">
        <f>IF(U379="zákl. prenesená",N379,0)</f>
        <v>0</v>
      </c>
      <c r="BH379" s="104">
        <f>IF(U379="zníž. prenesená",N379,0)</f>
        <v>0</v>
      </c>
      <c r="BI379" s="104">
        <f>IF(U379="nulová",N379,0)</f>
        <v>0</v>
      </c>
      <c r="BJ379" s="22" t="s">
        <v>131</v>
      </c>
      <c r="BK379" s="167">
        <f>ROUND(L379*K379,3)</f>
        <v>0</v>
      </c>
      <c r="BL379" s="22" t="s">
        <v>253</v>
      </c>
      <c r="BM379" s="22" t="s">
        <v>673</v>
      </c>
    </row>
    <row r="380" spans="2:65" s="10" customFormat="1" ht="16.5" customHeight="1">
      <c r="B380" s="168"/>
      <c r="C380" s="169"/>
      <c r="D380" s="169"/>
      <c r="E380" s="170" t="s">
        <v>5</v>
      </c>
      <c r="F380" s="272" t="s">
        <v>674</v>
      </c>
      <c r="G380" s="273"/>
      <c r="H380" s="273"/>
      <c r="I380" s="273"/>
      <c r="J380" s="169"/>
      <c r="K380" s="171">
        <v>12.47</v>
      </c>
      <c r="L380" s="169"/>
      <c r="M380" s="169"/>
      <c r="N380" s="169"/>
      <c r="O380" s="169"/>
      <c r="P380" s="169"/>
      <c r="Q380" s="169"/>
      <c r="R380" s="172"/>
      <c r="T380" s="173"/>
      <c r="U380" s="169"/>
      <c r="V380" s="169"/>
      <c r="W380" s="169"/>
      <c r="X380" s="169"/>
      <c r="Y380" s="169"/>
      <c r="Z380" s="169"/>
      <c r="AA380" s="174"/>
      <c r="AT380" s="175" t="s">
        <v>171</v>
      </c>
      <c r="AU380" s="175" t="s">
        <v>131</v>
      </c>
      <c r="AV380" s="10" t="s">
        <v>131</v>
      </c>
      <c r="AW380" s="10" t="s">
        <v>31</v>
      </c>
      <c r="AX380" s="10" t="s">
        <v>75</v>
      </c>
      <c r="AY380" s="175" t="s">
        <v>152</v>
      </c>
    </row>
    <row r="381" spans="2:65" s="10" customFormat="1" ht="16.5" customHeight="1">
      <c r="B381" s="168"/>
      <c r="C381" s="169"/>
      <c r="D381" s="169"/>
      <c r="E381" s="170" t="s">
        <v>5</v>
      </c>
      <c r="F381" s="274" t="s">
        <v>675</v>
      </c>
      <c r="G381" s="275"/>
      <c r="H381" s="275"/>
      <c r="I381" s="275"/>
      <c r="J381" s="169"/>
      <c r="K381" s="171">
        <v>13.016</v>
      </c>
      <c r="L381" s="169"/>
      <c r="M381" s="169"/>
      <c r="N381" s="169"/>
      <c r="O381" s="169"/>
      <c r="P381" s="169"/>
      <c r="Q381" s="169"/>
      <c r="R381" s="172"/>
      <c r="T381" s="173"/>
      <c r="U381" s="169"/>
      <c r="V381" s="169"/>
      <c r="W381" s="169"/>
      <c r="X381" s="169"/>
      <c r="Y381" s="169"/>
      <c r="Z381" s="169"/>
      <c r="AA381" s="174"/>
      <c r="AT381" s="175" t="s">
        <v>171</v>
      </c>
      <c r="AU381" s="175" t="s">
        <v>131</v>
      </c>
      <c r="AV381" s="10" t="s">
        <v>131</v>
      </c>
      <c r="AW381" s="10" t="s">
        <v>31</v>
      </c>
      <c r="AX381" s="10" t="s">
        <v>75</v>
      </c>
      <c r="AY381" s="175" t="s">
        <v>152</v>
      </c>
    </row>
    <row r="382" spans="2:65" s="10" customFormat="1" ht="16.5" customHeight="1">
      <c r="B382" s="168"/>
      <c r="C382" s="169"/>
      <c r="D382" s="169"/>
      <c r="E382" s="170" t="s">
        <v>5</v>
      </c>
      <c r="F382" s="274" t="s">
        <v>676</v>
      </c>
      <c r="G382" s="275"/>
      <c r="H382" s="275"/>
      <c r="I382" s="275"/>
      <c r="J382" s="169"/>
      <c r="K382" s="171">
        <v>28.998999999999999</v>
      </c>
      <c r="L382" s="169"/>
      <c r="M382" s="169"/>
      <c r="N382" s="169"/>
      <c r="O382" s="169"/>
      <c r="P382" s="169"/>
      <c r="Q382" s="169"/>
      <c r="R382" s="172"/>
      <c r="T382" s="173"/>
      <c r="U382" s="169"/>
      <c r="V382" s="169"/>
      <c r="W382" s="169"/>
      <c r="X382" s="169"/>
      <c r="Y382" s="169"/>
      <c r="Z382" s="169"/>
      <c r="AA382" s="174"/>
      <c r="AT382" s="175" t="s">
        <v>171</v>
      </c>
      <c r="AU382" s="175" t="s">
        <v>131</v>
      </c>
      <c r="AV382" s="10" t="s">
        <v>131</v>
      </c>
      <c r="AW382" s="10" t="s">
        <v>31</v>
      </c>
      <c r="AX382" s="10" t="s">
        <v>75</v>
      </c>
      <c r="AY382" s="175" t="s">
        <v>152</v>
      </c>
    </row>
    <row r="383" spans="2:65" s="10" customFormat="1" ht="16.5" customHeight="1">
      <c r="B383" s="168"/>
      <c r="C383" s="169"/>
      <c r="D383" s="169"/>
      <c r="E383" s="170" t="s">
        <v>5</v>
      </c>
      <c r="F383" s="274" t="s">
        <v>677</v>
      </c>
      <c r="G383" s="275"/>
      <c r="H383" s="275"/>
      <c r="I383" s="275"/>
      <c r="J383" s="169"/>
      <c r="K383" s="171">
        <v>18.096</v>
      </c>
      <c r="L383" s="169"/>
      <c r="M383" s="169"/>
      <c r="N383" s="169"/>
      <c r="O383" s="169"/>
      <c r="P383" s="169"/>
      <c r="Q383" s="169"/>
      <c r="R383" s="172"/>
      <c r="T383" s="173"/>
      <c r="U383" s="169"/>
      <c r="V383" s="169"/>
      <c r="W383" s="169"/>
      <c r="X383" s="169"/>
      <c r="Y383" s="169"/>
      <c r="Z383" s="169"/>
      <c r="AA383" s="174"/>
      <c r="AT383" s="175" t="s">
        <v>171</v>
      </c>
      <c r="AU383" s="175" t="s">
        <v>131</v>
      </c>
      <c r="AV383" s="10" t="s">
        <v>131</v>
      </c>
      <c r="AW383" s="10" t="s">
        <v>31</v>
      </c>
      <c r="AX383" s="10" t="s">
        <v>75</v>
      </c>
      <c r="AY383" s="175" t="s">
        <v>152</v>
      </c>
    </row>
    <row r="384" spans="2:65" s="10" customFormat="1" ht="16.5" customHeight="1">
      <c r="B384" s="168"/>
      <c r="C384" s="169"/>
      <c r="D384" s="169"/>
      <c r="E384" s="170" t="s">
        <v>5</v>
      </c>
      <c r="F384" s="274" t="s">
        <v>678</v>
      </c>
      <c r="G384" s="275"/>
      <c r="H384" s="275"/>
      <c r="I384" s="275"/>
      <c r="J384" s="169"/>
      <c r="K384" s="171">
        <v>28.998999999999999</v>
      </c>
      <c r="L384" s="169"/>
      <c r="M384" s="169"/>
      <c r="N384" s="169"/>
      <c r="O384" s="169"/>
      <c r="P384" s="169"/>
      <c r="Q384" s="169"/>
      <c r="R384" s="172"/>
      <c r="T384" s="173"/>
      <c r="U384" s="169"/>
      <c r="V384" s="169"/>
      <c r="W384" s="169"/>
      <c r="X384" s="169"/>
      <c r="Y384" s="169"/>
      <c r="Z384" s="169"/>
      <c r="AA384" s="174"/>
      <c r="AT384" s="175" t="s">
        <v>171</v>
      </c>
      <c r="AU384" s="175" t="s">
        <v>131</v>
      </c>
      <c r="AV384" s="10" t="s">
        <v>131</v>
      </c>
      <c r="AW384" s="10" t="s">
        <v>31</v>
      </c>
      <c r="AX384" s="10" t="s">
        <v>75</v>
      </c>
      <c r="AY384" s="175" t="s">
        <v>152</v>
      </c>
    </row>
    <row r="385" spans="2:65" s="10" customFormat="1" ht="16.5" customHeight="1">
      <c r="B385" s="168"/>
      <c r="C385" s="169"/>
      <c r="D385" s="169"/>
      <c r="E385" s="170" t="s">
        <v>5</v>
      </c>
      <c r="F385" s="274" t="s">
        <v>679</v>
      </c>
      <c r="G385" s="275"/>
      <c r="H385" s="275"/>
      <c r="I385" s="275"/>
      <c r="J385" s="169"/>
      <c r="K385" s="171">
        <v>18.344000000000001</v>
      </c>
      <c r="L385" s="169"/>
      <c r="M385" s="169"/>
      <c r="N385" s="169"/>
      <c r="O385" s="169"/>
      <c r="P385" s="169"/>
      <c r="Q385" s="169"/>
      <c r="R385" s="172"/>
      <c r="T385" s="173"/>
      <c r="U385" s="169"/>
      <c r="V385" s="169"/>
      <c r="W385" s="169"/>
      <c r="X385" s="169"/>
      <c r="Y385" s="169"/>
      <c r="Z385" s="169"/>
      <c r="AA385" s="174"/>
      <c r="AT385" s="175" t="s">
        <v>171</v>
      </c>
      <c r="AU385" s="175" t="s">
        <v>131</v>
      </c>
      <c r="AV385" s="10" t="s">
        <v>131</v>
      </c>
      <c r="AW385" s="10" t="s">
        <v>31</v>
      </c>
      <c r="AX385" s="10" t="s">
        <v>75</v>
      </c>
      <c r="AY385" s="175" t="s">
        <v>152</v>
      </c>
    </row>
    <row r="386" spans="2:65" s="10" customFormat="1" ht="16.5" customHeight="1">
      <c r="B386" s="168"/>
      <c r="C386" s="169"/>
      <c r="D386" s="169"/>
      <c r="E386" s="170" t="s">
        <v>5</v>
      </c>
      <c r="F386" s="274" t="s">
        <v>680</v>
      </c>
      <c r="G386" s="275"/>
      <c r="H386" s="275"/>
      <c r="I386" s="275"/>
      <c r="J386" s="169"/>
      <c r="K386" s="171">
        <v>9.51</v>
      </c>
      <c r="L386" s="169"/>
      <c r="M386" s="169"/>
      <c r="N386" s="169"/>
      <c r="O386" s="169"/>
      <c r="P386" s="169"/>
      <c r="Q386" s="169"/>
      <c r="R386" s="172"/>
      <c r="T386" s="173"/>
      <c r="U386" s="169"/>
      <c r="V386" s="169"/>
      <c r="W386" s="169"/>
      <c r="X386" s="169"/>
      <c r="Y386" s="169"/>
      <c r="Z386" s="169"/>
      <c r="AA386" s="174"/>
      <c r="AT386" s="175" t="s">
        <v>171</v>
      </c>
      <c r="AU386" s="175" t="s">
        <v>131</v>
      </c>
      <c r="AV386" s="10" t="s">
        <v>131</v>
      </c>
      <c r="AW386" s="10" t="s">
        <v>31</v>
      </c>
      <c r="AX386" s="10" t="s">
        <v>75</v>
      </c>
      <c r="AY386" s="175" t="s">
        <v>152</v>
      </c>
    </row>
    <row r="387" spans="2:65" s="10" customFormat="1" ht="16.5" customHeight="1">
      <c r="B387" s="168"/>
      <c r="C387" s="169"/>
      <c r="D387" s="169"/>
      <c r="E387" s="170" t="s">
        <v>5</v>
      </c>
      <c r="F387" s="274" t="s">
        <v>681</v>
      </c>
      <c r="G387" s="275"/>
      <c r="H387" s="275"/>
      <c r="I387" s="275"/>
      <c r="J387" s="169"/>
      <c r="K387" s="171">
        <v>4.0949999999999998</v>
      </c>
      <c r="L387" s="169"/>
      <c r="M387" s="169"/>
      <c r="N387" s="169"/>
      <c r="O387" s="169"/>
      <c r="P387" s="169"/>
      <c r="Q387" s="169"/>
      <c r="R387" s="172"/>
      <c r="T387" s="173"/>
      <c r="U387" s="169"/>
      <c r="V387" s="169"/>
      <c r="W387" s="169"/>
      <c r="X387" s="169"/>
      <c r="Y387" s="169"/>
      <c r="Z387" s="169"/>
      <c r="AA387" s="174"/>
      <c r="AT387" s="175" t="s">
        <v>171</v>
      </c>
      <c r="AU387" s="175" t="s">
        <v>131</v>
      </c>
      <c r="AV387" s="10" t="s">
        <v>131</v>
      </c>
      <c r="AW387" s="10" t="s">
        <v>31</v>
      </c>
      <c r="AX387" s="10" t="s">
        <v>75</v>
      </c>
      <c r="AY387" s="175" t="s">
        <v>152</v>
      </c>
    </row>
    <row r="388" spans="2:65" s="11" customFormat="1" ht="16.5" customHeight="1">
      <c r="B388" s="176"/>
      <c r="C388" s="177"/>
      <c r="D388" s="177"/>
      <c r="E388" s="178" t="s">
        <v>5</v>
      </c>
      <c r="F388" s="276" t="s">
        <v>174</v>
      </c>
      <c r="G388" s="277"/>
      <c r="H388" s="277"/>
      <c r="I388" s="277"/>
      <c r="J388" s="177"/>
      <c r="K388" s="179">
        <v>133.529</v>
      </c>
      <c r="L388" s="177"/>
      <c r="M388" s="177"/>
      <c r="N388" s="177"/>
      <c r="O388" s="177"/>
      <c r="P388" s="177"/>
      <c r="Q388" s="177"/>
      <c r="R388" s="180"/>
      <c r="T388" s="181"/>
      <c r="U388" s="177"/>
      <c r="V388" s="177"/>
      <c r="W388" s="177"/>
      <c r="X388" s="177"/>
      <c r="Y388" s="177"/>
      <c r="Z388" s="177"/>
      <c r="AA388" s="182"/>
      <c r="AT388" s="183" t="s">
        <v>171</v>
      </c>
      <c r="AU388" s="183" t="s">
        <v>131</v>
      </c>
      <c r="AV388" s="11" t="s">
        <v>157</v>
      </c>
      <c r="AW388" s="11" t="s">
        <v>31</v>
      </c>
      <c r="AX388" s="11" t="s">
        <v>82</v>
      </c>
      <c r="AY388" s="183" t="s">
        <v>152</v>
      </c>
    </row>
    <row r="389" spans="2:65" s="1" customFormat="1" ht="25.5" customHeight="1">
      <c r="B389" s="130"/>
      <c r="C389" s="184" t="s">
        <v>682</v>
      </c>
      <c r="D389" s="184" t="s">
        <v>176</v>
      </c>
      <c r="E389" s="185" t="s">
        <v>683</v>
      </c>
      <c r="F389" s="278" t="s">
        <v>684</v>
      </c>
      <c r="G389" s="278"/>
      <c r="H389" s="278"/>
      <c r="I389" s="278"/>
      <c r="J389" s="186" t="s">
        <v>168</v>
      </c>
      <c r="K389" s="187">
        <v>136.19999999999999</v>
      </c>
      <c r="L389" s="279">
        <v>0</v>
      </c>
      <c r="M389" s="279"/>
      <c r="N389" s="280">
        <f>ROUND(L389*K389,3)</f>
        <v>0</v>
      </c>
      <c r="O389" s="271"/>
      <c r="P389" s="271"/>
      <c r="Q389" s="271"/>
      <c r="R389" s="133"/>
      <c r="T389" s="164" t="s">
        <v>5</v>
      </c>
      <c r="U389" s="46" t="s">
        <v>42</v>
      </c>
      <c r="V389" s="38"/>
      <c r="W389" s="165">
        <f>V389*K389</f>
        <v>0</v>
      </c>
      <c r="X389" s="165">
        <v>3.3300000000000001E-3</v>
      </c>
      <c r="Y389" s="165">
        <f>X389*K389</f>
        <v>0.45354599999999995</v>
      </c>
      <c r="Z389" s="165">
        <v>0</v>
      </c>
      <c r="AA389" s="166">
        <f>Z389*K389</f>
        <v>0</v>
      </c>
      <c r="AR389" s="22" t="s">
        <v>347</v>
      </c>
      <c r="AT389" s="22" t="s">
        <v>176</v>
      </c>
      <c r="AU389" s="22" t="s">
        <v>131</v>
      </c>
      <c r="AY389" s="22" t="s">
        <v>152</v>
      </c>
      <c r="BE389" s="104">
        <f>IF(U389="základná",N389,0)</f>
        <v>0</v>
      </c>
      <c r="BF389" s="104">
        <f>IF(U389="znížená",N389,0)</f>
        <v>0</v>
      </c>
      <c r="BG389" s="104">
        <f>IF(U389="zákl. prenesená",N389,0)</f>
        <v>0</v>
      </c>
      <c r="BH389" s="104">
        <f>IF(U389="zníž. prenesená",N389,0)</f>
        <v>0</v>
      </c>
      <c r="BI389" s="104">
        <f>IF(U389="nulová",N389,0)</f>
        <v>0</v>
      </c>
      <c r="BJ389" s="22" t="s">
        <v>131</v>
      </c>
      <c r="BK389" s="167">
        <f>ROUND(L389*K389,3)</f>
        <v>0</v>
      </c>
      <c r="BL389" s="22" t="s">
        <v>253</v>
      </c>
      <c r="BM389" s="22" t="s">
        <v>685</v>
      </c>
    </row>
    <row r="390" spans="2:65" s="1" customFormat="1" ht="25.5" customHeight="1">
      <c r="B390" s="130"/>
      <c r="C390" s="159" t="s">
        <v>686</v>
      </c>
      <c r="D390" s="159" t="s">
        <v>153</v>
      </c>
      <c r="E390" s="160" t="s">
        <v>687</v>
      </c>
      <c r="F390" s="270" t="s">
        <v>688</v>
      </c>
      <c r="G390" s="270"/>
      <c r="H390" s="270"/>
      <c r="I390" s="270"/>
      <c r="J390" s="161" t="s">
        <v>394</v>
      </c>
      <c r="K390" s="163">
        <v>0</v>
      </c>
      <c r="L390" s="258">
        <v>0</v>
      </c>
      <c r="M390" s="258"/>
      <c r="N390" s="271">
        <f>ROUND(L390*K390,3)</f>
        <v>0</v>
      </c>
      <c r="O390" s="271"/>
      <c r="P390" s="271"/>
      <c r="Q390" s="271"/>
      <c r="R390" s="133"/>
      <c r="T390" s="164" t="s">
        <v>5</v>
      </c>
      <c r="U390" s="46" t="s">
        <v>42</v>
      </c>
      <c r="V390" s="38"/>
      <c r="W390" s="165">
        <f>V390*K390</f>
        <v>0</v>
      </c>
      <c r="X390" s="165">
        <v>0</v>
      </c>
      <c r="Y390" s="165">
        <f>X390*K390</f>
        <v>0</v>
      </c>
      <c r="Z390" s="165">
        <v>0</v>
      </c>
      <c r="AA390" s="166">
        <f>Z390*K390</f>
        <v>0</v>
      </c>
      <c r="AR390" s="22" t="s">
        <v>253</v>
      </c>
      <c r="AT390" s="22" t="s">
        <v>153</v>
      </c>
      <c r="AU390" s="22" t="s">
        <v>131</v>
      </c>
      <c r="AY390" s="22" t="s">
        <v>152</v>
      </c>
      <c r="BE390" s="104">
        <f>IF(U390="základná",N390,0)</f>
        <v>0</v>
      </c>
      <c r="BF390" s="104">
        <f>IF(U390="znížená",N390,0)</f>
        <v>0</v>
      </c>
      <c r="BG390" s="104">
        <f>IF(U390="zákl. prenesená",N390,0)</f>
        <v>0</v>
      </c>
      <c r="BH390" s="104">
        <f>IF(U390="zníž. prenesená",N390,0)</f>
        <v>0</v>
      </c>
      <c r="BI390" s="104">
        <f>IF(U390="nulová",N390,0)</f>
        <v>0</v>
      </c>
      <c r="BJ390" s="22" t="s">
        <v>131</v>
      </c>
      <c r="BK390" s="167">
        <f>ROUND(L390*K390,3)</f>
        <v>0</v>
      </c>
      <c r="BL390" s="22" t="s">
        <v>253</v>
      </c>
      <c r="BM390" s="22" t="s">
        <v>689</v>
      </c>
    </row>
    <row r="391" spans="2:65" s="9" customFormat="1" ht="29.85" customHeight="1">
      <c r="B391" s="148"/>
      <c r="C391" s="149"/>
      <c r="D391" s="158" t="s">
        <v>124</v>
      </c>
      <c r="E391" s="158"/>
      <c r="F391" s="158"/>
      <c r="G391" s="158"/>
      <c r="H391" s="158"/>
      <c r="I391" s="158"/>
      <c r="J391" s="158"/>
      <c r="K391" s="158"/>
      <c r="L391" s="158"/>
      <c r="M391" s="158"/>
      <c r="N391" s="266">
        <f>BK391</f>
        <v>0</v>
      </c>
      <c r="O391" s="267"/>
      <c r="P391" s="267"/>
      <c r="Q391" s="267"/>
      <c r="R391" s="151"/>
      <c r="T391" s="152"/>
      <c r="U391" s="149"/>
      <c r="V391" s="149"/>
      <c r="W391" s="153">
        <f>SUM(W392:W396)</f>
        <v>0</v>
      </c>
      <c r="X391" s="149"/>
      <c r="Y391" s="153">
        <f>SUM(Y392:Y396)</f>
        <v>0.28993400000000003</v>
      </c>
      <c r="Z391" s="149"/>
      <c r="AA391" s="154">
        <f>SUM(AA392:AA396)</f>
        <v>0</v>
      </c>
      <c r="AR391" s="155" t="s">
        <v>131</v>
      </c>
      <c r="AT391" s="156" t="s">
        <v>74</v>
      </c>
      <c r="AU391" s="156" t="s">
        <v>82</v>
      </c>
      <c r="AY391" s="155" t="s">
        <v>152</v>
      </c>
      <c r="BK391" s="157">
        <f>SUM(BK392:BK396)</f>
        <v>0</v>
      </c>
    </row>
    <row r="392" spans="2:65" s="1" customFormat="1" ht="25.5" customHeight="1">
      <c r="B392" s="130"/>
      <c r="C392" s="159" t="s">
        <v>690</v>
      </c>
      <c r="D392" s="159" t="s">
        <v>153</v>
      </c>
      <c r="E392" s="160" t="s">
        <v>691</v>
      </c>
      <c r="F392" s="270" t="s">
        <v>692</v>
      </c>
      <c r="G392" s="270"/>
      <c r="H392" s="270"/>
      <c r="I392" s="270"/>
      <c r="J392" s="161" t="s">
        <v>168</v>
      </c>
      <c r="K392" s="162">
        <v>414.08</v>
      </c>
      <c r="L392" s="258">
        <v>0</v>
      </c>
      <c r="M392" s="258"/>
      <c r="N392" s="271">
        <f>ROUND(L392*K392,3)</f>
        <v>0</v>
      </c>
      <c r="O392" s="271"/>
      <c r="P392" s="271"/>
      <c r="Q392" s="271"/>
      <c r="R392" s="133"/>
      <c r="T392" s="164" t="s">
        <v>5</v>
      </c>
      <c r="U392" s="46" t="s">
        <v>42</v>
      </c>
      <c r="V392" s="38"/>
      <c r="W392" s="165">
        <f>V392*K392</f>
        <v>0</v>
      </c>
      <c r="X392" s="165">
        <v>3.1E-4</v>
      </c>
      <c r="Y392" s="165">
        <f>X392*K392</f>
        <v>0.1283648</v>
      </c>
      <c r="Z392" s="165">
        <v>0</v>
      </c>
      <c r="AA392" s="166">
        <f>Z392*K392</f>
        <v>0</v>
      </c>
      <c r="AR392" s="22" t="s">
        <v>253</v>
      </c>
      <c r="AT392" s="22" t="s">
        <v>153</v>
      </c>
      <c r="AU392" s="22" t="s">
        <v>131</v>
      </c>
      <c r="AY392" s="22" t="s">
        <v>152</v>
      </c>
      <c r="BE392" s="104">
        <f>IF(U392="základná",N392,0)</f>
        <v>0</v>
      </c>
      <c r="BF392" s="104">
        <f>IF(U392="znížená",N392,0)</f>
        <v>0</v>
      </c>
      <c r="BG392" s="104">
        <f>IF(U392="zákl. prenesená",N392,0)</f>
        <v>0</v>
      </c>
      <c r="BH392" s="104">
        <f>IF(U392="zníž. prenesená",N392,0)</f>
        <v>0</v>
      </c>
      <c r="BI392" s="104">
        <f>IF(U392="nulová",N392,0)</f>
        <v>0</v>
      </c>
      <c r="BJ392" s="22" t="s">
        <v>131</v>
      </c>
      <c r="BK392" s="167">
        <f>ROUND(L392*K392,3)</f>
        <v>0</v>
      </c>
      <c r="BL392" s="22" t="s">
        <v>253</v>
      </c>
      <c r="BM392" s="22" t="s">
        <v>693</v>
      </c>
    </row>
    <row r="393" spans="2:65" s="1" customFormat="1" ht="51" customHeight="1">
      <c r="B393" s="130"/>
      <c r="C393" s="159" t="s">
        <v>694</v>
      </c>
      <c r="D393" s="159" t="s">
        <v>153</v>
      </c>
      <c r="E393" s="160" t="s">
        <v>695</v>
      </c>
      <c r="F393" s="270" t="s">
        <v>696</v>
      </c>
      <c r="G393" s="270"/>
      <c r="H393" s="270"/>
      <c r="I393" s="270"/>
      <c r="J393" s="161" t="s">
        <v>168</v>
      </c>
      <c r="K393" s="162">
        <v>414.28</v>
      </c>
      <c r="L393" s="258">
        <v>0</v>
      </c>
      <c r="M393" s="258"/>
      <c r="N393" s="271">
        <f>ROUND(L393*K393,3)</f>
        <v>0</v>
      </c>
      <c r="O393" s="271"/>
      <c r="P393" s="271"/>
      <c r="Q393" s="271"/>
      <c r="R393" s="133"/>
      <c r="T393" s="164" t="s">
        <v>5</v>
      </c>
      <c r="U393" s="46" t="s">
        <v>42</v>
      </c>
      <c r="V393" s="38"/>
      <c r="W393" s="165">
        <f>V393*K393</f>
        <v>0</v>
      </c>
      <c r="X393" s="165">
        <v>3.8999999999999999E-4</v>
      </c>
      <c r="Y393" s="165">
        <f>X393*K393</f>
        <v>0.1615692</v>
      </c>
      <c r="Z393" s="165">
        <v>0</v>
      </c>
      <c r="AA393" s="166">
        <f>Z393*K393</f>
        <v>0</v>
      </c>
      <c r="AR393" s="22" t="s">
        <v>253</v>
      </c>
      <c r="AT393" s="22" t="s">
        <v>153</v>
      </c>
      <c r="AU393" s="22" t="s">
        <v>131</v>
      </c>
      <c r="AY393" s="22" t="s">
        <v>152</v>
      </c>
      <c r="BE393" s="104">
        <f>IF(U393="základná",N393,0)</f>
        <v>0</v>
      </c>
      <c r="BF393" s="104">
        <f>IF(U393="znížená",N393,0)</f>
        <v>0</v>
      </c>
      <c r="BG393" s="104">
        <f>IF(U393="zákl. prenesená",N393,0)</f>
        <v>0</v>
      </c>
      <c r="BH393" s="104">
        <f>IF(U393="zníž. prenesená",N393,0)</f>
        <v>0</v>
      </c>
      <c r="BI393" s="104">
        <f>IF(U393="nulová",N393,0)</f>
        <v>0</v>
      </c>
      <c r="BJ393" s="22" t="s">
        <v>131</v>
      </c>
      <c r="BK393" s="167">
        <f>ROUND(L393*K393,3)</f>
        <v>0</v>
      </c>
      <c r="BL393" s="22" t="s">
        <v>253</v>
      </c>
      <c r="BM393" s="22" t="s">
        <v>697</v>
      </c>
    </row>
    <row r="394" spans="2:65" s="10" customFormat="1" ht="16.5" customHeight="1">
      <c r="B394" s="168"/>
      <c r="C394" s="169"/>
      <c r="D394" s="169"/>
      <c r="E394" s="170" t="s">
        <v>5</v>
      </c>
      <c r="F394" s="272" t="s">
        <v>698</v>
      </c>
      <c r="G394" s="273"/>
      <c r="H394" s="273"/>
      <c r="I394" s="273"/>
      <c r="J394" s="169"/>
      <c r="K394" s="171">
        <v>303.66000000000003</v>
      </c>
      <c r="L394" s="169"/>
      <c r="M394" s="169"/>
      <c r="N394" s="169"/>
      <c r="O394" s="169"/>
      <c r="P394" s="169"/>
      <c r="Q394" s="169"/>
      <c r="R394" s="172"/>
      <c r="T394" s="173"/>
      <c r="U394" s="169"/>
      <c r="V394" s="169"/>
      <c r="W394" s="169"/>
      <c r="X394" s="169"/>
      <c r="Y394" s="169"/>
      <c r="Z394" s="169"/>
      <c r="AA394" s="174"/>
      <c r="AT394" s="175" t="s">
        <v>171</v>
      </c>
      <c r="AU394" s="175" t="s">
        <v>131</v>
      </c>
      <c r="AV394" s="10" t="s">
        <v>131</v>
      </c>
      <c r="AW394" s="10" t="s">
        <v>31</v>
      </c>
      <c r="AX394" s="10" t="s">
        <v>75</v>
      </c>
      <c r="AY394" s="175" t="s">
        <v>152</v>
      </c>
    </row>
    <row r="395" spans="2:65" s="10" customFormat="1" ht="16.5" customHeight="1">
      <c r="B395" s="168"/>
      <c r="C395" s="169"/>
      <c r="D395" s="169"/>
      <c r="E395" s="170" t="s">
        <v>5</v>
      </c>
      <c r="F395" s="274" t="s">
        <v>699</v>
      </c>
      <c r="G395" s="275"/>
      <c r="H395" s="275"/>
      <c r="I395" s="275"/>
      <c r="J395" s="169"/>
      <c r="K395" s="171">
        <v>110.62</v>
      </c>
      <c r="L395" s="169"/>
      <c r="M395" s="169"/>
      <c r="N395" s="169"/>
      <c r="O395" s="169"/>
      <c r="P395" s="169"/>
      <c r="Q395" s="169"/>
      <c r="R395" s="172"/>
      <c r="T395" s="173"/>
      <c r="U395" s="169"/>
      <c r="V395" s="169"/>
      <c r="W395" s="169"/>
      <c r="X395" s="169"/>
      <c r="Y395" s="169"/>
      <c r="Z395" s="169"/>
      <c r="AA395" s="174"/>
      <c r="AT395" s="175" t="s">
        <v>171</v>
      </c>
      <c r="AU395" s="175" t="s">
        <v>131</v>
      </c>
      <c r="AV395" s="10" t="s">
        <v>131</v>
      </c>
      <c r="AW395" s="10" t="s">
        <v>31</v>
      </c>
      <c r="AX395" s="10" t="s">
        <v>75</v>
      </c>
      <c r="AY395" s="175" t="s">
        <v>152</v>
      </c>
    </row>
    <row r="396" spans="2:65" s="11" customFormat="1" ht="16.5" customHeight="1">
      <c r="B396" s="176"/>
      <c r="C396" s="177"/>
      <c r="D396" s="177"/>
      <c r="E396" s="178" t="s">
        <v>5</v>
      </c>
      <c r="F396" s="276" t="s">
        <v>174</v>
      </c>
      <c r="G396" s="277"/>
      <c r="H396" s="277"/>
      <c r="I396" s="277"/>
      <c r="J396" s="177"/>
      <c r="K396" s="179">
        <v>414.28</v>
      </c>
      <c r="L396" s="177"/>
      <c r="M396" s="177"/>
      <c r="N396" s="177"/>
      <c r="O396" s="177"/>
      <c r="P396" s="177"/>
      <c r="Q396" s="177"/>
      <c r="R396" s="180"/>
      <c r="T396" s="181"/>
      <c r="U396" s="177"/>
      <c r="V396" s="177"/>
      <c r="W396" s="177"/>
      <c r="X396" s="177"/>
      <c r="Y396" s="177"/>
      <c r="Z396" s="177"/>
      <c r="AA396" s="182"/>
      <c r="AT396" s="183" t="s">
        <v>171</v>
      </c>
      <c r="AU396" s="183" t="s">
        <v>131</v>
      </c>
      <c r="AV396" s="11" t="s">
        <v>157</v>
      </c>
      <c r="AW396" s="11" t="s">
        <v>31</v>
      </c>
      <c r="AX396" s="11" t="s">
        <v>82</v>
      </c>
      <c r="AY396" s="183" t="s">
        <v>152</v>
      </c>
    </row>
    <row r="397" spans="2:65" s="9" customFormat="1" ht="37.35" customHeight="1">
      <c r="B397" s="148"/>
      <c r="C397" s="149"/>
      <c r="D397" s="150" t="s">
        <v>125</v>
      </c>
      <c r="E397" s="150"/>
      <c r="F397" s="150"/>
      <c r="G397" s="150"/>
      <c r="H397" s="150"/>
      <c r="I397" s="150"/>
      <c r="J397" s="150"/>
      <c r="K397" s="150"/>
      <c r="L397" s="150"/>
      <c r="M397" s="150"/>
      <c r="N397" s="262">
        <f>BK397</f>
        <v>0</v>
      </c>
      <c r="O397" s="263"/>
      <c r="P397" s="263"/>
      <c r="Q397" s="263"/>
      <c r="R397" s="151"/>
      <c r="T397" s="152"/>
      <c r="U397" s="149"/>
      <c r="V397" s="149"/>
      <c r="W397" s="153">
        <f>W398</f>
        <v>0</v>
      </c>
      <c r="X397" s="149"/>
      <c r="Y397" s="153">
        <f>Y398</f>
        <v>0</v>
      </c>
      <c r="Z397" s="149"/>
      <c r="AA397" s="154">
        <f>AA398</f>
        <v>0</v>
      </c>
      <c r="AR397" s="155" t="s">
        <v>162</v>
      </c>
      <c r="AT397" s="156" t="s">
        <v>74</v>
      </c>
      <c r="AU397" s="156" t="s">
        <v>75</v>
      </c>
      <c r="AY397" s="155" t="s">
        <v>152</v>
      </c>
      <c r="BK397" s="157">
        <f>BK398</f>
        <v>0</v>
      </c>
    </row>
    <row r="398" spans="2:65" s="9" customFormat="1" ht="19.899999999999999" customHeight="1">
      <c r="B398" s="148"/>
      <c r="C398" s="149"/>
      <c r="D398" s="158" t="s">
        <v>126</v>
      </c>
      <c r="E398" s="158"/>
      <c r="F398" s="158"/>
      <c r="G398" s="158"/>
      <c r="H398" s="158"/>
      <c r="I398" s="158"/>
      <c r="J398" s="158"/>
      <c r="K398" s="158"/>
      <c r="L398" s="158"/>
      <c r="M398" s="158"/>
      <c r="N398" s="264">
        <f>BK398</f>
        <v>0</v>
      </c>
      <c r="O398" s="265"/>
      <c r="P398" s="265"/>
      <c r="Q398" s="265"/>
      <c r="R398" s="151"/>
      <c r="T398" s="152"/>
      <c r="U398" s="149"/>
      <c r="V398" s="149"/>
      <c r="W398" s="153">
        <f>W399</f>
        <v>0</v>
      </c>
      <c r="X398" s="149"/>
      <c r="Y398" s="153">
        <f>Y399</f>
        <v>0</v>
      </c>
      <c r="Z398" s="149"/>
      <c r="AA398" s="154">
        <f>AA399</f>
        <v>0</v>
      </c>
      <c r="AR398" s="155" t="s">
        <v>162</v>
      </c>
      <c r="AT398" s="156" t="s">
        <v>74</v>
      </c>
      <c r="AU398" s="156" t="s">
        <v>82</v>
      </c>
      <c r="AY398" s="155" t="s">
        <v>152</v>
      </c>
      <c r="BK398" s="157">
        <f>BK399</f>
        <v>0</v>
      </c>
    </row>
    <row r="399" spans="2:65" s="1" customFormat="1" ht="25.5" customHeight="1">
      <c r="B399" s="130"/>
      <c r="C399" s="159" t="s">
        <v>700</v>
      </c>
      <c r="D399" s="159" t="s">
        <v>153</v>
      </c>
      <c r="E399" s="160" t="s">
        <v>701</v>
      </c>
      <c r="F399" s="270" t="s">
        <v>702</v>
      </c>
      <c r="G399" s="270"/>
      <c r="H399" s="270"/>
      <c r="I399" s="270"/>
      <c r="J399" s="161" t="s">
        <v>604</v>
      </c>
      <c r="K399" s="162">
        <v>1</v>
      </c>
      <c r="L399" s="258">
        <v>0</v>
      </c>
      <c r="M399" s="258"/>
      <c r="N399" s="271">
        <f>ROUND(L399*K399,3)</f>
        <v>0</v>
      </c>
      <c r="O399" s="271"/>
      <c r="P399" s="271"/>
      <c r="Q399" s="271"/>
      <c r="R399" s="133"/>
      <c r="T399" s="164" t="s">
        <v>5</v>
      </c>
      <c r="U399" s="46" t="s">
        <v>42</v>
      </c>
      <c r="V399" s="38"/>
      <c r="W399" s="165">
        <f>V399*K399</f>
        <v>0</v>
      </c>
      <c r="X399" s="165">
        <v>0</v>
      </c>
      <c r="Y399" s="165">
        <f>X399*K399</f>
        <v>0</v>
      </c>
      <c r="Z399" s="165">
        <v>0</v>
      </c>
      <c r="AA399" s="166">
        <f>Z399*K399</f>
        <v>0</v>
      </c>
      <c r="AR399" s="22" t="s">
        <v>500</v>
      </c>
      <c r="AT399" s="22" t="s">
        <v>153</v>
      </c>
      <c r="AU399" s="22" t="s">
        <v>131</v>
      </c>
      <c r="AY399" s="22" t="s">
        <v>152</v>
      </c>
      <c r="BE399" s="104">
        <f>IF(U399="základná",N399,0)</f>
        <v>0</v>
      </c>
      <c r="BF399" s="104">
        <f>IF(U399="znížená",N399,0)</f>
        <v>0</v>
      </c>
      <c r="BG399" s="104">
        <f>IF(U399="zákl. prenesená",N399,0)</f>
        <v>0</v>
      </c>
      <c r="BH399" s="104">
        <f>IF(U399="zníž. prenesená",N399,0)</f>
        <v>0</v>
      </c>
      <c r="BI399" s="104">
        <f>IF(U399="nulová",N399,0)</f>
        <v>0</v>
      </c>
      <c r="BJ399" s="22" t="s">
        <v>131</v>
      </c>
      <c r="BK399" s="167">
        <f>ROUND(L399*K399,3)</f>
        <v>0</v>
      </c>
      <c r="BL399" s="22" t="s">
        <v>500</v>
      </c>
      <c r="BM399" s="22" t="s">
        <v>703</v>
      </c>
    </row>
    <row r="400" spans="2:65" s="1" customFormat="1" ht="49.9" customHeight="1">
      <c r="B400" s="37"/>
      <c r="C400" s="38"/>
      <c r="D400" s="150" t="s">
        <v>704</v>
      </c>
      <c r="E400" s="38"/>
      <c r="F400" s="38"/>
      <c r="G400" s="38"/>
      <c r="H400" s="38"/>
      <c r="I400" s="38"/>
      <c r="J400" s="38"/>
      <c r="K400" s="38"/>
      <c r="L400" s="38"/>
      <c r="M400" s="38"/>
      <c r="N400" s="254">
        <f t="shared" ref="N400:N405" si="35">BK400</f>
        <v>0</v>
      </c>
      <c r="O400" s="255"/>
      <c r="P400" s="255"/>
      <c r="Q400" s="255"/>
      <c r="R400" s="39"/>
      <c r="T400" s="203"/>
      <c r="U400" s="38"/>
      <c r="V400" s="38"/>
      <c r="W400" s="38"/>
      <c r="X400" s="38"/>
      <c r="Y400" s="38"/>
      <c r="Z400" s="38"/>
      <c r="AA400" s="76"/>
      <c r="AT400" s="22" t="s">
        <v>74</v>
      </c>
      <c r="AU400" s="22" t="s">
        <v>75</v>
      </c>
      <c r="AY400" s="22" t="s">
        <v>705</v>
      </c>
      <c r="BK400" s="167">
        <f>SUM(BK401:BK405)</f>
        <v>0</v>
      </c>
    </row>
    <row r="401" spans="2:63" s="1" customFormat="1" ht="22.35" customHeight="1">
      <c r="B401" s="37"/>
      <c r="C401" s="204" t="s">
        <v>5</v>
      </c>
      <c r="D401" s="204" t="s">
        <v>153</v>
      </c>
      <c r="E401" s="205" t="s">
        <v>5</v>
      </c>
      <c r="F401" s="257" t="s">
        <v>5</v>
      </c>
      <c r="G401" s="257"/>
      <c r="H401" s="257"/>
      <c r="I401" s="257"/>
      <c r="J401" s="206" t="s">
        <v>5</v>
      </c>
      <c r="K401" s="163"/>
      <c r="L401" s="258"/>
      <c r="M401" s="259"/>
      <c r="N401" s="259">
        <f t="shared" si="35"/>
        <v>0</v>
      </c>
      <c r="O401" s="259"/>
      <c r="P401" s="259"/>
      <c r="Q401" s="259"/>
      <c r="R401" s="39"/>
      <c r="T401" s="164" t="s">
        <v>5</v>
      </c>
      <c r="U401" s="207" t="s">
        <v>42</v>
      </c>
      <c r="V401" s="38"/>
      <c r="W401" s="38"/>
      <c r="X401" s="38"/>
      <c r="Y401" s="38"/>
      <c r="Z401" s="38"/>
      <c r="AA401" s="76"/>
      <c r="AT401" s="22" t="s">
        <v>705</v>
      </c>
      <c r="AU401" s="22" t="s">
        <v>82</v>
      </c>
      <c r="AY401" s="22" t="s">
        <v>705</v>
      </c>
      <c r="BE401" s="104">
        <f>IF(U401="základná",N401,0)</f>
        <v>0</v>
      </c>
      <c r="BF401" s="104">
        <f>IF(U401="znížená",N401,0)</f>
        <v>0</v>
      </c>
      <c r="BG401" s="104">
        <f>IF(U401="zákl. prenesená",N401,0)</f>
        <v>0</v>
      </c>
      <c r="BH401" s="104">
        <f>IF(U401="zníž. prenesená",N401,0)</f>
        <v>0</v>
      </c>
      <c r="BI401" s="104">
        <f>IF(U401="nulová",N401,0)</f>
        <v>0</v>
      </c>
      <c r="BJ401" s="22" t="s">
        <v>131</v>
      </c>
      <c r="BK401" s="167">
        <f>L401*K401</f>
        <v>0</v>
      </c>
    </row>
    <row r="402" spans="2:63" s="1" customFormat="1" ht="22.35" customHeight="1">
      <c r="B402" s="37"/>
      <c r="C402" s="204" t="s">
        <v>5</v>
      </c>
      <c r="D402" s="204" t="s">
        <v>153</v>
      </c>
      <c r="E402" s="205" t="s">
        <v>5</v>
      </c>
      <c r="F402" s="257" t="s">
        <v>5</v>
      </c>
      <c r="G402" s="257"/>
      <c r="H402" s="257"/>
      <c r="I402" s="257"/>
      <c r="J402" s="206" t="s">
        <v>5</v>
      </c>
      <c r="K402" s="163"/>
      <c r="L402" s="258"/>
      <c r="M402" s="259"/>
      <c r="N402" s="259">
        <f t="shared" si="35"/>
        <v>0</v>
      </c>
      <c r="O402" s="259"/>
      <c r="P402" s="259"/>
      <c r="Q402" s="259"/>
      <c r="R402" s="39"/>
      <c r="T402" s="164" t="s">
        <v>5</v>
      </c>
      <c r="U402" s="207" t="s">
        <v>42</v>
      </c>
      <c r="V402" s="38"/>
      <c r="W402" s="38"/>
      <c r="X402" s="38"/>
      <c r="Y402" s="38"/>
      <c r="Z402" s="38"/>
      <c r="AA402" s="76"/>
      <c r="AT402" s="22" t="s">
        <v>705</v>
      </c>
      <c r="AU402" s="22" t="s">
        <v>82</v>
      </c>
      <c r="AY402" s="22" t="s">
        <v>705</v>
      </c>
      <c r="BE402" s="104">
        <f>IF(U402="základná",N402,0)</f>
        <v>0</v>
      </c>
      <c r="BF402" s="104">
        <f>IF(U402="znížená",N402,0)</f>
        <v>0</v>
      </c>
      <c r="BG402" s="104">
        <f>IF(U402="zákl. prenesená",N402,0)</f>
        <v>0</v>
      </c>
      <c r="BH402" s="104">
        <f>IF(U402="zníž. prenesená",N402,0)</f>
        <v>0</v>
      </c>
      <c r="BI402" s="104">
        <f>IF(U402="nulová",N402,0)</f>
        <v>0</v>
      </c>
      <c r="BJ402" s="22" t="s">
        <v>131</v>
      </c>
      <c r="BK402" s="167">
        <f>L402*K402</f>
        <v>0</v>
      </c>
    </row>
    <row r="403" spans="2:63" s="1" customFormat="1" ht="22.35" customHeight="1">
      <c r="B403" s="37"/>
      <c r="C403" s="204" t="s">
        <v>5</v>
      </c>
      <c r="D403" s="204" t="s">
        <v>153</v>
      </c>
      <c r="E403" s="205" t="s">
        <v>5</v>
      </c>
      <c r="F403" s="257" t="s">
        <v>5</v>
      </c>
      <c r="G403" s="257"/>
      <c r="H403" s="257"/>
      <c r="I403" s="257"/>
      <c r="J403" s="206" t="s">
        <v>5</v>
      </c>
      <c r="K403" s="163"/>
      <c r="L403" s="258"/>
      <c r="M403" s="259"/>
      <c r="N403" s="259">
        <f t="shared" si="35"/>
        <v>0</v>
      </c>
      <c r="O403" s="259"/>
      <c r="P403" s="259"/>
      <c r="Q403" s="259"/>
      <c r="R403" s="39"/>
      <c r="T403" s="164" t="s">
        <v>5</v>
      </c>
      <c r="U403" s="207" t="s">
        <v>42</v>
      </c>
      <c r="V403" s="38"/>
      <c r="W403" s="38"/>
      <c r="X403" s="38"/>
      <c r="Y403" s="38"/>
      <c r="Z403" s="38"/>
      <c r="AA403" s="76"/>
      <c r="AT403" s="22" t="s">
        <v>705</v>
      </c>
      <c r="AU403" s="22" t="s">
        <v>82</v>
      </c>
      <c r="AY403" s="22" t="s">
        <v>705</v>
      </c>
      <c r="BE403" s="104">
        <f>IF(U403="základná",N403,0)</f>
        <v>0</v>
      </c>
      <c r="BF403" s="104">
        <f>IF(U403="znížená",N403,0)</f>
        <v>0</v>
      </c>
      <c r="BG403" s="104">
        <f>IF(U403="zákl. prenesená",N403,0)</f>
        <v>0</v>
      </c>
      <c r="BH403" s="104">
        <f>IF(U403="zníž. prenesená",N403,0)</f>
        <v>0</v>
      </c>
      <c r="BI403" s="104">
        <f>IF(U403="nulová",N403,0)</f>
        <v>0</v>
      </c>
      <c r="BJ403" s="22" t="s">
        <v>131</v>
      </c>
      <c r="BK403" s="167">
        <f>L403*K403</f>
        <v>0</v>
      </c>
    </row>
    <row r="404" spans="2:63" s="1" customFormat="1" ht="22.35" customHeight="1">
      <c r="B404" s="37"/>
      <c r="C404" s="204" t="s">
        <v>5</v>
      </c>
      <c r="D404" s="204" t="s">
        <v>153</v>
      </c>
      <c r="E404" s="205" t="s">
        <v>5</v>
      </c>
      <c r="F404" s="257" t="s">
        <v>5</v>
      </c>
      <c r="G404" s="257"/>
      <c r="H404" s="257"/>
      <c r="I404" s="257"/>
      <c r="J404" s="206" t="s">
        <v>5</v>
      </c>
      <c r="K404" s="163"/>
      <c r="L404" s="258"/>
      <c r="M404" s="259"/>
      <c r="N404" s="259">
        <f t="shared" si="35"/>
        <v>0</v>
      </c>
      <c r="O404" s="259"/>
      <c r="P404" s="259"/>
      <c r="Q404" s="259"/>
      <c r="R404" s="39"/>
      <c r="T404" s="164" t="s">
        <v>5</v>
      </c>
      <c r="U404" s="207" t="s">
        <v>42</v>
      </c>
      <c r="V404" s="38"/>
      <c r="W404" s="38"/>
      <c r="X404" s="38"/>
      <c r="Y404" s="38"/>
      <c r="Z404" s="38"/>
      <c r="AA404" s="76"/>
      <c r="AT404" s="22" t="s">
        <v>705</v>
      </c>
      <c r="AU404" s="22" t="s">
        <v>82</v>
      </c>
      <c r="AY404" s="22" t="s">
        <v>705</v>
      </c>
      <c r="BE404" s="104">
        <f>IF(U404="základná",N404,0)</f>
        <v>0</v>
      </c>
      <c r="BF404" s="104">
        <f>IF(U404="znížená",N404,0)</f>
        <v>0</v>
      </c>
      <c r="BG404" s="104">
        <f>IF(U404="zákl. prenesená",N404,0)</f>
        <v>0</v>
      </c>
      <c r="BH404" s="104">
        <f>IF(U404="zníž. prenesená",N404,0)</f>
        <v>0</v>
      </c>
      <c r="BI404" s="104">
        <f>IF(U404="nulová",N404,0)</f>
        <v>0</v>
      </c>
      <c r="BJ404" s="22" t="s">
        <v>131</v>
      </c>
      <c r="BK404" s="167">
        <f>L404*K404</f>
        <v>0</v>
      </c>
    </row>
    <row r="405" spans="2:63" s="1" customFormat="1" ht="22.35" customHeight="1">
      <c r="B405" s="37"/>
      <c r="C405" s="204" t="s">
        <v>5</v>
      </c>
      <c r="D405" s="204" t="s">
        <v>153</v>
      </c>
      <c r="E405" s="205" t="s">
        <v>5</v>
      </c>
      <c r="F405" s="257" t="s">
        <v>5</v>
      </c>
      <c r="G405" s="257"/>
      <c r="H405" s="257"/>
      <c r="I405" s="257"/>
      <c r="J405" s="206" t="s">
        <v>5</v>
      </c>
      <c r="K405" s="163"/>
      <c r="L405" s="258"/>
      <c r="M405" s="259"/>
      <c r="N405" s="259">
        <f t="shared" si="35"/>
        <v>0</v>
      </c>
      <c r="O405" s="259"/>
      <c r="P405" s="259"/>
      <c r="Q405" s="259"/>
      <c r="R405" s="39"/>
      <c r="T405" s="164" t="s">
        <v>5</v>
      </c>
      <c r="U405" s="207" t="s">
        <v>42</v>
      </c>
      <c r="V405" s="58"/>
      <c r="W405" s="58"/>
      <c r="X405" s="58"/>
      <c r="Y405" s="58"/>
      <c r="Z405" s="58"/>
      <c r="AA405" s="60"/>
      <c r="AT405" s="22" t="s">
        <v>705</v>
      </c>
      <c r="AU405" s="22" t="s">
        <v>82</v>
      </c>
      <c r="AY405" s="22" t="s">
        <v>705</v>
      </c>
      <c r="BE405" s="104">
        <f>IF(U405="základná",N405,0)</f>
        <v>0</v>
      </c>
      <c r="BF405" s="104">
        <f>IF(U405="znížená",N405,0)</f>
        <v>0</v>
      </c>
      <c r="BG405" s="104">
        <f>IF(U405="zákl. prenesená",N405,0)</f>
        <v>0</v>
      </c>
      <c r="BH405" s="104">
        <f>IF(U405="zníž. prenesená",N405,0)</f>
        <v>0</v>
      </c>
      <c r="BI405" s="104">
        <f>IF(U405="nulová",N405,0)</f>
        <v>0</v>
      </c>
      <c r="BJ405" s="22" t="s">
        <v>131</v>
      </c>
      <c r="BK405" s="167">
        <f>L405*K405</f>
        <v>0</v>
      </c>
    </row>
    <row r="406" spans="2:63" s="1" customFormat="1" ht="6.95" customHeight="1">
      <c r="B406" s="61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3"/>
    </row>
  </sheetData>
  <mergeCells count="581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09:Q109"/>
    <mergeCell ref="N111:Q111"/>
    <mergeCell ref="D112:H112"/>
    <mergeCell ref="N112:Q112"/>
    <mergeCell ref="D113:H113"/>
    <mergeCell ref="N113:Q113"/>
    <mergeCell ref="D114:H114"/>
    <mergeCell ref="N114:Q114"/>
    <mergeCell ref="D115:H115"/>
    <mergeCell ref="N115:Q115"/>
    <mergeCell ref="D116:H116"/>
    <mergeCell ref="N116:Q116"/>
    <mergeCell ref="N117:Q117"/>
    <mergeCell ref="L119:Q119"/>
    <mergeCell ref="C125:Q125"/>
    <mergeCell ref="F127:P127"/>
    <mergeCell ref="F128:P128"/>
    <mergeCell ref="M130:P130"/>
    <mergeCell ref="M132:Q132"/>
    <mergeCell ref="M133:Q133"/>
    <mergeCell ref="F135:I135"/>
    <mergeCell ref="L135:M135"/>
    <mergeCell ref="N135:Q135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F144:I144"/>
    <mergeCell ref="F145:I145"/>
    <mergeCell ref="F146:I146"/>
    <mergeCell ref="F147:I147"/>
    <mergeCell ref="L147:M147"/>
    <mergeCell ref="N147:Q14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52:I152"/>
    <mergeCell ref="F153:I153"/>
    <mergeCell ref="F154:I154"/>
    <mergeCell ref="F155:I155"/>
    <mergeCell ref="F156:I156"/>
    <mergeCell ref="F157:I157"/>
    <mergeCell ref="F158:I158"/>
    <mergeCell ref="F159:I159"/>
    <mergeCell ref="F160:I160"/>
    <mergeCell ref="F161:I161"/>
    <mergeCell ref="F162:I162"/>
    <mergeCell ref="F163:I163"/>
    <mergeCell ref="F164:I164"/>
    <mergeCell ref="L164:M164"/>
    <mergeCell ref="N164:Q164"/>
    <mergeCell ref="F166:I166"/>
    <mergeCell ref="L166:M166"/>
    <mergeCell ref="N166:Q166"/>
    <mergeCell ref="F167:I167"/>
    <mergeCell ref="L167:M167"/>
    <mergeCell ref="N167:Q167"/>
    <mergeCell ref="F168:I168"/>
    <mergeCell ref="F169:I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F179:I179"/>
    <mergeCell ref="F180:I180"/>
    <mergeCell ref="F181:I181"/>
    <mergeCell ref="F182:I182"/>
    <mergeCell ref="F183:I183"/>
    <mergeCell ref="F184:I184"/>
    <mergeCell ref="F185:I185"/>
    <mergeCell ref="F186:I186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F191:I191"/>
    <mergeCell ref="L191:M191"/>
    <mergeCell ref="N191:Q191"/>
    <mergeCell ref="F192:I192"/>
    <mergeCell ref="F194:I194"/>
    <mergeCell ref="L194:M194"/>
    <mergeCell ref="N194:Q194"/>
    <mergeCell ref="F195:I195"/>
    <mergeCell ref="F196:I196"/>
    <mergeCell ref="L196:M196"/>
    <mergeCell ref="N196:Q196"/>
    <mergeCell ref="F197:I197"/>
    <mergeCell ref="L197:M197"/>
    <mergeCell ref="N197:Q197"/>
    <mergeCell ref="F198:I198"/>
    <mergeCell ref="F199:I199"/>
    <mergeCell ref="F200:I200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F209:I209"/>
    <mergeCell ref="L209:M209"/>
    <mergeCell ref="N209:Q209"/>
    <mergeCell ref="F210:I210"/>
    <mergeCell ref="F211:I211"/>
    <mergeCell ref="L211:M211"/>
    <mergeCell ref="N211:Q211"/>
    <mergeCell ref="F212:I212"/>
    <mergeCell ref="F213:I213"/>
    <mergeCell ref="L213:M213"/>
    <mergeCell ref="N213:Q213"/>
    <mergeCell ref="F214:I214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F219:I219"/>
    <mergeCell ref="F220:I220"/>
    <mergeCell ref="F221:I221"/>
    <mergeCell ref="F222:I222"/>
    <mergeCell ref="L222:M222"/>
    <mergeCell ref="N222:Q222"/>
    <mergeCell ref="F223:I223"/>
    <mergeCell ref="F224:I224"/>
    <mergeCell ref="F225:I225"/>
    <mergeCell ref="F226:I226"/>
    <mergeCell ref="L226:M226"/>
    <mergeCell ref="N226:Q226"/>
    <mergeCell ref="F227:I227"/>
    <mergeCell ref="F228:I228"/>
    <mergeCell ref="L228:M228"/>
    <mergeCell ref="N228:Q228"/>
    <mergeCell ref="F229:I229"/>
    <mergeCell ref="F230:I230"/>
    <mergeCell ref="F231:I231"/>
    <mergeCell ref="F232:I232"/>
    <mergeCell ref="L232:M232"/>
    <mergeCell ref="N232:Q232"/>
    <mergeCell ref="F233:I233"/>
    <mergeCell ref="F234:I234"/>
    <mergeCell ref="F235:I235"/>
    <mergeCell ref="F236:I236"/>
    <mergeCell ref="L236:M236"/>
    <mergeCell ref="N236:Q236"/>
    <mergeCell ref="F237:I237"/>
    <mergeCell ref="F238:I238"/>
    <mergeCell ref="F239:I239"/>
    <mergeCell ref="F240:I240"/>
    <mergeCell ref="F241:I241"/>
    <mergeCell ref="L241:M241"/>
    <mergeCell ref="N241:Q241"/>
    <mergeCell ref="F242:I242"/>
    <mergeCell ref="L242:M242"/>
    <mergeCell ref="N242:Q242"/>
    <mergeCell ref="F243:I243"/>
    <mergeCell ref="F244:I244"/>
    <mergeCell ref="L244:M244"/>
    <mergeCell ref="N244:Q244"/>
    <mergeCell ref="F245:I245"/>
    <mergeCell ref="L245:M245"/>
    <mergeCell ref="N245:Q245"/>
    <mergeCell ref="F246:I246"/>
    <mergeCell ref="F247:I247"/>
    <mergeCell ref="L247:M247"/>
    <mergeCell ref="N247:Q247"/>
    <mergeCell ref="F249:I249"/>
    <mergeCell ref="L249:M249"/>
    <mergeCell ref="N249:Q249"/>
    <mergeCell ref="F252:I252"/>
    <mergeCell ref="L252:M252"/>
    <mergeCell ref="N252:Q252"/>
    <mergeCell ref="F253:I253"/>
    <mergeCell ref="F254:I254"/>
    <mergeCell ref="L254:M254"/>
    <mergeCell ref="N254:Q254"/>
    <mergeCell ref="F255:I255"/>
    <mergeCell ref="L255:M255"/>
    <mergeCell ref="N255:Q255"/>
    <mergeCell ref="F257:I257"/>
    <mergeCell ref="L257:M257"/>
    <mergeCell ref="N257:Q257"/>
    <mergeCell ref="F259:I259"/>
    <mergeCell ref="L259:M259"/>
    <mergeCell ref="N259:Q259"/>
    <mergeCell ref="F260:I260"/>
    <mergeCell ref="L260:M260"/>
    <mergeCell ref="N260:Q260"/>
    <mergeCell ref="F261:I261"/>
    <mergeCell ref="L261:M261"/>
    <mergeCell ref="N261:Q261"/>
    <mergeCell ref="F262:I262"/>
    <mergeCell ref="L262:M262"/>
    <mergeCell ref="N262:Q262"/>
    <mergeCell ref="F263:I263"/>
    <mergeCell ref="L263:M263"/>
    <mergeCell ref="N263:Q263"/>
    <mergeCell ref="F265:I265"/>
    <mergeCell ref="L265:M265"/>
    <mergeCell ref="N265:Q265"/>
    <mergeCell ref="F266:I266"/>
    <mergeCell ref="F267:I267"/>
    <mergeCell ref="F268:I268"/>
    <mergeCell ref="F269:I269"/>
    <mergeCell ref="F270:I270"/>
    <mergeCell ref="L270:M270"/>
    <mergeCell ref="N270:Q270"/>
    <mergeCell ref="F271:I271"/>
    <mergeCell ref="F272:I272"/>
    <mergeCell ref="L272:M272"/>
    <mergeCell ref="N272:Q272"/>
    <mergeCell ref="F273:I273"/>
    <mergeCell ref="F274:I274"/>
    <mergeCell ref="L274:M274"/>
    <mergeCell ref="N274:Q274"/>
    <mergeCell ref="F275:I275"/>
    <mergeCell ref="F276:I276"/>
    <mergeCell ref="F277:I277"/>
    <mergeCell ref="F278:I278"/>
    <mergeCell ref="F279:I279"/>
    <mergeCell ref="F280:I280"/>
    <mergeCell ref="F281:I281"/>
    <mergeCell ref="F282:I282"/>
    <mergeCell ref="F283:I283"/>
    <mergeCell ref="F284:I284"/>
    <mergeCell ref="F285:I285"/>
    <mergeCell ref="F286:I286"/>
    <mergeCell ref="F287:I287"/>
    <mergeCell ref="F288:I288"/>
    <mergeCell ref="F289:I289"/>
    <mergeCell ref="F290:I290"/>
    <mergeCell ref="F291:I291"/>
    <mergeCell ref="L291:M291"/>
    <mergeCell ref="N291:Q291"/>
    <mergeCell ref="F293:I293"/>
    <mergeCell ref="L293:M293"/>
    <mergeCell ref="N293:Q293"/>
    <mergeCell ref="F294:I294"/>
    <mergeCell ref="F295:I295"/>
    <mergeCell ref="L295:M295"/>
    <mergeCell ref="N295:Q295"/>
    <mergeCell ref="F297:I297"/>
    <mergeCell ref="L297:M297"/>
    <mergeCell ref="N297:Q297"/>
    <mergeCell ref="F298:I298"/>
    <mergeCell ref="F299:I299"/>
    <mergeCell ref="L299:M299"/>
    <mergeCell ref="N299:Q299"/>
    <mergeCell ref="F300:I300"/>
    <mergeCell ref="L300:M300"/>
    <mergeCell ref="N300:Q300"/>
    <mergeCell ref="F301:I301"/>
    <mergeCell ref="F302:I302"/>
    <mergeCell ref="L302:M302"/>
    <mergeCell ref="N302:Q302"/>
    <mergeCell ref="F303:I303"/>
    <mergeCell ref="L303:M303"/>
    <mergeCell ref="N303:Q303"/>
    <mergeCell ref="F304:I304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F312:I312"/>
    <mergeCell ref="L312:M312"/>
    <mergeCell ref="N312:Q312"/>
    <mergeCell ref="F313:I313"/>
    <mergeCell ref="L313:M313"/>
    <mergeCell ref="N313:Q313"/>
    <mergeCell ref="F314:I314"/>
    <mergeCell ref="L314:M314"/>
    <mergeCell ref="N314:Q314"/>
    <mergeCell ref="F315:I315"/>
    <mergeCell ref="L315:M315"/>
    <mergeCell ref="N315:Q315"/>
    <mergeCell ref="F316:I316"/>
    <mergeCell ref="L316:M316"/>
    <mergeCell ref="N316:Q316"/>
    <mergeCell ref="F317:I317"/>
    <mergeCell ref="L317:M317"/>
    <mergeCell ref="N317:Q317"/>
    <mergeCell ref="F318:I318"/>
    <mergeCell ref="F319:I319"/>
    <mergeCell ref="L319:M319"/>
    <mergeCell ref="N319:Q319"/>
    <mergeCell ref="F320:I320"/>
    <mergeCell ref="L320:M320"/>
    <mergeCell ref="N320:Q320"/>
    <mergeCell ref="F321:I321"/>
    <mergeCell ref="L321:M321"/>
    <mergeCell ref="N321:Q321"/>
    <mergeCell ref="F322:I322"/>
    <mergeCell ref="L322:M322"/>
    <mergeCell ref="N322:Q322"/>
    <mergeCell ref="F324:I324"/>
    <mergeCell ref="L324:M324"/>
    <mergeCell ref="N324:Q324"/>
    <mergeCell ref="F325:I325"/>
    <mergeCell ref="F326:I326"/>
    <mergeCell ref="L326:M326"/>
    <mergeCell ref="N326:Q326"/>
    <mergeCell ref="F327:I327"/>
    <mergeCell ref="L327:M327"/>
    <mergeCell ref="N327:Q327"/>
    <mergeCell ref="F328:I328"/>
    <mergeCell ref="F329:I329"/>
    <mergeCell ref="F330:I330"/>
    <mergeCell ref="F331:I331"/>
    <mergeCell ref="L331:M331"/>
    <mergeCell ref="N331:Q331"/>
    <mergeCell ref="F332:I332"/>
    <mergeCell ref="L332:M332"/>
    <mergeCell ref="N332:Q332"/>
    <mergeCell ref="F333:I333"/>
    <mergeCell ref="L333:M333"/>
    <mergeCell ref="N333:Q333"/>
    <mergeCell ref="F334:I334"/>
    <mergeCell ref="L334:M334"/>
    <mergeCell ref="N334:Q334"/>
    <mergeCell ref="F335:I335"/>
    <mergeCell ref="L335:M335"/>
    <mergeCell ref="N335:Q335"/>
    <mergeCell ref="F336:I336"/>
    <mergeCell ref="F337:I337"/>
    <mergeCell ref="L337:M337"/>
    <mergeCell ref="N337:Q337"/>
    <mergeCell ref="F338:I338"/>
    <mergeCell ref="L338:M338"/>
    <mergeCell ref="N338:Q338"/>
    <mergeCell ref="F339:I339"/>
    <mergeCell ref="L339:M339"/>
    <mergeCell ref="N339:Q339"/>
    <mergeCell ref="F340:I340"/>
    <mergeCell ref="L340:M340"/>
    <mergeCell ref="N340:Q340"/>
    <mergeCell ref="F341:I341"/>
    <mergeCell ref="L341:M341"/>
    <mergeCell ref="N341:Q341"/>
    <mergeCell ref="F342:I342"/>
    <mergeCell ref="L342:M342"/>
    <mergeCell ref="N342:Q342"/>
    <mergeCell ref="F343:I343"/>
    <mergeCell ref="L343:M343"/>
    <mergeCell ref="N343:Q343"/>
    <mergeCell ref="F344:I344"/>
    <mergeCell ref="F345:I345"/>
    <mergeCell ref="L345:M345"/>
    <mergeCell ref="N345:Q345"/>
    <mergeCell ref="F346:I346"/>
    <mergeCell ref="F347:I347"/>
    <mergeCell ref="L347:M347"/>
    <mergeCell ref="N347:Q347"/>
    <mergeCell ref="F348:I348"/>
    <mergeCell ref="F350:I350"/>
    <mergeCell ref="L350:M350"/>
    <mergeCell ref="N350:Q350"/>
    <mergeCell ref="F352:I352"/>
    <mergeCell ref="L352:M352"/>
    <mergeCell ref="N352:Q352"/>
    <mergeCell ref="F353:I353"/>
    <mergeCell ref="F354:I354"/>
    <mergeCell ref="L354:M354"/>
    <mergeCell ref="N354:Q354"/>
    <mergeCell ref="F355:I355"/>
    <mergeCell ref="L355:M355"/>
    <mergeCell ref="N355:Q355"/>
    <mergeCell ref="F356:I356"/>
    <mergeCell ref="F357:I357"/>
    <mergeCell ref="L357:M357"/>
    <mergeCell ref="N357:Q357"/>
    <mergeCell ref="F358:I358"/>
    <mergeCell ref="L358:M358"/>
    <mergeCell ref="N358:Q358"/>
    <mergeCell ref="F360:I360"/>
    <mergeCell ref="L360:M360"/>
    <mergeCell ref="N360:Q360"/>
    <mergeCell ref="F361:I361"/>
    <mergeCell ref="F362:I362"/>
    <mergeCell ref="F363:I363"/>
    <mergeCell ref="F364:I364"/>
    <mergeCell ref="F365:I365"/>
    <mergeCell ref="F366:I366"/>
    <mergeCell ref="F367:I367"/>
    <mergeCell ref="F368:I368"/>
    <mergeCell ref="F369:I369"/>
    <mergeCell ref="L369:M369"/>
    <mergeCell ref="N369:Q369"/>
    <mergeCell ref="F370:I370"/>
    <mergeCell ref="L370:M370"/>
    <mergeCell ref="N370:Q370"/>
    <mergeCell ref="F371:I371"/>
    <mergeCell ref="L371:M371"/>
    <mergeCell ref="N371:Q371"/>
    <mergeCell ref="F372:I372"/>
    <mergeCell ref="F373:I373"/>
    <mergeCell ref="L373:M373"/>
    <mergeCell ref="N373:Q373"/>
    <mergeCell ref="F374:I374"/>
    <mergeCell ref="L374:M374"/>
    <mergeCell ref="N374:Q374"/>
    <mergeCell ref="F375:I375"/>
    <mergeCell ref="L375:M375"/>
    <mergeCell ref="N375:Q375"/>
    <mergeCell ref="F385:I385"/>
    <mergeCell ref="F386:I386"/>
    <mergeCell ref="F387:I387"/>
    <mergeCell ref="F388:I388"/>
    <mergeCell ref="F376:I376"/>
    <mergeCell ref="L376:M376"/>
    <mergeCell ref="N376:Q376"/>
    <mergeCell ref="F377:I377"/>
    <mergeCell ref="L377:M377"/>
    <mergeCell ref="N377:Q377"/>
    <mergeCell ref="F379:I379"/>
    <mergeCell ref="L379:M379"/>
    <mergeCell ref="N379:Q379"/>
    <mergeCell ref="F403:I403"/>
    <mergeCell ref="L403:M403"/>
    <mergeCell ref="N403:Q403"/>
    <mergeCell ref="F393:I393"/>
    <mergeCell ref="L393:M393"/>
    <mergeCell ref="N393:Q393"/>
    <mergeCell ref="F394:I394"/>
    <mergeCell ref="F395:I395"/>
    <mergeCell ref="F396:I396"/>
    <mergeCell ref="F399:I399"/>
    <mergeCell ref="L399:M399"/>
    <mergeCell ref="N399:Q399"/>
    <mergeCell ref="N397:Q397"/>
    <mergeCell ref="N398:Q398"/>
    <mergeCell ref="N351:Q351"/>
    <mergeCell ref="N359:Q359"/>
    <mergeCell ref="N378:Q378"/>
    <mergeCell ref="F401:I401"/>
    <mergeCell ref="L401:M401"/>
    <mergeCell ref="N401:Q401"/>
    <mergeCell ref="F402:I402"/>
    <mergeCell ref="L402:M402"/>
    <mergeCell ref="N402:Q402"/>
    <mergeCell ref="F389:I389"/>
    <mergeCell ref="L389:M389"/>
    <mergeCell ref="N389:Q389"/>
    <mergeCell ref="F390:I390"/>
    <mergeCell ref="L390:M390"/>
    <mergeCell ref="N390:Q390"/>
    <mergeCell ref="F392:I392"/>
    <mergeCell ref="L392:M392"/>
    <mergeCell ref="N392:Q392"/>
    <mergeCell ref="N391:Q391"/>
    <mergeCell ref="F380:I380"/>
    <mergeCell ref="F381:I381"/>
    <mergeCell ref="F382:I382"/>
    <mergeCell ref="F383:I383"/>
    <mergeCell ref="F384:I384"/>
    <mergeCell ref="N400:Q400"/>
    <mergeCell ref="H1:K1"/>
    <mergeCell ref="S2:AC2"/>
    <mergeCell ref="F404:I404"/>
    <mergeCell ref="L404:M404"/>
    <mergeCell ref="N404:Q404"/>
    <mergeCell ref="F405:I405"/>
    <mergeCell ref="L405:M405"/>
    <mergeCell ref="N405:Q405"/>
    <mergeCell ref="N136:Q136"/>
    <mergeCell ref="N137:Q137"/>
    <mergeCell ref="N138:Q138"/>
    <mergeCell ref="N165:Q165"/>
    <mergeCell ref="N193:Q193"/>
    <mergeCell ref="N248:Q248"/>
    <mergeCell ref="N250:Q250"/>
    <mergeCell ref="N251:Q251"/>
    <mergeCell ref="N256:Q256"/>
    <mergeCell ref="N258:Q258"/>
    <mergeCell ref="N264:Q264"/>
    <mergeCell ref="N292:Q292"/>
    <mergeCell ref="N296:Q296"/>
    <mergeCell ref="N323:Q323"/>
    <mergeCell ref="N349:Q349"/>
  </mergeCells>
  <dataValidations count="2">
    <dataValidation type="list" allowBlank="1" showInputMessage="1" showErrorMessage="1" error="Povolené sú hodnoty K, M." sqref="D401:D406">
      <formula1>"K, M"</formula1>
    </dataValidation>
    <dataValidation type="list" allowBlank="1" showInputMessage="1" showErrorMessage="1" error="Povolené sú hodnoty základná, znížená, nulová." sqref="U401:U406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3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SO 01 - Sociálne zázemie</vt:lpstr>
      <vt:lpstr>'Rekapitulácia stavby'!Názvy_tlače</vt:lpstr>
      <vt:lpstr>'SO 01 - Sociálne zázemie'!Názvy_tlače</vt:lpstr>
      <vt:lpstr>'Rekapitulácia stavby'!Oblasť_tlače</vt:lpstr>
      <vt:lpstr>'SO 01 - Sociálne zázemie'!Oblasť_tlače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Kozák</dc:creator>
  <cp:lastModifiedBy>Lietava Ján</cp:lastModifiedBy>
  <dcterms:created xsi:type="dcterms:W3CDTF">2018-04-17T16:31:43Z</dcterms:created>
  <dcterms:modified xsi:type="dcterms:W3CDTF">2018-08-30T13:02:05Z</dcterms:modified>
</cp:coreProperties>
</file>