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20775" windowHeight="9915"/>
  </bookViews>
  <sheets>
    <sheet name="Rekapitulácia stavby" sheetId="1" r:id="rId1"/>
    <sheet name="01 - Búracie práce" sheetId="2" r:id="rId2"/>
    <sheet name="02 - Rekonštrukcia-staveb..." sheetId="3" r:id="rId3"/>
    <sheet name="04 - Zdravotechnické inšt..." sheetId="4" r:id="rId4"/>
  </sheets>
  <definedNames>
    <definedName name="_xlnm.Print_Titles" localSheetId="1">'01 - Búracie práce'!$119:$119</definedName>
    <definedName name="_xlnm.Print_Titles" localSheetId="2">'02 - Rekonštrukcia-staveb...'!$126:$126</definedName>
    <definedName name="_xlnm.Print_Titles" localSheetId="3">'04 - Zdravotechnické inšt...'!$122:$122</definedName>
    <definedName name="_xlnm.Print_Titles" localSheetId="0">'Rekapitulácia stavby'!$85:$85</definedName>
    <definedName name="_xlnm.Print_Area" localSheetId="1">'01 - Búracie práce'!$C$4:$Q$70,'01 - Búracie práce'!$C$76:$Q$103,'01 - Búracie práce'!$C$109:$Q$137</definedName>
    <definedName name="_xlnm.Print_Area" localSheetId="2">'02 - Rekonštrukcia-staveb...'!$C$4:$Q$70,'02 - Rekonštrukcia-staveb...'!$C$76:$Q$110,'02 - Rekonštrukcia-staveb...'!$C$116:$Q$178</definedName>
    <definedName name="_xlnm.Print_Area" localSheetId="3">'04 - Zdravotechnické inšt...'!$C$4:$Q$70,'04 - Zdravotechnické inšt...'!$C$76:$Q$106,'04 - Zdravotechnické inšt...'!$C$112:$Q$175</definedName>
    <definedName name="_xlnm.Print_Area" localSheetId="0">'Rekapitulácia stavby'!$C$4:$AP$70,'Rekapitulácia stavby'!$C$76:$AP$98</definedName>
  </definedNames>
  <calcPr calcId="145621"/>
</workbook>
</file>

<file path=xl/calcChain.xml><?xml version="1.0" encoding="utf-8"?>
<calcChain xmlns="http://schemas.openxmlformats.org/spreadsheetml/2006/main">
  <c r="AY90" i="1" l="1"/>
  <c r="AX90" i="1"/>
  <c r="BI175" i="4"/>
  <c r="BH175" i="4"/>
  <c r="BG175" i="4"/>
  <c r="BE175" i="4"/>
  <c r="BK175" i="4"/>
  <c r="N175" i="4" s="1"/>
  <c r="BF175" i="4" s="1"/>
  <c r="BI174" i="4"/>
  <c r="BH174" i="4"/>
  <c r="BG174" i="4"/>
  <c r="BE174" i="4"/>
  <c r="BK174" i="4"/>
  <c r="N174" i="4" s="1"/>
  <c r="BF174" i="4" s="1"/>
  <c r="BI173" i="4"/>
  <c r="BH173" i="4"/>
  <c r="BG173" i="4"/>
  <c r="BE173" i="4"/>
  <c r="BK173" i="4"/>
  <c r="N173" i="4" s="1"/>
  <c r="BF173" i="4" s="1"/>
  <c r="BI172" i="4"/>
  <c r="BH172" i="4"/>
  <c r="BG172" i="4"/>
  <c r="BE172" i="4"/>
  <c r="N172" i="4"/>
  <c r="BF172" i="4" s="1"/>
  <c r="BK172" i="4"/>
  <c r="BI171" i="4"/>
  <c r="BH171" i="4"/>
  <c r="BG171" i="4"/>
  <c r="BE171" i="4"/>
  <c r="BK171" i="4"/>
  <c r="BK170" i="4" s="1"/>
  <c r="N170" i="4" s="1"/>
  <c r="N96" i="4" s="1"/>
  <c r="BI169" i="4"/>
  <c r="BH169" i="4"/>
  <c r="BG169" i="4"/>
  <c r="BE169" i="4"/>
  <c r="AA169" i="4"/>
  <c r="AA168" i="4" s="1"/>
  <c r="Y169" i="4"/>
  <c r="Y168" i="4" s="1"/>
  <c r="W169" i="4"/>
  <c r="W168" i="4" s="1"/>
  <c r="BK169" i="4"/>
  <c r="BK168" i="4" s="1"/>
  <c r="N168" i="4" s="1"/>
  <c r="N95" i="4" s="1"/>
  <c r="N169" i="4"/>
  <c r="BF169" i="4" s="1"/>
  <c r="BI167" i="4"/>
  <c r="BH167" i="4"/>
  <c r="BG167" i="4"/>
  <c r="BE167" i="4"/>
  <c r="AA167" i="4"/>
  <c r="Y167" i="4"/>
  <c r="W167" i="4"/>
  <c r="BK167" i="4"/>
  <c r="N167" i="4"/>
  <c r="BF167" i="4" s="1"/>
  <c r="BI166" i="4"/>
  <c r="BH166" i="4"/>
  <c r="BG166" i="4"/>
  <c r="BF166" i="4"/>
  <c r="BE166" i="4"/>
  <c r="AA166" i="4"/>
  <c r="AA165" i="4" s="1"/>
  <c r="Y166" i="4"/>
  <c r="Y165" i="4" s="1"/>
  <c r="W166" i="4"/>
  <c r="W165" i="4" s="1"/>
  <c r="BK166" i="4"/>
  <c r="BK165" i="4" s="1"/>
  <c r="N165" i="4" s="1"/>
  <c r="N94" i="4" s="1"/>
  <c r="N166" i="4"/>
  <c r="BI164" i="4"/>
  <c r="BH164" i="4"/>
  <c r="BG164" i="4"/>
  <c r="BE164" i="4"/>
  <c r="AA164" i="4"/>
  <c r="Y164" i="4"/>
  <c r="W164" i="4"/>
  <c r="BK164" i="4"/>
  <c r="N164" i="4"/>
  <c r="BF164" i="4" s="1"/>
  <c r="BI163" i="4"/>
  <c r="BH163" i="4"/>
  <c r="BG163" i="4"/>
  <c r="BF163" i="4"/>
  <c r="BE163" i="4"/>
  <c r="AA163" i="4"/>
  <c r="Y163" i="4"/>
  <c r="W163" i="4"/>
  <c r="BK163" i="4"/>
  <c r="N163" i="4"/>
  <c r="BI162" i="4"/>
  <c r="BH162" i="4"/>
  <c r="BG162" i="4"/>
  <c r="BE162" i="4"/>
  <c r="AA162" i="4"/>
  <c r="Y162" i="4"/>
  <c r="W162" i="4"/>
  <c r="BK162" i="4"/>
  <c r="N162" i="4"/>
  <c r="BF162" i="4" s="1"/>
  <c r="BI161" i="4"/>
  <c r="BH161" i="4"/>
  <c r="BG161" i="4"/>
  <c r="BF161" i="4"/>
  <c r="BE161" i="4"/>
  <c r="AA161" i="4"/>
  <c r="Y161" i="4"/>
  <c r="W161" i="4"/>
  <c r="BK161" i="4"/>
  <c r="N161" i="4"/>
  <c r="BI160" i="4"/>
  <c r="BH160" i="4"/>
  <c r="BG160" i="4"/>
  <c r="BE160" i="4"/>
  <c r="AA160" i="4"/>
  <c r="Y160" i="4"/>
  <c r="W160" i="4"/>
  <c r="BK160" i="4"/>
  <c r="N160" i="4"/>
  <c r="BF160" i="4" s="1"/>
  <c r="BI159" i="4"/>
  <c r="BH159" i="4"/>
  <c r="BG159" i="4"/>
  <c r="BF159" i="4"/>
  <c r="BE159" i="4"/>
  <c r="AA159" i="4"/>
  <c r="Y159" i="4"/>
  <c r="W159" i="4"/>
  <c r="BK159" i="4"/>
  <c r="N159" i="4"/>
  <c r="BI158" i="4"/>
  <c r="BH158" i="4"/>
  <c r="BG158" i="4"/>
  <c r="BE158" i="4"/>
  <c r="AA158" i="4"/>
  <c r="Y158" i="4"/>
  <c r="W158" i="4"/>
  <c r="BK158" i="4"/>
  <c r="N158" i="4"/>
  <c r="BF158" i="4" s="1"/>
  <c r="BI157" i="4"/>
  <c r="BH157" i="4"/>
  <c r="BG157" i="4"/>
  <c r="BF157" i="4"/>
  <c r="BE157" i="4"/>
  <c r="AA157" i="4"/>
  <c r="Y157" i="4"/>
  <c r="W157" i="4"/>
  <c r="BK157" i="4"/>
  <c r="N157" i="4"/>
  <c r="BI156" i="4"/>
  <c r="BH156" i="4"/>
  <c r="BG156" i="4"/>
  <c r="BE156" i="4"/>
  <c r="AA156" i="4"/>
  <c r="Y156" i="4"/>
  <c r="W156" i="4"/>
  <c r="BK156" i="4"/>
  <c r="N156" i="4"/>
  <c r="BF156" i="4" s="1"/>
  <c r="BI155" i="4"/>
  <c r="BH155" i="4"/>
  <c r="BG155" i="4"/>
  <c r="BF155" i="4"/>
  <c r="BE155" i="4"/>
  <c r="AA155" i="4"/>
  <c r="Y155" i="4"/>
  <c r="W155" i="4"/>
  <c r="BK155" i="4"/>
  <c r="N155" i="4"/>
  <c r="BI154" i="4"/>
  <c r="BH154" i="4"/>
  <c r="BG154" i="4"/>
  <c r="BE154" i="4"/>
  <c r="AA154" i="4"/>
  <c r="Y154" i="4"/>
  <c r="W154" i="4"/>
  <c r="BK154" i="4"/>
  <c r="N154" i="4"/>
  <c r="BF154" i="4" s="1"/>
  <c r="BI153" i="4"/>
  <c r="BH153" i="4"/>
  <c r="BG153" i="4"/>
  <c r="BF153" i="4"/>
  <c r="BE153" i="4"/>
  <c r="AA153" i="4"/>
  <c r="Y153" i="4"/>
  <c r="W153" i="4"/>
  <c r="BK153" i="4"/>
  <c r="N153" i="4"/>
  <c r="BI152" i="4"/>
  <c r="BH152" i="4"/>
  <c r="BG152" i="4"/>
  <c r="BE152" i="4"/>
  <c r="AA152" i="4"/>
  <c r="Y152" i="4"/>
  <c r="W152" i="4"/>
  <c r="BK152" i="4"/>
  <c r="N152" i="4"/>
  <c r="BF152" i="4" s="1"/>
  <c r="BI151" i="4"/>
  <c r="BH151" i="4"/>
  <c r="BG151" i="4"/>
  <c r="BF151" i="4"/>
  <c r="BE151" i="4"/>
  <c r="AA151" i="4"/>
  <c r="Y151" i="4"/>
  <c r="W151" i="4"/>
  <c r="BK151" i="4"/>
  <c r="N151" i="4"/>
  <c r="BI150" i="4"/>
  <c r="BH150" i="4"/>
  <c r="BG150" i="4"/>
  <c r="BE150" i="4"/>
  <c r="AA150" i="4"/>
  <c r="Y150" i="4"/>
  <c r="W150" i="4"/>
  <c r="BK150" i="4"/>
  <c r="N150" i="4"/>
  <c r="BF150" i="4" s="1"/>
  <c r="BI149" i="4"/>
  <c r="BH149" i="4"/>
  <c r="BG149" i="4"/>
  <c r="BF149" i="4"/>
  <c r="BE149" i="4"/>
  <c r="AA149" i="4"/>
  <c r="Y149" i="4"/>
  <c r="W149" i="4"/>
  <c r="BK149" i="4"/>
  <c r="N149" i="4"/>
  <c r="BI148" i="4"/>
  <c r="BH148" i="4"/>
  <c r="BG148" i="4"/>
  <c r="BE148" i="4"/>
  <c r="AA148" i="4"/>
  <c r="AA147" i="4" s="1"/>
  <c r="Y148" i="4"/>
  <c r="Y147" i="4" s="1"/>
  <c r="W148" i="4"/>
  <c r="W147" i="4" s="1"/>
  <c r="BK148" i="4"/>
  <c r="BK147" i="4" s="1"/>
  <c r="N147" i="4" s="1"/>
  <c r="N93" i="4" s="1"/>
  <c r="N148" i="4"/>
  <c r="BF148" i="4" s="1"/>
  <c r="BI146" i="4"/>
  <c r="BH146" i="4"/>
  <c r="BG146" i="4"/>
  <c r="BE146" i="4"/>
  <c r="AA146" i="4"/>
  <c r="Y146" i="4"/>
  <c r="W146" i="4"/>
  <c r="BK146" i="4"/>
  <c r="N146" i="4"/>
  <c r="BF146" i="4" s="1"/>
  <c r="BI145" i="4"/>
  <c r="BH145" i="4"/>
  <c r="BG145" i="4"/>
  <c r="BF145" i="4"/>
  <c r="BE145" i="4"/>
  <c r="AA145" i="4"/>
  <c r="AA144" i="4" s="1"/>
  <c r="Y145" i="4"/>
  <c r="Y144" i="4" s="1"/>
  <c r="W145" i="4"/>
  <c r="W144" i="4" s="1"/>
  <c r="BK145" i="4"/>
  <c r="BK144" i="4" s="1"/>
  <c r="N144" i="4" s="1"/>
  <c r="N92" i="4" s="1"/>
  <c r="N145" i="4"/>
  <c r="BI143" i="4"/>
  <c r="BH143" i="4"/>
  <c r="BG143" i="4"/>
  <c r="BE143" i="4"/>
  <c r="AA143" i="4"/>
  <c r="Y143" i="4"/>
  <c r="W143" i="4"/>
  <c r="BK143" i="4"/>
  <c r="N143" i="4"/>
  <c r="BF143" i="4" s="1"/>
  <c r="BI142" i="4"/>
  <c r="BH142" i="4"/>
  <c r="BG142" i="4"/>
  <c r="BF142" i="4"/>
  <c r="BE142" i="4"/>
  <c r="AA142" i="4"/>
  <c r="Y142" i="4"/>
  <c r="W142" i="4"/>
  <c r="BK142" i="4"/>
  <c r="N142" i="4"/>
  <c r="BI141" i="4"/>
  <c r="BH141" i="4"/>
  <c r="BG141" i="4"/>
  <c r="BE141" i="4"/>
  <c r="AA141" i="4"/>
  <c r="Y141" i="4"/>
  <c r="W141" i="4"/>
  <c r="BK141" i="4"/>
  <c r="N141" i="4"/>
  <c r="BF141" i="4" s="1"/>
  <c r="BI140" i="4"/>
  <c r="BH140" i="4"/>
  <c r="BG140" i="4"/>
  <c r="BF140" i="4"/>
  <c r="BE140" i="4"/>
  <c r="AA140" i="4"/>
  <c r="Y140" i="4"/>
  <c r="W140" i="4"/>
  <c r="BK140" i="4"/>
  <c r="N140" i="4"/>
  <c r="BI139" i="4"/>
  <c r="BH139" i="4"/>
  <c r="BG139" i="4"/>
  <c r="BE139" i="4"/>
  <c r="AA139" i="4"/>
  <c r="Y139" i="4"/>
  <c r="W139" i="4"/>
  <c r="BK139" i="4"/>
  <c r="N139" i="4"/>
  <c r="BF139" i="4" s="1"/>
  <c r="BI138" i="4"/>
  <c r="BH138" i="4"/>
  <c r="BG138" i="4"/>
  <c r="BF138" i="4"/>
  <c r="BE138" i="4"/>
  <c r="AA138" i="4"/>
  <c r="Y138" i="4"/>
  <c r="W138" i="4"/>
  <c r="BK138" i="4"/>
  <c r="N138" i="4"/>
  <c r="BI137" i="4"/>
  <c r="BH137" i="4"/>
  <c r="BG137" i="4"/>
  <c r="BE137" i="4"/>
  <c r="AA137" i="4"/>
  <c r="AA136" i="4" s="1"/>
  <c r="Y137" i="4"/>
  <c r="Y136" i="4" s="1"/>
  <c r="W137" i="4"/>
  <c r="W136" i="4" s="1"/>
  <c r="BK137" i="4"/>
  <c r="BK136" i="4" s="1"/>
  <c r="N136" i="4" s="1"/>
  <c r="N91" i="4" s="1"/>
  <c r="N137" i="4"/>
  <c r="BF137" i="4" s="1"/>
  <c r="BI135" i="4"/>
  <c r="BH135" i="4"/>
  <c r="BG135" i="4"/>
  <c r="BE135" i="4"/>
  <c r="AA135" i="4"/>
  <c r="Y135" i="4"/>
  <c r="W135" i="4"/>
  <c r="BK135" i="4"/>
  <c r="N135" i="4"/>
  <c r="BF135" i="4" s="1"/>
  <c r="BI134" i="4"/>
  <c r="BH134" i="4"/>
  <c r="BG134" i="4"/>
  <c r="BF134" i="4"/>
  <c r="BE134" i="4"/>
  <c r="AA134" i="4"/>
  <c r="Y134" i="4"/>
  <c r="W134" i="4"/>
  <c r="BK134" i="4"/>
  <c r="N134" i="4"/>
  <c r="BI133" i="4"/>
  <c r="BH133" i="4"/>
  <c r="BG133" i="4"/>
  <c r="BE133" i="4"/>
  <c r="AA133" i="4"/>
  <c r="Y133" i="4"/>
  <c r="W133" i="4"/>
  <c r="BK133" i="4"/>
  <c r="N133" i="4"/>
  <c r="BF133" i="4" s="1"/>
  <c r="BI132" i="4"/>
  <c r="BH132" i="4"/>
  <c r="BG132" i="4"/>
  <c r="BF132" i="4"/>
  <c r="BE132" i="4"/>
  <c r="AA132" i="4"/>
  <c r="Y132" i="4"/>
  <c r="W132" i="4"/>
  <c r="BK132" i="4"/>
  <c r="N132" i="4"/>
  <c r="BI131" i="4"/>
  <c r="BH131" i="4"/>
  <c r="BG131" i="4"/>
  <c r="BE131" i="4"/>
  <c r="AA131" i="4"/>
  <c r="Y131" i="4"/>
  <c r="W131" i="4"/>
  <c r="BK131" i="4"/>
  <c r="N131" i="4"/>
  <c r="BF131" i="4" s="1"/>
  <c r="BI130" i="4"/>
  <c r="BH130" i="4"/>
  <c r="BG130" i="4"/>
  <c r="BF130" i="4"/>
  <c r="BE130" i="4"/>
  <c r="AA130" i="4"/>
  <c r="Y130" i="4"/>
  <c r="W130" i="4"/>
  <c r="BK130" i="4"/>
  <c r="N130" i="4"/>
  <c r="BI129" i="4"/>
  <c r="BH129" i="4"/>
  <c r="BG129" i="4"/>
  <c r="BE129" i="4"/>
  <c r="AA129" i="4"/>
  <c r="Y129" i="4"/>
  <c r="W129" i="4"/>
  <c r="BK129" i="4"/>
  <c r="N129" i="4"/>
  <c r="BF129" i="4" s="1"/>
  <c r="BI128" i="4"/>
  <c r="BH128" i="4"/>
  <c r="BG128" i="4"/>
  <c r="BF128" i="4"/>
  <c r="BE128" i="4"/>
  <c r="AA128" i="4"/>
  <c r="Y128" i="4"/>
  <c r="W128" i="4"/>
  <c r="BK128" i="4"/>
  <c r="N128" i="4"/>
  <c r="BI127" i="4"/>
  <c r="BH127" i="4"/>
  <c r="BG127" i="4"/>
  <c r="BE127" i="4"/>
  <c r="AA127" i="4"/>
  <c r="Y127" i="4"/>
  <c r="W127" i="4"/>
  <c r="BK127" i="4"/>
  <c r="N127" i="4"/>
  <c r="BF127" i="4" s="1"/>
  <c r="BI126" i="4"/>
  <c r="BH126" i="4"/>
  <c r="BG126" i="4"/>
  <c r="BF126" i="4"/>
  <c r="BE126" i="4"/>
  <c r="AA126" i="4"/>
  <c r="AA125" i="4" s="1"/>
  <c r="Y126" i="4"/>
  <c r="Y125" i="4" s="1"/>
  <c r="Y124" i="4" s="1"/>
  <c r="Y123" i="4" s="1"/>
  <c r="W126" i="4"/>
  <c r="W125" i="4" s="1"/>
  <c r="W124" i="4" s="1"/>
  <c r="W123" i="4" s="1"/>
  <c r="AU90" i="1" s="1"/>
  <c r="BK126" i="4"/>
  <c r="BK125" i="4" s="1"/>
  <c r="N126" i="4"/>
  <c r="M119" i="4"/>
  <c r="F119" i="4"/>
  <c r="F117" i="4"/>
  <c r="F115" i="4"/>
  <c r="BI104" i="4"/>
  <c r="BH104" i="4"/>
  <c r="BG104" i="4"/>
  <c r="BE104" i="4"/>
  <c r="BI103" i="4"/>
  <c r="BH103" i="4"/>
  <c r="BG103" i="4"/>
  <c r="BE103" i="4"/>
  <c r="BI102" i="4"/>
  <c r="BH102" i="4"/>
  <c r="BG102" i="4"/>
  <c r="BE102" i="4"/>
  <c r="BI101" i="4"/>
  <c r="BH101" i="4"/>
  <c r="BG101" i="4"/>
  <c r="BE101" i="4"/>
  <c r="BI100" i="4"/>
  <c r="BH100" i="4"/>
  <c r="BG100" i="4"/>
  <c r="BE100" i="4"/>
  <c r="BI99" i="4"/>
  <c r="H36" i="4" s="1"/>
  <c r="BD90" i="1" s="1"/>
  <c r="BH99" i="4"/>
  <c r="H35" i="4" s="1"/>
  <c r="BC90" i="1" s="1"/>
  <c r="BG99" i="4"/>
  <c r="H34" i="4" s="1"/>
  <c r="BB90" i="1" s="1"/>
  <c r="BE99" i="4"/>
  <c r="H32" i="4" s="1"/>
  <c r="AZ90" i="1" s="1"/>
  <c r="M83" i="4"/>
  <c r="F83" i="4"/>
  <c r="F81" i="4"/>
  <c r="F79" i="4"/>
  <c r="O21" i="4"/>
  <c r="E21" i="4"/>
  <c r="M120" i="4" s="1"/>
  <c r="O20" i="4"/>
  <c r="O15" i="4"/>
  <c r="E15" i="4"/>
  <c r="F120" i="4" s="1"/>
  <c r="O14" i="4"/>
  <c r="O12" i="4"/>
  <c r="E12" i="4"/>
  <c r="O11" i="4"/>
  <c r="O9" i="4"/>
  <c r="M117" i="4" s="1"/>
  <c r="F6" i="4"/>
  <c r="F114" i="4" s="1"/>
  <c r="AY89" i="1"/>
  <c r="AX89" i="1"/>
  <c r="BI178" i="3"/>
  <c r="BH178" i="3"/>
  <c r="BG178" i="3"/>
  <c r="BE178" i="3"/>
  <c r="N178" i="3"/>
  <c r="BF178" i="3" s="1"/>
  <c r="BK178" i="3"/>
  <c r="BI177" i="3"/>
  <c r="BH177" i="3"/>
  <c r="BG177" i="3"/>
  <c r="BE177" i="3"/>
  <c r="BK177" i="3"/>
  <c r="N177" i="3" s="1"/>
  <c r="BF177" i="3" s="1"/>
  <c r="BI176" i="3"/>
  <c r="BH176" i="3"/>
  <c r="BG176" i="3"/>
  <c r="BE176" i="3"/>
  <c r="BK176" i="3"/>
  <c r="N176" i="3" s="1"/>
  <c r="BF176" i="3" s="1"/>
  <c r="BI175" i="3"/>
  <c r="BH175" i="3"/>
  <c r="BG175" i="3"/>
  <c r="BF175" i="3"/>
  <c r="BE175" i="3"/>
  <c r="N175" i="3"/>
  <c r="BK175" i="3"/>
  <c r="BI174" i="3"/>
  <c r="BH174" i="3"/>
  <c r="BG174" i="3"/>
  <c r="BE174" i="3"/>
  <c r="N174" i="3"/>
  <c r="BF174" i="3" s="1"/>
  <c r="BK174" i="3"/>
  <c r="BK173" i="3" s="1"/>
  <c r="N173" i="3" s="1"/>
  <c r="N100" i="3" s="1"/>
  <c r="BI172" i="3"/>
  <c r="BH172" i="3"/>
  <c r="BG172" i="3"/>
  <c r="BF172" i="3"/>
  <c r="BE172" i="3"/>
  <c r="AA172" i="3"/>
  <c r="Y172" i="3"/>
  <c r="W172" i="3"/>
  <c r="BK172" i="3"/>
  <c r="BK170" i="3" s="1"/>
  <c r="N170" i="3" s="1"/>
  <c r="N99" i="3" s="1"/>
  <c r="N172" i="3"/>
  <c r="BI171" i="3"/>
  <c r="BH171" i="3"/>
  <c r="BG171" i="3"/>
  <c r="BE171" i="3"/>
  <c r="AA171" i="3"/>
  <c r="AA170" i="3" s="1"/>
  <c r="Y171" i="3"/>
  <c r="Y170" i="3" s="1"/>
  <c r="W171" i="3"/>
  <c r="W170" i="3" s="1"/>
  <c r="BK171" i="3"/>
  <c r="N171" i="3"/>
  <c r="BF171" i="3" s="1"/>
  <c r="BI169" i="3"/>
  <c r="BH169" i="3"/>
  <c r="BG169" i="3"/>
  <c r="BF169" i="3"/>
  <c r="BE169" i="3"/>
  <c r="AA169" i="3"/>
  <c r="Y169" i="3"/>
  <c r="W169" i="3"/>
  <c r="BK169" i="3"/>
  <c r="N169" i="3"/>
  <c r="BI168" i="3"/>
  <c r="BH168" i="3"/>
  <c r="BG168" i="3"/>
  <c r="BE168" i="3"/>
  <c r="AA168" i="3"/>
  <c r="Y168" i="3"/>
  <c r="W168" i="3"/>
  <c r="BK168" i="3"/>
  <c r="N168" i="3"/>
  <c r="BF168" i="3" s="1"/>
  <c r="BI167" i="3"/>
  <c r="BH167" i="3"/>
  <c r="BG167" i="3"/>
  <c r="BF167" i="3"/>
  <c r="BE167" i="3"/>
  <c r="AA167" i="3"/>
  <c r="AA166" i="3" s="1"/>
  <c r="Y167" i="3"/>
  <c r="Y166" i="3" s="1"/>
  <c r="W167" i="3"/>
  <c r="W166" i="3" s="1"/>
  <c r="BK167" i="3"/>
  <c r="BK166" i="3" s="1"/>
  <c r="N166" i="3" s="1"/>
  <c r="N98" i="3" s="1"/>
  <c r="N167" i="3"/>
  <c r="BI165" i="3"/>
  <c r="BH165" i="3"/>
  <c r="BG165" i="3"/>
  <c r="BF165" i="3"/>
  <c r="BE165" i="3"/>
  <c r="AA165" i="3"/>
  <c r="Y165" i="3"/>
  <c r="W165" i="3"/>
  <c r="BK165" i="3"/>
  <c r="N165" i="3"/>
  <c r="BI164" i="3"/>
  <c r="BH164" i="3"/>
  <c r="BG164" i="3"/>
  <c r="BE164" i="3"/>
  <c r="AA164" i="3"/>
  <c r="Y164" i="3"/>
  <c r="W164" i="3"/>
  <c r="BK164" i="3"/>
  <c r="N164" i="3"/>
  <c r="BF164" i="3" s="1"/>
  <c r="BI163" i="3"/>
  <c r="BH163" i="3"/>
  <c r="BG163" i="3"/>
  <c r="BF163" i="3"/>
  <c r="BE163" i="3"/>
  <c r="AA163" i="3"/>
  <c r="Y163" i="3"/>
  <c r="W163" i="3"/>
  <c r="BK163" i="3"/>
  <c r="N163" i="3"/>
  <c r="BI162" i="3"/>
  <c r="BH162" i="3"/>
  <c r="BG162" i="3"/>
  <c r="BE162" i="3"/>
  <c r="AA162" i="3"/>
  <c r="Y162" i="3"/>
  <c r="W162" i="3"/>
  <c r="BK162" i="3"/>
  <c r="N162" i="3"/>
  <c r="BF162" i="3" s="1"/>
  <c r="BI161" i="3"/>
  <c r="BH161" i="3"/>
  <c r="BG161" i="3"/>
  <c r="BF161" i="3"/>
  <c r="BE161" i="3"/>
  <c r="AA161" i="3"/>
  <c r="AA160" i="3" s="1"/>
  <c r="Y161" i="3"/>
  <c r="Y160" i="3" s="1"/>
  <c r="W161" i="3"/>
  <c r="W160" i="3" s="1"/>
  <c r="BK161" i="3"/>
  <c r="BK160" i="3" s="1"/>
  <c r="N160" i="3" s="1"/>
  <c r="N97" i="3" s="1"/>
  <c r="N161" i="3"/>
  <c r="BI159" i="3"/>
  <c r="BH159" i="3"/>
  <c r="BG159" i="3"/>
  <c r="BE159" i="3"/>
  <c r="AA159" i="3"/>
  <c r="Y159" i="3"/>
  <c r="W159" i="3"/>
  <c r="BK159" i="3"/>
  <c r="N159" i="3"/>
  <c r="BF159" i="3" s="1"/>
  <c r="BI158" i="3"/>
  <c r="BH158" i="3"/>
  <c r="BG158" i="3"/>
  <c r="BF158" i="3"/>
  <c r="BE158" i="3"/>
  <c r="AA158" i="3"/>
  <c r="Y158" i="3"/>
  <c r="W158" i="3"/>
  <c r="BK158" i="3"/>
  <c r="N158" i="3"/>
  <c r="BI157" i="3"/>
  <c r="BH157" i="3"/>
  <c r="BG157" i="3"/>
  <c r="BE157" i="3"/>
  <c r="AA157" i="3"/>
  <c r="Y157" i="3"/>
  <c r="W157" i="3"/>
  <c r="BK157" i="3"/>
  <c r="N157" i="3"/>
  <c r="BF157" i="3" s="1"/>
  <c r="BI156" i="3"/>
  <c r="BH156" i="3"/>
  <c r="BG156" i="3"/>
  <c r="BF156" i="3"/>
  <c r="BE156" i="3"/>
  <c r="AA156" i="3"/>
  <c r="AA155" i="3" s="1"/>
  <c r="Y156" i="3"/>
  <c r="Y155" i="3" s="1"/>
  <c r="W156" i="3"/>
  <c r="W155" i="3" s="1"/>
  <c r="BK156" i="3"/>
  <c r="BK155" i="3" s="1"/>
  <c r="N155" i="3" s="1"/>
  <c r="N96" i="3" s="1"/>
  <c r="N156" i="3"/>
  <c r="BI154" i="3"/>
  <c r="BH154" i="3"/>
  <c r="BG154" i="3"/>
  <c r="BF154" i="3"/>
  <c r="BE154" i="3"/>
  <c r="AA154" i="3"/>
  <c r="Y154" i="3"/>
  <c r="W154" i="3"/>
  <c r="BK154" i="3"/>
  <c r="N154" i="3"/>
  <c r="BI153" i="3"/>
  <c r="BH153" i="3"/>
  <c r="BG153" i="3"/>
  <c r="BE153" i="3"/>
  <c r="AA153" i="3"/>
  <c r="Y153" i="3"/>
  <c r="W153" i="3"/>
  <c r="BK153" i="3"/>
  <c r="N153" i="3"/>
  <c r="BF153" i="3" s="1"/>
  <c r="BI152" i="3"/>
  <c r="BH152" i="3"/>
  <c r="BG152" i="3"/>
  <c r="BF152" i="3"/>
  <c r="BE152" i="3"/>
  <c r="AA152" i="3"/>
  <c r="Y152" i="3"/>
  <c r="W152" i="3"/>
  <c r="BK152" i="3"/>
  <c r="N152" i="3"/>
  <c r="BI151" i="3"/>
  <c r="BH151" i="3"/>
  <c r="BG151" i="3"/>
  <c r="BE151" i="3"/>
  <c r="AA151" i="3"/>
  <c r="Y151" i="3"/>
  <c r="W151" i="3"/>
  <c r="BK151" i="3"/>
  <c r="N151" i="3"/>
  <c r="BF151" i="3" s="1"/>
  <c r="BI150" i="3"/>
  <c r="BH150" i="3"/>
  <c r="BG150" i="3"/>
  <c r="BF150" i="3"/>
  <c r="BE150" i="3"/>
  <c r="AA150" i="3"/>
  <c r="Y150" i="3"/>
  <c r="W150" i="3"/>
  <c r="BK150" i="3"/>
  <c r="N150" i="3"/>
  <c r="BI149" i="3"/>
  <c r="BH149" i="3"/>
  <c r="BG149" i="3"/>
  <c r="BE149" i="3"/>
  <c r="AA149" i="3"/>
  <c r="AA148" i="3" s="1"/>
  <c r="AA147" i="3" s="1"/>
  <c r="Y149" i="3"/>
  <c r="Y148" i="3" s="1"/>
  <c r="Y147" i="3" s="1"/>
  <c r="W149" i="3"/>
  <c r="W148" i="3" s="1"/>
  <c r="BK149" i="3"/>
  <c r="BK148" i="3" s="1"/>
  <c r="N149" i="3"/>
  <c r="BF149" i="3" s="1"/>
  <c r="BI146" i="3"/>
  <c r="BH146" i="3"/>
  <c r="BG146" i="3"/>
  <c r="BE146" i="3"/>
  <c r="AA146" i="3"/>
  <c r="AA145" i="3" s="1"/>
  <c r="Y146" i="3"/>
  <c r="Y145" i="3" s="1"/>
  <c r="W146" i="3"/>
  <c r="W145" i="3" s="1"/>
  <c r="BK146" i="3"/>
  <c r="BK145" i="3" s="1"/>
  <c r="N145" i="3" s="1"/>
  <c r="N93" i="3" s="1"/>
  <c r="N146" i="3"/>
  <c r="BF146" i="3" s="1"/>
  <c r="BI144" i="3"/>
  <c r="BH144" i="3"/>
  <c r="BG144" i="3"/>
  <c r="BF144" i="3"/>
  <c r="BE144" i="3"/>
  <c r="AA144" i="3"/>
  <c r="AA143" i="3" s="1"/>
  <c r="Y144" i="3"/>
  <c r="Y143" i="3" s="1"/>
  <c r="W144" i="3"/>
  <c r="W143" i="3" s="1"/>
  <c r="BK144" i="3"/>
  <c r="BK143" i="3" s="1"/>
  <c r="N143" i="3" s="1"/>
  <c r="N92" i="3" s="1"/>
  <c r="N144" i="3"/>
  <c r="BI142" i="3"/>
  <c r="BH142" i="3"/>
  <c r="BG142" i="3"/>
  <c r="BF142" i="3"/>
  <c r="BE142" i="3"/>
  <c r="AA142" i="3"/>
  <c r="Y142" i="3"/>
  <c r="W142" i="3"/>
  <c r="BK142" i="3"/>
  <c r="N142" i="3"/>
  <c r="BI141" i="3"/>
  <c r="BH141" i="3"/>
  <c r="BG141" i="3"/>
  <c r="BE141" i="3"/>
  <c r="AA141" i="3"/>
  <c r="Y141" i="3"/>
  <c r="W141" i="3"/>
  <c r="BK141" i="3"/>
  <c r="N141" i="3"/>
  <c r="BF141" i="3" s="1"/>
  <c r="BI140" i="3"/>
  <c r="BH140" i="3"/>
  <c r="BG140" i="3"/>
  <c r="BF140" i="3"/>
  <c r="BE140" i="3"/>
  <c r="AA140" i="3"/>
  <c r="Y140" i="3"/>
  <c r="W140" i="3"/>
  <c r="BK140" i="3"/>
  <c r="N140" i="3"/>
  <c r="BI139" i="3"/>
  <c r="BH139" i="3"/>
  <c r="BG139" i="3"/>
  <c r="BE139" i="3"/>
  <c r="AA139" i="3"/>
  <c r="Y139" i="3"/>
  <c r="W139" i="3"/>
  <c r="BK139" i="3"/>
  <c r="N139" i="3"/>
  <c r="BF139" i="3" s="1"/>
  <c r="BI138" i="3"/>
  <c r="BH138" i="3"/>
  <c r="BG138" i="3"/>
  <c r="BF138" i="3"/>
  <c r="BE138" i="3"/>
  <c r="AA138" i="3"/>
  <c r="Y138" i="3"/>
  <c r="W138" i="3"/>
  <c r="BK138" i="3"/>
  <c r="N138" i="3"/>
  <c r="BI137" i="3"/>
  <c r="BH137" i="3"/>
  <c r="BG137" i="3"/>
  <c r="BE137" i="3"/>
  <c r="AA137" i="3"/>
  <c r="Y137" i="3"/>
  <c r="W137" i="3"/>
  <c r="BK137" i="3"/>
  <c r="N137" i="3"/>
  <c r="BF137" i="3" s="1"/>
  <c r="BI136" i="3"/>
  <c r="BH136" i="3"/>
  <c r="BG136" i="3"/>
  <c r="BF136" i="3"/>
  <c r="BE136" i="3"/>
  <c r="AA136" i="3"/>
  <c r="Y136" i="3"/>
  <c r="W136" i="3"/>
  <c r="BK136" i="3"/>
  <c r="N136" i="3"/>
  <c r="BI135" i="3"/>
  <c r="BH135" i="3"/>
  <c r="BG135" i="3"/>
  <c r="BE135" i="3"/>
  <c r="AA135" i="3"/>
  <c r="Y135" i="3"/>
  <c r="W135" i="3"/>
  <c r="BK135" i="3"/>
  <c r="N135" i="3"/>
  <c r="BF135" i="3" s="1"/>
  <c r="BI134" i="3"/>
  <c r="BH134" i="3"/>
  <c r="BG134" i="3"/>
  <c r="BF134" i="3"/>
  <c r="BE134" i="3"/>
  <c r="AA134" i="3"/>
  <c r="Y134" i="3"/>
  <c r="W134" i="3"/>
  <c r="BK134" i="3"/>
  <c r="N134" i="3"/>
  <c r="BI133" i="3"/>
  <c r="BH133" i="3"/>
  <c r="BG133" i="3"/>
  <c r="BE133" i="3"/>
  <c r="AA133" i="3"/>
  <c r="AA132" i="3" s="1"/>
  <c r="Y133" i="3"/>
  <c r="Y132" i="3" s="1"/>
  <c r="W133" i="3"/>
  <c r="W132" i="3" s="1"/>
  <c r="BK133" i="3"/>
  <c r="N133" i="3"/>
  <c r="BF133" i="3" s="1"/>
  <c r="BI131" i="3"/>
  <c r="BH131" i="3"/>
  <c r="BG131" i="3"/>
  <c r="BF131" i="3"/>
  <c r="BE131" i="3"/>
  <c r="AA131" i="3"/>
  <c r="Y131" i="3"/>
  <c r="W131" i="3"/>
  <c r="BK131" i="3"/>
  <c r="N131" i="3"/>
  <c r="BI130" i="3"/>
  <c r="BH130" i="3"/>
  <c r="BG130" i="3"/>
  <c r="BE130" i="3"/>
  <c r="AA130" i="3"/>
  <c r="AA129" i="3" s="1"/>
  <c r="AA128" i="3" s="1"/>
  <c r="AA127" i="3" s="1"/>
  <c r="Y130" i="3"/>
  <c r="Y129" i="3" s="1"/>
  <c r="Y128" i="3" s="1"/>
  <c r="Y127" i="3" s="1"/>
  <c r="W130" i="3"/>
  <c r="BK130" i="3"/>
  <c r="N130" i="3"/>
  <c r="BF130" i="3" s="1"/>
  <c r="M124" i="3"/>
  <c r="M123" i="3"/>
  <c r="M121" i="3"/>
  <c r="F121" i="3"/>
  <c r="F119" i="3"/>
  <c r="BI108" i="3"/>
  <c r="BH108" i="3"/>
  <c r="BG108" i="3"/>
  <c r="BE108" i="3"/>
  <c r="BI107" i="3"/>
  <c r="BH107" i="3"/>
  <c r="BG107" i="3"/>
  <c r="BE107" i="3"/>
  <c r="BI106" i="3"/>
  <c r="BH106" i="3"/>
  <c r="BG106" i="3"/>
  <c r="BE106" i="3"/>
  <c r="BI105" i="3"/>
  <c r="BH105" i="3"/>
  <c r="BG105" i="3"/>
  <c r="BE105" i="3"/>
  <c r="BI104" i="3"/>
  <c r="BH104" i="3"/>
  <c r="BG104" i="3"/>
  <c r="BE104" i="3"/>
  <c r="BI103" i="3"/>
  <c r="BH103" i="3"/>
  <c r="H35" i="3" s="1"/>
  <c r="BC89" i="1" s="1"/>
  <c r="BG103" i="3"/>
  <c r="H34" i="3" s="1"/>
  <c r="BB89" i="1" s="1"/>
  <c r="BE103" i="3"/>
  <c r="M84" i="3"/>
  <c r="M83" i="3"/>
  <c r="M81" i="3"/>
  <c r="F81" i="3"/>
  <c r="F79" i="3"/>
  <c r="O21" i="3"/>
  <c r="E21" i="3"/>
  <c r="O20" i="3"/>
  <c r="O15" i="3"/>
  <c r="E15" i="3"/>
  <c r="F124" i="3" s="1"/>
  <c r="O14" i="3"/>
  <c r="O12" i="3"/>
  <c r="E12" i="3"/>
  <c r="O11" i="3"/>
  <c r="O9" i="3"/>
  <c r="F6" i="3"/>
  <c r="AA129" i="2"/>
  <c r="AY88" i="1"/>
  <c r="AX88" i="1"/>
  <c r="BI137" i="2"/>
  <c r="BH137" i="2"/>
  <c r="BG137" i="2"/>
  <c r="BF137" i="2"/>
  <c r="BE137" i="2"/>
  <c r="N137" i="2"/>
  <c r="BK137" i="2"/>
  <c r="BI136" i="2"/>
  <c r="BH136" i="2"/>
  <c r="BG136" i="2"/>
  <c r="BE136" i="2"/>
  <c r="N136" i="2"/>
  <c r="BF136" i="2" s="1"/>
  <c r="BK136" i="2"/>
  <c r="BI135" i="2"/>
  <c r="BH135" i="2"/>
  <c r="BG135" i="2"/>
  <c r="BE135" i="2"/>
  <c r="BK135" i="2"/>
  <c r="N135" i="2" s="1"/>
  <c r="BF135" i="2" s="1"/>
  <c r="BI134" i="2"/>
  <c r="BH134" i="2"/>
  <c r="BG134" i="2"/>
  <c r="BE134" i="2"/>
  <c r="BK134" i="2"/>
  <c r="N134" i="2" s="1"/>
  <c r="BF134" i="2" s="1"/>
  <c r="BI133" i="2"/>
  <c r="BH133" i="2"/>
  <c r="BG133" i="2"/>
  <c r="BF133" i="2"/>
  <c r="BE133" i="2"/>
  <c r="N133" i="2"/>
  <c r="BK133" i="2"/>
  <c r="BI131" i="2"/>
  <c r="BH131" i="2"/>
  <c r="BG131" i="2"/>
  <c r="BF131" i="2"/>
  <c r="BE131" i="2"/>
  <c r="AA131" i="2"/>
  <c r="AA130" i="2" s="1"/>
  <c r="Y131" i="2"/>
  <c r="Y130" i="2" s="1"/>
  <c r="Y129" i="2" s="1"/>
  <c r="W131" i="2"/>
  <c r="W130" i="2" s="1"/>
  <c r="W129" i="2" s="1"/>
  <c r="BK131" i="2"/>
  <c r="BK130" i="2" s="1"/>
  <c r="N130" i="2" s="1"/>
  <c r="N92" i="2" s="1"/>
  <c r="N131" i="2"/>
  <c r="BI128" i="2"/>
  <c r="BH128" i="2"/>
  <c r="BG128" i="2"/>
  <c r="BF128" i="2"/>
  <c r="BE128" i="2"/>
  <c r="AA128" i="2"/>
  <c r="Y128" i="2"/>
  <c r="W128" i="2"/>
  <c r="BK128" i="2"/>
  <c r="N128" i="2"/>
  <c r="BI127" i="2"/>
  <c r="BH127" i="2"/>
  <c r="BG127" i="2"/>
  <c r="BE127" i="2"/>
  <c r="AA127" i="2"/>
  <c r="Y127" i="2"/>
  <c r="W127" i="2"/>
  <c r="BK127" i="2"/>
  <c r="N127" i="2"/>
  <c r="BF127" i="2" s="1"/>
  <c r="BI126" i="2"/>
  <c r="BH126" i="2"/>
  <c r="BG126" i="2"/>
  <c r="BF126" i="2"/>
  <c r="BE126" i="2"/>
  <c r="AA126" i="2"/>
  <c r="Y126" i="2"/>
  <c r="W126" i="2"/>
  <c r="BK126" i="2"/>
  <c r="N126" i="2"/>
  <c r="BI125" i="2"/>
  <c r="BH125" i="2"/>
  <c r="BG125" i="2"/>
  <c r="BE125" i="2"/>
  <c r="AA125" i="2"/>
  <c r="Y125" i="2"/>
  <c r="W125" i="2"/>
  <c r="BK125" i="2"/>
  <c r="N125" i="2"/>
  <c r="BF125" i="2" s="1"/>
  <c r="BI124" i="2"/>
  <c r="BH124" i="2"/>
  <c r="BG124" i="2"/>
  <c r="BF124" i="2"/>
  <c r="BE124" i="2"/>
  <c r="AA124" i="2"/>
  <c r="Y124" i="2"/>
  <c r="W124" i="2"/>
  <c r="BK124" i="2"/>
  <c r="N124" i="2"/>
  <c r="BI123" i="2"/>
  <c r="BH123" i="2"/>
  <c r="BG123" i="2"/>
  <c r="BE123" i="2"/>
  <c r="AA123" i="2"/>
  <c r="AA122" i="2" s="1"/>
  <c r="AA121" i="2" s="1"/>
  <c r="AA120" i="2" s="1"/>
  <c r="Y123" i="2"/>
  <c r="Y122" i="2" s="1"/>
  <c r="Y121" i="2" s="1"/>
  <c r="W123" i="2"/>
  <c r="BK123" i="2"/>
  <c r="BK122" i="2" s="1"/>
  <c r="N123" i="2"/>
  <c r="BF123" i="2" s="1"/>
  <c r="M117" i="2"/>
  <c r="F117" i="2"/>
  <c r="M116" i="2"/>
  <c r="M114" i="2"/>
  <c r="F114" i="2"/>
  <c r="F112" i="2"/>
  <c r="BI101" i="2"/>
  <c r="BH101" i="2"/>
  <c r="BG101" i="2"/>
  <c r="BE101" i="2"/>
  <c r="BI100" i="2"/>
  <c r="BH100" i="2"/>
  <c r="BG100" i="2"/>
  <c r="BE100" i="2"/>
  <c r="BI99" i="2"/>
  <c r="BH99" i="2"/>
  <c r="BG99" i="2"/>
  <c r="BE99" i="2"/>
  <c r="BI98" i="2"/>
  <c r="BH98" i="2"/>
  <c r="BG98" i="2"/>
  <c r="BE98" i="2"/>
  <c r="BI97" i="2"/>
  <c r="BH97" i="2"/>
  <c r="BG97" i="2"/>
  <c r="BE97" i="2"/>
  <c r="BI96" i="2"/>
  <c r="H36" i="2" s="1"/>
  <c r="BD88" i="1" s="1"/>
  <c r="BH96" i="2"/>
  <c r="H35" i="2" s="1"/>
  <c r="BC88" i="1" s="1"/>
  <c r="BC87" i="1" s="1"/>
  <c r="BG96" i="2"/>
  <c r="H34" i="2" s="1"/>
  <c r="BB88" i="1" s="1"/>
  <c r="BB87" i="1" s="1"/>
  <c r="BE96" i="2"/>
  <c r="M32" i="2" s="1"/>
  <c r="AV88" i="1" s="1"/>
  <c r="M84" i="2"/>
  <c r="F84" i="2"/>
  <c r="M83" i="2"/>
  <c r="M81" i="2"/>
  <c r="F81" i="2"/>
  <c r="F79" i="2"/>
  <c r="O21" i="2"/>
  <c r="E21" i="2"/>
  <c r="O20" i="2"/>
  <c r="O15" i="2"/>
  <c r="E15" i="2"/>
  <c r="O14" i="2"/>
  <c r="O12" i="2"/>
  <c r="E12" i="2"/>
  <c r="F116" i="2" s="1"/>
  <c r="O11" i="2"/>
  <c r="O9" i="2"/>
  <c r="F6" i="2"/>
  <c r="F111" i="2" s="1"/>
  <c r="CK96" i="1"/>
  <c r="CJ96" i="1"/>
  <c r="CI96" i="1"/>
  <c r="CC96" i="1"/>
  <c r="CH96" i="1"/>
  <c r="CB96" i="1"/>
  <c r="CG96" i="1"/>
  <c r="CA96" i="1"/>
  <c r="CF96" i="1"/>
  <c r="BZ96" i="1"/>
  <c r="CE96" i="1"/>
  <c r="CK95" i="1"/>
  <c r="CJ95" i="1"/>
  <c r="CI95" i="1"/>
  <c r="CC95" i="1"/>
  <c r="CH95" i="1"/>
  <c r="CB95" i="1"/>
  <c r="CG95" i="1"/>
  <c r="CA95" i="1"/>
  <c r="CF95" i="1"/>
  <c r="BZ95" i="1"/>
  <c r="CE95" i="1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H93" i="1"/>
  <c r="CG93" i="1"/>
  <c r="CF93" i="1"/>
  <c r="BZ93" i="1"/>
  <c r="CE93" i="1"/>
  <c r="AM83" i="1"/>
  <c r="L83" i="1"/>
  <c r="AM82" i="1"/>
  <c r="L82" i="1"/>
  <c r="AM80" i="1"/>
  <c r="L80" i="1"/>
  <c r="L78" i="1"/>
  <c r="L77" i="1"/>
  <c r="AY87" i="1" l="1"/>
  <c r="W34" i="1"/>
  <c r="N122" i="2"/>
  <c r="N90" i="2" s="1"/>
  <c r="BK121" i="2"/>
  <c r="W33" i="1"/>
  <c r="AX87" i="1"/>
  <c r="Y120" i="2"/>
  <c r="F84" i="3"/>
  <c r="H32" i="3"/>
  <c r="AZ89" i="1" s="1"/>
  <c r="M32" i="3"/>
  <c r="AV89" i="1" s="1"/>
  <c r="W129" i="3"/>
  <c r="W128" i="3" s="1"/>
  <c r="W147" i="3"/>
  <c r="BK124" i="4"/>
  <c r="N125" i="4"/>
  <c r="N90" i="4" s="1"/>
  <c r="BK132" i="2"/>
  <c r="N132" i="2" s="1"/>
  <c r="N93" i="2" s="1"/>
  <c r="H32" i="2"/>
  <c r="AZ88" i="1" s="1"/>
  <c r="AZ87" i="1" s="1"/>
  <c r="BK129" i="2"/>
  <c r="N129" i="2" s="1"/>
  <c r="N91" i="2" s="1"/>
  <c r="F123" i="3"/>
  <c r="F83" i="3"/>
  <c r="F78" i="2"/>
  <c r="F83" i="2"/>
  <c r="W122" i="2"/>
  <c r="W121" i="2" s="1"/>
  <c r="W120" i="2" s="1"/>
  <c r="AU88" i="1" s="1"/>
  <c r="F118" i="3"/>
  <c r="F78" i="3"/>
  <c r="H36" i="3"/>
  <c r="BD89" i="1" s="1"/>
  <c r="BD87" i="1" s="1"/>
  <c r="W35" i="1" s="1"/>
  <c r="BK129" i="3"/>
  <c r="BK132" i="3"/>
  <c r="N132" i="3" s="1"/>
  <c r="N91" i="3" s="1"/>
  <c r="N148" i="3"/>
  <c r="N95" i="3" s="1"/>
  <c r="BK147" i="3"/>
  <c r="N147" i="3" s="1"/>
  <c r="N94" i="3" s="1"/>
  <c r="AA124" i="4"/>
  <c r="AA123" i="4" s="1"/>
  <c r="M81" i="4"/>
  <c r="M84" i="4"/>
  <c r="M32" i="4"/>
  <c r="AV90" i="1" s="1"/>
  <c r="F78" i="4"/>
  <c r="N171" i="4"/>
  <c r="BF171" i="4" s="1"/>
  <c r="F84" i="4"/>
  <c r="BK123" i="4" l="1"/>
  <c r="N123" i="4" s="1"/>
  <c r="N88" i="4" s="1"/>
  <c r="N124" i="4"/>
  <c r="N89" i="4" s="1"/>
  <c r="BK128" i="3"/>
  <c r="N129" i="3"/>
  <c r="N90" i="3" s="1"/>
  <c r="AV87" i="1"/>
  <c r="W127" i="3"/>
  <c r="AU89" i="1" s="1"/>
  <c r="AU87" i="1" s="1"/>
  <c r="N121" i="2"/>
  <c r="N89" i="2" s="1"/>
  <c r="BK120" i="2"/>
  <c r="N120" i="2" s="1"/>
  <c r="N88" i="2" s="1"/>
  <c r="N101" i="2" l="1"/>
  <c r="BF101" i="2" s="1"/>
  <c r="N99" i="2"/>
  <c r="BF99" i="2" s="1"/>
  <c r="N97" i="2"/>
  <c r="BF97" i="2" s="1"/>
  <c r="M27" i="2"/>
  <c r="N100" i="2"/>
  <c r="BF100" i="2" s="1"/>
  <c r="N98" i="2"/>
  <c r="BF98" i="2" s="1"/>
  <c r="N96" i="2"/>
  <c r="N103" i="4"/>
  <c r="BF103" i="4" s="1"/>
  <c r="N101" i="4"/>
  <c r="BF101" i="4" s="1"/>
  <c r="N99" i="4"/>
  <c r="N104" i="4"/>
  <c r="BF104" i="4" s="1"/>
  <c r="N102" i="4"/>
  <c r="BF102" i="4" s="1"/>
  <c r="N100" i="4"/>
  <c r="BF100" i="4" s="1"/>
  <c r="M27" i="4"/>
  <c r="BK127" i="3"/>
  <c r="N127" i="3" s="1"/>
  <c r="N88" i="3" s="1"/>
  <c r="N128" i="3"/>
  <c r="N89" i="3" s="1"/>
  <c r="BF96" i="2" l="1"/>
  <c r="N95" i="2"/>
  <c r="N108" i="3"/>
  <c r="BF108" i="3" s="1"/>
  <c r="N106" i="3"/>
  <c r="BF106" i="3" s="1"/>
  <c r="N104" i="3"/>
  <c r="BF104" i="3" s="1"/>
  <c r="M27" i="3"/>
  <c r="N107" i="3"/>
  <c r="BF107" i="3" s="1"/>
  <c r="N103" i="3"/>
  <c r="N105" i="3"/>
  <c r="BF105" i="3" s="1"/>
  <c r="N98" i="4"/>
  <c r="BF99" i="4"/>
  <c r="M28" i="2" l="1"/>
  <c r="L103" i="2"/>
  <c r="M33" i="4"/>
  <c r="AW90" i="1" s="1"/>
  <c r="AT90" i="1" s="1"/>
  <c r="H33" i="4"/>
  <c r="BA90" i="1" s="1"/>
  <c r="M28" i="4"/>
  <c r="L106" i="4"/>
  <c r="BF103" i="3"/>
  <c r="N102" i="3"/>
  <c r="M33" i="2"/>
  <c r="AW88" i="1" s="1"/>
  <c r="AT88" i="1" s="1"/>
  <c r="H33" i="2"/>
  <c r="BA88" i="1" s="1"/>
  <c r="M33" i="3" l="1"/>
  <c r="AW89" i="1" s="1"/>
  <c r="AT89" i="1" s="1"/>
  <c r="H33" i="3"/>
  <c r="BA89" i="1" s="1"/>
  <c r="BA87" i="1" s="1"/>
  <c r="AS90" i="1"/>
  <c r="M30" i="4"/>
  <c r="AS88" i="1"/>
  <c r="M30" i="2"/>
  <c r="M28" i="3"/>
  <c r="L110" i="3"/>
  <c r="W32" i="1" l="1"/>
  <c r="AW87" i="1"/>
  <c r="AS89" i="1"/>
  <c r="M30" i="3"/>
  <c r="AG88" i="1"/>
  <c r="L38" i="2"/>
  <c r="AS87" i="1"/>
  <c r="AG90" i="1"/>
  <c r="AN90" i="1" s="1"/>
  <c r="L38" i="4"/>
  <c r="AG89" i="1" l="1"/>
  <c r="AN89" i="1" s="1"/>
  <c r="L38" i="3"/>
  <c r="AK32" i="1"/>
  <c r="AT87" i="1"/>
  <c r="AG87" i="1"/>
  <c r="AN88" i="1"/>
  <c r="AG94" i="1" l="1"/>
  <c r="AK26" i="1"/>
  <c r="AG96" i="1"/>
  <c r="AG95" i="1"/>
  <c r="AG93" i="1"/>
  <c r="AN87" i="1"/>
  <c r="AV96" i="1" l="1"/>
  <c r="BY96" i="1" s="1"/>
  <c r="CD96" i="1"/>
  <c r="CD93" i="1"/>
  <c r="AG92" i="1"/>
  <c r="AV93" i="1"/>
  <c r="BY93" i="1" s="1"/>
  <c r="AV94" i="1"/>
  <c r="BY94" i="1" s="1"/>
  <c r="CD94" i="1"/>
  <c r="AV95" i="1"/>
  <c r="BY95" i="1" s="1"/>
  <c r="AN95" i="1"/>
  <c r="CD95" i="1"/>
  <c r="AK31" i="1" l="1"/>
  <c r="AN94" i="1"/>
  <c r="AK27" i="1"/>
  <c r="AK29" i="1" s="1"/>
  <c r="AK37" i="1" s="1"/>
  <c r="AG98" i="1"/>
  <c r="W31" i="1"/>
  <c r="AN96" i="1"/>
  <c r="AN93" i="1"/>
  <c r="AN92" i="1" s="1"/>
  <c r="AN98" i="1" s="1"/>
</calcChain>
</file>

<file path=xl/sharedStrings.xml><?xml version="1.0" encoding="utf-8"?>
<sst xmlns="http://schemas.openxmlformats.org/spreadsheetml/2006/main" count="2020" uniqueCount="467">
  <si>
    <t>2012</t>
  </si>
  <si>
    <t>Hárok obsahuje:</t>
  </si>
  <si>
    <t>2.0</t>
  </si>
  <si>
    <t/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</si>
  <si>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</si>
  <si>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</si>
  <si>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</si>
  <si>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</si>
  <si>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</si>
  <si>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</si>
  <si>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</si>
  <si>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</si>
  <si>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</si>
  <si>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091n/2017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</si>
  <si>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</si>
  <si>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</si>
  <si>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Zvýšenie energietickej účinnosti budovy obecného úradu, Beluj-Neoprávnené náklady</t>
  </si>
  <si>
    <t>JKSO:</t>
  </si>
  <si>
    <t>KS:</t>
  </si>
  <si>
    <t>Miesto:</t>
  </si>
  <si>
    <t>Beluj</t>
  </si>
  <si>
    <t>Dátum:</t>
  </si>
  <si>
    <t>1. 3. 2017</t>
  </si>
  <si>
    <t>Objednávateľ:</t>
  </si>
  <si>
    <t>IČO:</t>
  </si>
  <si>
    <t>Obec Beluj</t>
  </si>
  <si>
    <t>IČO DPH:</t>
  </si>
  <si>
    <t>Zhotoviteľ:</t>
  </si>
  <si>
    <t>Vyplň údaj</t>
  </si>
  <si>
    <t>Projektant:</t>
  </si>
  <si>
    <t>Ing. arch. Matej Brašeň, SKA 2081 AA</t>
  </si>
  <si>
    <t>True</t>
  </si>
  <si>
    <t>Spracovateľ:</t>
  </si>
  <si>
    <t xml:space="preserve"> 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</si>
  <si>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</si>
  <si>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</si>
  <si>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</si>
  <si>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</si>
  <si>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</si>
  <si>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</si>
  <si>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</si>
  <si>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</si>
  <si>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</si>
  <si>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</si>
  <si>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</si>
  <si>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</si>
  <si>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</si>
  <si>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</si>
  <si>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</si>
  <si>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</si>
  <si>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</si>
  <si>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</si>
  <si>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</si>
  <si>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</si>
  <si>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</si>
  <si>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</si>
  <si>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</si>
  <si>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</si>
  <si>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</si>
  <si>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</si>
  <si>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</si>
  <si>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</si>
  <si>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</si>
  <si>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</si>
  <si>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</si>
  <si>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</si>
  <si>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</si>
  <si>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</si>
  <si>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</si>
  <si>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</si>
  <si>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</si>
  <si>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</si>
  <si>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</si>
  <si>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</si>
  <si>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</si>
  <si>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</si>
  <si>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</si>
  <si>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{162fcf0c-5318-4ef0-ad6c-ef3fc5b6510b}</t>
  </si>
  <si>
    <t>{00000000-0000-0000-0000-000000000000}</t>
  </si>
  <si>
    <t>01</t>
  </si>
  <si>
    <t>Búracie práce</t>
  </si>
  <si>
    <t>1</t>
  </si>
  <si>
    <t>{837a829e-ff11-43d6-ad23-034950f8843e}</t>
  </si>
  <si>
    <t>02</t>
  </si>
  <si>
    <t>Rekonštrukcia-stavebná časť</t>
  </si>
  <si>
    <t>{e45cccfb-e484-441c-97de-c811a1c3395a}</t>
  </si>
  <si>
    <t>04</t>
  </si>
  <si>
    <t>Zdravotechnické inštalácie budov</t>
  </si>
  <si>
    <t>{bc7ee94c-2d6a-42b0-954b-1ceb2a65778b}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</si>
  <si>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</si>
  <si>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</si>
  <si>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</si>
  <si>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</si>
  <si>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</si>
  <si>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</si>
  <si>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</si>
  <si>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</si>
  <si>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</si>
  <si>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Späť na hárok:</t>
  </si>
  <si>
    <t>KRYCÍ LIST ROZPOČTU</t>
  </si>
  <si>
    <t>Objekt:</t>
  </si>
  <si>
    <t>01 - Búracie práce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</si>
  <si>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</si>
  <si>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</si>
  <si>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</si>
  <si>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</si>
  <si>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</si>
  <si>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</si>
  <si>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</si>
  <si>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9 -  Ostatné konštrukcie a práce-búranie</t>
  </si>
  <si>
    <t>PSV - Práce a dodávky PSV</t>
  </si>
  <si>
    <t xml:space="preserve">    776 -  Podlahy povlakové</t>
  </si>
  <si>
    <t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</si>
  <si>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</si>
  <si>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</si>
  <si>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</si>
  <si>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</si>
  <si>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</si>
  <si>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</si>
  <si>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</si>
  <si>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</si>
  <si>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</si>
  <si>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</si>
  <si>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</si>
  <si>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</si>
  <si>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</si>
  <si>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</si>
  <si>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</si>
  <si>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</si>
  <si>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</si>
  <si>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</si>
  <si>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</si>
  <si>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</si>
  <si>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</si>
  <si>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</si>
  <si>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</si>
  <si>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</si>
  <si>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</si>
  <si>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35</t>
  </si>
  <si>
    <t>K</t>
  </si>
  <si>
    <t>971033261</t>
  </si>
  <si>
    <t>Vybúranie otvoru v murive tehl. plochy do 0, 0225 m2 hr.do 600 mm,  -0,01600t-otvor pre odsávací ventilátor</t>
  </si>
  <si>
    <t>ks</t>
  </si>
  <si>
    <t>4</t>
  </si>
  <si>
    <t>1219601297</t>
  </si>
  <si>
    <t>37</t>
  </si>
  <si>
    <t>979011111</t>
  </si>
  <si>
    <t>Zvislá doprava sutiny a vybúraných hmôt za prvé podlažie nad alebo pod základným podlažím</t>
  </si>
  <si>
    <t>t</t>
  </si>
  <si>
    <t>1948529690</t>
  </si>
  <si>
    <t>38</t>
  </si>
  <si>
    <t>979081111</t>
  </si>
  <si>
    <t>Odvoz sutiny a vybúraných hmôt na skládku do 1 km</t>
  </si>
  <si>
    <t>1107534025</t>
  </si>
  <si>
    <t>39</t>
  </si>
  <si>
    <t>979081121</t>
  </si>
  <si>
    <t>Odvoz sutiny a vybúraných hmôt na skládku za každý ďalší 1 km</t>
  </si>
  <si>
    <t>-1557329230</t>
  </si>
  <si>
    <t>40</t>
  </si>
  <si>
    <t>979082111</t>
  </si>
  <si>
    <t>Vnútrostavenisková doprava sutiny a vybúraných hmôt do 10 m</t>
  </si>
  <si>
    <t>-1461350149</t>
  </si>
  <si>
    <t>41</t>
  </si>
  <si>
    <t>979089612</t>
  </si>
  <si>
    <t>Poplatok za skladovanie - iné odpady zo stavieb a demolácií (17 09), ostatné</t>
  </si>
  <si>
    <t>-2135927082</t>
  </si>
  <si>
    <t>34</t>
  </si>
  <si>
    <t>776511810</t>
  </si>
  <si>
    <t>Odstránenie povlakových podláh z nášľapnej plochy lepených bez podložky,  -0,00100t</t>
  </si>
  <si>
    <t>m2</t>
  </si>
  <si>
    <t>16</t>
  </si>
  <si>
    <t>-544260154</t>
  </si>
  <si>
    <t>VP - Práce naviac</t>
  </si>
  <si>
    <t>PN</t>
  </si>
  <si>
    <t>02 - Rekonštrukcia-stavebná časť</t>
  </si>
  <si>
    <t xml:space="preserve">    3 - Zvislé a kompletné konštrukcie</t>
  </si>
  <si>
    <t xml:space="preserve">    6 - Úpravy povrchov, podlahy, osadenie</t>
  </si>
  <si>
    <t xml:space="preserve">    99 - Presun hmôt HSV</t>
  </si>
  <si>
    <t xml:space="preserve">    766 -  Konštrukcie stolárske</t>
  </si>
  <si>
    <t xml:space="preserve">    769 - Montáž vzduchotechnických zariadení</t>
  </si>
  <si>
    <t xml:space="preserve">    771 - Podlahy z dlaždíc</t>
  </si>
  <si>
    <t xml:space="preserve">    781 - Dokončovacie práce a obklady</t>
  </si>
  <si>
    <t xml:space="preserve">    784 -  Dokončovacie práce</t>
  </si>
  <si>
    <t>317165301</t>
  </si>
  <si>
    <t>Nenosný preklad YTONG šírky 100 mm, výšky 249 mm, dĺžky 1250 mm</t>
  </si>
  <si>
    <t>789148931</t>
  </si>
  <si>
    <t>342272104</t>
  </si>
  <si>
    <t>Priečky z tvárnic YTONG do hr. 150 mm P2-500 hladkých, na MVC a maltu YTONG (150x249x599)</t>
  </si>
  <si>
    <t>1288006362</t>
  </si>
  <si>
    <t>3</t>
  </si>
  <si>
    <t>611461116</t>
  </si>
  <si>
    <t>Príprava vnútorného podkladu stropov BAUMIT, Univerzálny základ (Baumit UniPrimer)</t>
  </si>
  <si>
    <t>-917899195</t>
  </si>
  <si>
    <t>611461146</t>
  </si>
  <si>
    <t>Vnútorná omietka stropov tenkovrstvová BAUMIT, strojné nanášanie, Baumit Vápenná tenkovrstvová omietka (Baumit KalkDünnputz) hr. 6 mm</t>
  </si>
  <si>
    <t>1258400940</t>
  </si>
  <si>
    <t>5</t>
  </si>
  <si>
    <t>611481119</t>
  </si>
  <si>
    <t>Potiahnutie vnútorných stropov sklotextílnou mriežkou s celoplošným prilepením</t>
  </si>
  <si>
    <t>2121966812</t>
  </si>
  <si>
    <t>6</t>
  </si>
  <si>
    <t>612465116</t>
  </si>
  <si>
    <t>Príprava vnútorného podkladu stien BAUMIT, Univerzálny základ (Baumit UniPrimer)</t>
  </si>
  <si>
    <t>1486841297</t>
  </si>
  <si>
    <t>7</t>
  </si>
  <si>
    <t>612465181</t>
  </si>
  <si>
    <t>Vnútorná omietka stien štuková BAUMIT, strojné miešanie, ručné nanášanie,  hr. 3 mm</t>
  </si>
  <si>
    <t>-359252033</t>
  </si>
  <si>
    <t>8</t>
  </si>
  <si>
    <t>612481119</t>
  </si>
  <si>
    <t>Potiahnutie vnútorných stien sklotextílnou mriežkou s celoplošným prilepením</t>
  </si>
  <si>
    <t>1716025333</t>
  </si>
  <si>
    <t>9</t>
  </si>
  <si>
    <t>631313631</t>
  </si>
  <si>
    <t>Mazanina z betónu prostého (m2) hladená dreveným hladidlom, betón tr. C 16/20 hr. 100 mm</t>
  </si>
  <si>
    <t>169068446</t>
  </si>
  <si>
    <t>10</t>
  </si>
  <si>
    <t>632450325</t>
  </si>
  <si>
    <t>Samonivelizačný podlahový poter , hr. 5 mm</t>
  </si>
  <si>
    <t>-588757706</t>
  </si>
  <si>
    <t>11</t>
  </si>
  <si>
    <t>642942111</t>
  </si>
  <si>
    <t>Osadenie oceľovej dverovej zárubne alebo rámu, plochy otvoru do 2,5 m2</t>
  </si>
  <si>
    <t>-443227431</t>
  </si>
  <si>
    <t>12</t>
  </si>
  <si>
    <t>M</t>
  </si>
  <si>
    <t>5533190200</t>
  </si>
  <si>
    <t xml:space="preserve">Zárubňa oceľová CgU 70x197x6cm </t>
  </si>
  <si>
    <t>-2147349117</t>
  </si>
  <si>
    <t>13</t>
  </si>
  <si>
    <t>941955001</t>
  </si>
  <si>
    <t>Lešenie ľahké pracovné pomocné, s výškou lešeňovej podlahy do 1,20 m</t>
  </si>
  <si>
    <t>-376147026</t>
  </si>
  <si>
    <t>14</t>
  </si>
  <si>
    <t>999281111</t>
  </si>
  <si>
    <t>Presun hmôt pre opravy a údržbu objektov vrátane vonkajších plášťov výšky do 25 m</t>
  </si>
  <si>
    <t>918858687</t>
  </si>
  <si>
    <t>29</t>
  </si>
  <si>
    <t>766662112</t>
  </si>
  <si>
    <t>Montáž dverového krídla otočného jednokrídlového poldrážkového, do existujúcej zárubne, vrátane kovania</t>
  </si>
  <si>
    <t>1822920627</t>
  </si>
  <si>
    <t>30</t>
  </si>
  <si>
    <t>5491502040</t>
  </si>
  <si>
    <t>Kovanie - 2x kľučka, povrch nerez brúsený, 2x rozeta BB, FAB</t>
  </si>
  <si>
    <t>32</t>
  </si>
  <si>
    <t>1614154893</t>
  </si>
  <si>
    <t>31</t>
  </si>
  <si>
    <t>6117103109</t>
  </si>
  <si>
    <t>Dvere vnútorné jednokrídlové, výplň papierová voština, povrch fólia M10, plné, šírka 600-900 mm</t>
  </si>
  <si>
    <t>-234806564</t>
  </si>
  <si>
    <t>766695212</t>
  </si>
  <si>
    <t>Montáž prahu dverí, jednokrídlových</t>
  </si>
  <si>
    <t>1780954861</t>
  </si>
  <si>
    <t>33</t>
  </si>
  <si>
    <t>6118713600</t>
  </si>
  <si>
    <t>Prah dubový L=72 B=10 cm</t>
  </si>
  <si>
    <t>-1357069915</t>
  </si>
  <si>
    <t>998766202</t>
  </si>
  <si>
    <t>Presun hmot pre konštrukcie stolárske v objektoch výšky nad 6 do 12 m</t>
  </si>
  <si>
    <t>%</t>
  </si>
  <si>
    <t>-403427460</t>
  </si>
  <si>
    <t>15</t>
  </si>
  <si>
    <t>769011200</t>
  </si>
  <si>
    <t xml:space="preserve">Montáž ventilátora malého radiálneho na stenu veľkosť: 100 </t>
  </si>
  <si>
    <t>1792650705</t>
  </si>
  <si>
    <t>4290013357</t>
  </si>
  <si>
    <t>Malý radiálny ventilátor s montážou na stenu -napr. VORT PRESS 110LLT</t>
  </si>
  <si>
    <t>190226756</t>
  </si>
  <si>
    <t>17</t>
  </si>
  <si>
    <t>769035030</t>
  </si>
  <si>
    <t>Montáž mriežky na odvod vzduchu do prierezu 0.078 m2</t>
  </si>
  <si>
    <t>-91363771</t>
  </si>
  <si>
    <t>18</t>
  </si>
  <si>
    <t>4290042294</t>
  </si>
  <si>
    <t>Plastová mriežka so štvorcovými otvormi D100</t>
  </si>
  <si>
    <t>1324592995</t>
  </si>
  <si>
    <t>19</t>
  </si>
  <si>
    <t>771415004</t>
  </si>
  <si>
    <t>Montáž soklíkov z obkladačiek do tmelu veľ. 300 x 100 mm</t>
  </si>
  <si>
    <t>m</t>
  </si>
  <si>
    <t>-1484550953</t>
  </si>
  <si>
    <t>5978650820</t>
  </si>
  <si>
    <t>Sokel, rozmer 298x100x8 mm, farba hnedá</t>
  </si>
  <si>
    <t>-1279476059</t>
  </si>
  <si>
    <t>21</t>
  </si>
  <si>
    <t>771576109</t>
  </si>
  <si>
    <t>Montáž podláh z dlaždíc keramických do tmelu flexibilného mrazuvzdorného veľ. 300 x 300 mm</t>
  </si>
  <si>
    <t>-329260452</t>
  </si>
  <si>
    <t>22</t>
  </si>
  <si>
    <t>5978650320</t>
  </si>
  <si>
    <t>ELECTRA dlaždice, rozmer 297x297x8 mm, farba žltá</t>
  </si>
  <si>
    <t>2099720771</t>
  </si>
  <si>
    <t>23</t>
  </si>
  <si>
    <t>998771202</t>
  </si>
  <si>
    <t>Presun hmôt pre podlahy z dlaždíc v objektoch výšky nad 6 do 12 m</t>
  </si>
  <si>
    <t>-1558820306</t>
  </si>
  <si>
    <t>24</t>
  </si>
  <si>
    <t>781445207</t>
  </si>
  <si>
    <t>Montáž obkladov vnútor. stien z obkladačiek kladených do tmelu flexibilného veľ. 300x200 mm</t>
  </si>
  <si>
    <t>872539947</t>
  </si>
  <si>
    <t>25</t>
  </si>
  <si>
    <t>5976582000</t>
  </si>
  <si>
    <t>Obkladačky keramické glazované jednofarebné hladké B 300x200 Ia</t>
  </si>
  <si>
    <t>1741686445</t>
  </si>
  <si>
    <t>26</t>
  </si>
  <si>
    <t>998781202</t>
  </si>
  <si>
    <t>Presun hmôt pre obklady keramické v objektoch výšky nad 6 do 12 m</t>
  </si>
  <si>
    <t>-269438194</t>
  </si>
  <si>
    <t>27</t>
  </si>
  <si>
    <t>784411302</t>
  </si>
  <si>
    <t xml:space="preserve">Pačokovanie vápenným mliekom jednonásobné jemnozrnných podkladov výšky nad 3, 80 m   </t>
  </si>
  <si>
    <t>-1604018345</t>
  </si>
  <si>
    <t>28</t>
  </si>
  <si>
    <t>784452271</t>
  </si>
  <si>
    <t xml:space="preserve">Maľby z maliarskych zmesí Primalex, Farmal, ručne nanášané dvojnásobné základné na podklad jemnozrnný výšky do 3, 80 m   </t>
  </si>
  <si>
    <t>820719544</t>
  </si>
  <si>
    <t>04 - Zdravotechnické inštalácie budov</t>
  </si>
  <si>
    <t>PSV -  Práce a dodávky PSV</t>
  </si>
  <si>
    <t xml:space="preserve">    721 -  Zdravotech. vnútorná kanalizácia</t>
  </si>
  <si>
    <t xml:space="preserve">    722 -  Zdravotechnika</t>
  </si>
  <si>
    <t xml:space="preserve">    724 - Zdravotechnika - strojné vybavenie</t>
  </si>
  <si>
    <t xml:space="preserve">    725 -  Zdravotechnika</t>
  </si>
  <si>
    <t xml:space="preserve">    767 - Konštrukcie doplnkové kovové</t>
  </si>
  <si>
    <t>HZS - Hodinové zúčtovacie sadzby</t>
  </si>
  <si>
    <t>721171106</t>
  </si>
  <si>
    <t>Potrubie z PVC - U odpadové ležaté hrdlové D 50 x1, 8</t>
  </si>
  <si>
    <t>-444904614</t>
  </si>
  <si>
    <t>721172109</t>
  </si>
  <si>
    <t>Potrubie z PVC - U odpadové zvislé hrdlové D 110x2, 2</t>
  </si>
  <si>
    <t>1406989637</t>
  </si>
  <si>
    <t>53</t>
  </si>
  <si>
    <t>721194105</t>
  </si>
  <si>
    <t>Zriadenie prípojky na potrubí vyvedenie a upevnenie odpadových výpustiek D 50x1, 8</t>
  </si>
  <si>
    <t>-1510370831</t>
  </si>
  <si>
    <t>54</t>
  </si>
  <si>
    <t>2860022630</t>
  </si>
  <si>
    <t>HT čistiaci kus DN 100 - PP systém pre rozvod vnútorného odpadu PIPELIFE</t>
  </si>
  <si>
    <t>-1476454768</t>
  </si>
  <si>
    <t>52</t>
  </si>
  <si>
    <t>721194109</t>
  </si>
  <si>
    <t>Zriadenie prípojky na potrubí vyvedenie a upevnenie odpadových výpustiek D 110x2, 3</t>
  </si>
  <si>
    <t>-665838072</t>
  </si>
  <si>
    <t>47</t>
  </si>
  <si>
    <t>721212311</t>
  </si>
  <si>
    <t>Montáž podlahového vpustu, s vodorovným odtokom DN 50 z plastu so zápachovou uzávierkou</t>
  </si>
  <si>
    <t>969446533</t>
  </si>
  <si>
    <t>49</t>
  </si>
  <si>
    <t>2866100012</t>
  </si>
  <si>
    <t>Podlahový vpust s PP lievikom, rošt z chrómovej ocele, sanitárny systém, GEBERIT, vrát. prísl.</t>
  </si>
  <si>
    <t>1666656011</t>
  </si>
  <si>
    <t>51</t>
  </si>
  <si>
    <t>721274103</t>
  </si>
  <si>
    <t>Ventilačné hlavice strešná - plastové DN 100 HUL 810</t>
  </si>
  <si>
    <t>1115054127</t>
  </si>
  <si>
    <t>721290111</t>
  </si>
  <si>
    <t>Ostatné - skúška tesnosti kanalizácie v objektoch vodou do DN 125</t>
  </si>
  <si>
    <t>-1246639223</t>
  </si>
  <si>
    <t>998721202</t>
  </si>
  <si>
    <t>Presun hmôt pre vnútornú kanalizáciu v objektoch výšky nad 6 do 12 m</t>
  </si>
  <si>
    <t>567372883</t>
  </si>
  <si>
    <t>722172111</t>
  </si>
  <si>
    <t>Potrubie z plastických rúr PP D20/2.8 - PN16, polyfúznym zváraním</t>
  </si>
  <si>
    <t>-2099027984</t>
  </si>
  <si>
    <t>722172112</t>
  </si>
  <si>
    <t>Potrubie z plastických rúr PP-R D25/3.5 - PN16, polyfúznym zváraním</t>
  </si>
  <si>
    <t>392058624</t>
  </si>
  <si>
    <t>722181111</t>
  </si>
  <si>
    <t>Ochrana potrubia plstenými pásmi do DN 20</t>
  </si>
  <si>
    <t>760197685</t>
  </si>
  <si>
    <t>36</t>
  </si>
  <si>
    <t>722181113</t>
  </si>
  <si>
    <t>Ochrana potrubia plstenými pásmi DN 25</t>
  </si>
  <si>
    <t>-273949490</t>
  </si>
  <si>
    <t>722290226</t>
  </si>
  <si>
    <t>Tlaková skúška vodovodného potrubia závitového do DN 50</t>
  </si>
  <si>
    <t>265547469</t>
  </si>
  <si>
    <t>722290234</t>
  </si>
  <si>
    <t>Prepláchnutie a dezinfekcia vodovodného potrubia do DN 80</t>
  </si>
  <si>
    <t>774713425</t>
  </si>
  <si>
    <t>998722202</t>
  </si>
  <si>
    <t>Presun hmôt pre vnútorný vodovod v objektoch výšky nad 6 do 12 m</t>
  </si>
  <si>
    <t>647235670</t>
  </si>
  <si>
    <t>724221155</t>
  </si>
  <si>
    <t xml:space="preserve">Montáž domácej automatickej vodárne </t>
  </si>
  <si>
    <t>-701453653</t>
  </si>
  <si>
    <t>42</t>
  </si>
  <si>
    <t>4266250120</t>
  </si>
  <si>
    <t>Domáca vodáreň</t>
  </si>
  <si>
    <t>1224528284</t>
  </si>
  <si>
    <t>725119308</t>
  </si>
  <si>
    <t>Montáž záchodovej misy kombinovanej s zvislým odpadom</t>
  </si>
  <si>
    <t>súb.</t>
  </si>
  <si>
    <t>1647526699</t>
  </si>
  <si>
    <t>6420133890</t>
  </si>
  <si>
    <t xml:space="preserve">Misa kombinovaná stojacia  </t>
  </si>
  <si>
    <t>-70195104</t>
  </si>
  <si>
    <t>725219201</t>
  </si>
  <si>
    <t>Montáž umývadla na konzoly, bez výtokovej armatúry</t>
  </si>
  <si>
    <t>1869732405</t>
  </si>
  <si>
    <t>6420135760</t>
  </si>
  <si>
    <t>Umývadlo MIO-50 bbeige, obj.č.8107110181091</t>
  </si>
  <si>
    <t>1017713281</t>
  </si>
  <si>
    <t>725291112</t>
  </si>
  <si>
    <t xml:space="preserve">Montáž doplnkov zariadení kúpeľní a záchodov, toaletná doska </t>
  </si>
  <si>
    <t>2055713349</t>
  </si>
  <si>
    <t>6429462300</t>
  </si>
  <si>
    <t>Doska keramická toaletná VIOLA 7712.9 biela</t>
  </si>
  <si>
    <t>1029375786</t>
  </si>
  <si>
    <t>43</t>
  </si>
  <si>
    <t>725539102</t>
  </si>
  <si>
    <t>Montáž elektrického zásobníka akumulačného do 80 L</t>
  </si>
  <si>
    <t>918665837</t>
  </si>
  <si>
    <t>44</t>
  </si>
  <si>
    <t>5413000222</t>
  </si>
  <si>
    <t>Elektrický tlakový nástenný akumulačný ohrievač vody, objem 80 l - LOVK 81, Tatramat</t>
  </si>
  <si>
    <t>335301658</t>
  </si>
  <si>
    <t>45</t>
  </si>
  <si>
    <t>725539103</t>
  </si>
  <si>
    <t>Montáž elektrického zásobníka akumulačného do 120 L</t>
  </si>
  <si>
    <t>-562863142</t>
  </si>
  <si>
    <t>46</t>
  </si>
  <si>
    <t>5413000224</t>
  </si>
  <si>
    <t>Elektrický tlakový nástenný akumulačný ohrievač vody, objem 120 l -LOVK 121, Tatramat</t>
  </si>
  <si>
    <t>-1978585337</t>
  </si>
  <si>
    <t>725539161.1</t>
  </si>
  <si>
    <t>Montáž elektrického prietokového ohrievača 7,0 kW</t>
  </si>
  <si>
    <t>1777708364</t>
  </si>
  <si>
    <t>4843800200</t>
  </si>
  <si>
    <t>Ohrievač vody prietokový 7,0 kW</t>
  </si>
  <si>
    <t>905127833</t>
  </si>
  <si>
    <t>725829601</t>
  </si>
  <si>
    <t>Montáž batérií umývadlových stojankových pákových alebo klasických</t>
  </si>
  <si>
    <t>461938749</t>
  </si>
  <si>
    <t>5513006040</t>
  </si>
  <si>
    <t>Umývadlová stojanková batéria páková</t>
  </si>
  <si>
    <t>8813503</t>
  </si>
  <si>
    <t>725869301</t>
  </si>
  <si>
    <t>Montáž zápachovej uzávierky pre zariaďovacie predmety, umývadlová do D 40</t>
  </si>
  <si>
    <t>-1547993995</t>
  </si>
  <si>
    <t>5514703200</t>
  </si>
  <si>
    <t>Uzávierka zápachová-sifón umývadlový</t>
  </si>
  <si>
    <t>-33479064</t>
  </si>
  <si>
    <t>998725202</t>
  </si>
  <si>
    <t>Presun hmôt pre zariaďovacie predmety v objektoch výšky nad 6 do 12 m</t>
  </si>
  <si>
    <t>1829592329</t>
  </si>
  <si>
    <t>50</t>
  </si>
  <si>
    <t>767995101</t>
  </si>
  <si>
    <t>Konzoly a závesy</t>
  </si>
  <si>
    <t>kg</t>
  </si>
  <si>
    <t>709089581</t>
  </si>
  <si>
    <t>56</t>
  </si>
  <si>
    <t>998767202</t>
  </si>
  <si>
    <t>Presun hmôt pre kovové stavebné doplnkové konštrukcie v objektoch výšky nad 6 do 12 m</t>
  </si>
  <si>
    <t>1284916944</t>
  </si>
  <si>
    <t>55</t>
  </si>
  <si>
    <t>HZS000111</t>
  </si>
  <si>
    <t>Stavebno montážne práce menej náročne, pomocné alebo manupulačné (Tr 1) v rozsahu viac ako 8 hodín-pomocné stavebné práce, búracie práce</t>
  </si>
  <si>
    <t>hod</t>
  </si>
  <si>
    <t>512</t>
  </si>
  <si>
    <t>-363339727</t>
  </si>
  <si>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</si>
  <si>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</si>
  <si>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</si>
  <si>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</si>
  <si>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</si>
  <si>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</si>
  <si>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Rekapitulácia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</si>
</sst>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dd\.mm\.yyyy"/>
    <numFmt numFmtId="166" formatCode="#,##0.00000"/>
  </numFmts>
  <fonts count="37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sz val="10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6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>
      <alignment horizontal="left" vertical="center"/>
    </xf>
    <xf numFmtId="0" fontId="0" fillId="2" borderId="0" xfId="0" applyFill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4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8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8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5" fillId="0" borderId="16" xfId="0" applyNumberFormat="1" applyFont="1" applyBorder="1" applyAlignment="1">
      <alignment vertical="center"/>
    </xf>
    <xf numFmtId="4" fontId="25" fillId="0" borderId="17" xfId="0" applyNumberFormat="1" applyFont="1" applyBorder="1" applyAlignment="1">
      <alignment vertical="center"/>
    </xf>
    <xf numFmtId="166" fontId="25" fillId="0" borderId="17" xfId="0" applyNumberFormat="1" applyFont="1" applyBorder="1" applyAlignment="1">
      <alignment vertical="center"/>
    </xf>
    <xf numFmtId="4" fontId="25" fillId="0" borderId="18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18" fillId="4" borderId="11" xfId="0" applyNumberFormat="1" applyFont="1" applyFill="1" applyBorder="1" applyAlignment="1" applyProtection="1">
      <alignment horizontal="center" vertical="center"/>
      <protection locked="0"/>
    </xf>
    <xf numFmtId="0" fontId="18" fillId="4" borderId="12" xfId="0" applyFont="1" applyFill="1" applyBorder="1" applyAlignment="1" applyProtection="1">
      <alignment horizontal="center" vertical="center"/>
      <protection locked="0"/>
    </xf>
    <xf numFmtId="4" fontId="18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18" fillId="4" borderId="14" xfId="0" applyNumberFormat="1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4" fontId="18" fillId="0" borderId="15" xfId="0" applyNumberFormat="1" applyFont="1" applyBorder="1" applyAlignment="1">
      <alignment vertical="center"/>
    </xf>
    <xf numFmtId="164" fontId="18" fillId="4" borderId="16" xfId="0" applyNumberFormat="1" applyFont="1" applyFill="1" applyBorder="1" applyAlignment="1" applyProtection="1">
      <alignment horizontal="center" vertical="center"/>
      <protection locked="0"/>
    </xf>
    <xf numFmtId="0" fontId="18" fillId="4" borderId="17" xfId="0" applyFont="1" applyFill="1" applyBorder="1" applyAlignment="1" applyProtection="1">
      <alignment horizontal="center" vertical="center"/>
      <protection locked="0"/>
    </xf>
    <xf numFmtId="4" fontId="18" fillId="0" borderId="18" xfId="0" applyNumberFormat="1" applyFont="1" applyBorder="1" applyAlignment="1">
      <alignment vertical="center"/>
    </xf>
    <xf numFmtId="0" fontId="21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31" fillId="0" borderId="25" xfId="0" applyFont="1" applyBorder="1" applyAlignment="1" applyProtection="1">
      <alignment horizontal="center" vertical="center"/>
      <protection locked="0"/>
    </xf>
    <xf numFmtId="49" fontId="31" fillId="0" borderId="25" xfId="0" applyNumberFormat="1" applyFont="1" applyBorder="1" applyAlignment="1" applyProtection="1">
      <alignment horizontal="left" vertical="center" wrapText="1"/>
      <protection locked="0"/>
    </xf>
    <xf numFmtId="0" fontId="31" fillId="0" borderId="25" xfId="0" applyFont="1" applyBorder="1" applyAlignment="1" applyProtection="1">
      <alignment horizontal="center" vertical="center" wrapText="1"/>
      <protection locked="0"/>
    </xf>
    <xf numFmtId="4" fontId="31" fillId="0" borderId="25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center" vertical="center"/>
    </xf>
    <xf numFmtId="0" fontId="0" fillId="0" borderId="0" xfId="0"/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 wrapText="1"/>
    </xf>
    <xf numFmtId="4" fontId="15" fillId="0" borderId="0" xfId="0" applyNumberFormat="1" applyFont="1" applyBorder="1" applyAlignment="1">
      <alignment vertical="center"/>
    </xf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vertical="center"/>
    </xf>
    <xf numFmtId="0" fontId="2" fillId="6" borderId="9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4" fontId="21" fillId="0" borderId="0" xfId="0" applyNumberFormat="1" applyFont="1" applyBorder="1" applyAlignment="1">
      <alignment horizontal="right" vertical="center"/>
    </xf>
    <xf numFmtId="4" fontId="21" fillId="0" borderId="0" xfId="0" applyNumberFormat="1" applyFont="1" applyBorder="1" applyAlignment="1">
      <alignment vertical="center"/>
    </xf>
    <xf numFmtId="4" fontId="21" fillId="6" borderId="0" xfId="0" applyNumberFormat="1" applyFont="1" applyFill="1" applyBorder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4" fontId="16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5" fillId="0" borderId="0" xfId="0" applyNumberFormat="1" applyFont="1" applyBorder="1" applyAlignment="1"/>
    <xf numFmtId="4" fontId="27" fillId="0" borderId="0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2" fillId="6" borderId="23" xfId="0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28" fillId="6" borderId="23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4" fontId="0" fillId="0" borderId="25" xfId="0" applyNumberFormat="1" applyFont="1" applyBorder="1" applyAlignment="1">
      <alignment vertical="center"/>
    </xf>
    <xf numFmtId="4" fontId="21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4" fontId="5" fillId="0" borderId="23" xfId="0" applyNumberFormat="1" applyFont="1" applyBorder="1" applyAlignment="1"/>
    <xf numFmtId="4" fontId="5" fillId="0" borderId="23" xfId="0" applyNumberFormat="1" applyFont="1" applyBorder="1" applyAlignment="1">
      <alignment vertical="center"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25" xfId="0" applyFont="1" applyBorder="1" applyAlignment="1" applyProtection="1">
      <alignment vertical="center"/>
      <protection locked="0"/>
    </xf>
    <xf numFmtId="4" fontId="31" fillId="4" borderId="25" xfId="0" applyNumberFormat="1" applyFont="1" applyFill="1" applyBorder="1" applyAlignment="1" applyProtection="1">
      <alignment vertical="center"/>
      <protection locked="0"/>
    </xf>
    <xf numFmtId="4" fontId="31" fillId="0" borderId="25" xfId="0" applyNumberFormat="1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0" fontId="33" fillId="0" borderId="0" xfId="1" applyFont="1" applyAlignment="1">
      <alignment horizontal="center" vertical="center"/>
    </xf>
    <xf numFmtId="0" fontId="8" fillId="2" borderId="0" xfId="0" applyFont="1" applyFill="1" applyAlignment="1" applyProtection="1">
      <alignment horizontal="left" vertical="center"/>
    </xf>
    <xf numFmtId="0" fontId="35" fillId="2" borderId="0" xfId="0" applyFont="1" applyFill="1" applyAlignment="1" applyProtection="1">
      <alignment vertical="center"/>
    </xf>
    <xf numFmtId="0" fontId="34" fillId="2" borderId="0" xfId="0" applyFont="1" applyFill="1" applyAlignment="1" applyProtection="1">
      <alignment horizontal="left" vertical="center"/>
    </xf>
    <xf numFmtId="0" fontId="36" fillId="2" borderId="0" xfId="1" applyFont="1" applyFill="1" applyAlignment="1" applyProtection="1">
      <alignment vertical="center"/>
    </xf>
    <xf numFmtId="0" fontId="0" fillId="2" borderId="0" xfId="0" applyFill="1" applyProtection="1"/>
    <xf numFmtId="0" fontId="36" fillId="2" borderId="0" xfId="1" applyFont="1" applyFill="1" applyAlignment="1" applyProtection="1">
      <alignment horizontal="center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D:\Users\hrinova\CENKROSPlusData\System\Temp\radFA73E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D:\Users\hrinova\CENKROSPlusData\System\Temp\radBB8F9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D:\Users\hrinova\CENKROSPlusData\System\Temp\radDB5A0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file:///D:\Users\hrinova\CENKROSPlusData\System\Temp\radBF2FA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9"/>
  <sheetViews>
    <sheetView showGridLines="0" tabSelected="1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 x14ac:dyDescent="0.3">
      <c r="A1" s="255" t="s">
        <v>0</v>
      </c>
      <c r="B1" s="256"/>
      <c r="C1" s="256"/>
      <c r="D1" s="257" t="s">
        <v>1</v>
      </c>
      <c r="E1" s="256"/>
      <c r="F1" s="256"/>
      <c r="G1" s="256"/>
      <c r="H1" s="256"/>
      <c r="I1" s="256"/>
      <c r="J1" s="256"/>
      <c r="K1" s="258" t="s">
        <v>460</v>
      </c>
      <c r="L1" s="258"/>
      <c r="M1" s="258"/>
      <c r="N1" s="258"/>
      <c r="O1" s="258"/>
      <c r="P1" s="258"/>
      <c r="Q1" s="258"/>
      <c r="R1" s="258"/>
      <c r="S1" s="258"/>
      <c r="T1" s="256"/>
      <c r="U1" s="256"/>
      <c r="V1" s="256"/>
      <c r="W1" s="258" t="s">
        <v>461</v>
      </c>
      <c r="X1" s="258"/>
      <c r="Y1" s="258"/>
      <c r="Z1" s="258"/>
      <c r="AA1" s="258"/>
      <c r="AB1" s="258"/>
      <c r="AC1" s="258"/>
      <c r="AD1" s="258"/>
      <c r="AE1" s="258"/>
      <c r="AF1" s="258"/>
      <c r="AG1" s="256"/>
      <c r="AH1" s="256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1:73" ht="36.950000000000003" customHeight="1" x14ac:dyDescent="0.3">
      <c r="C2" s="171" t="s">
        <v>5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R2" s="212" t="s">
        <v>6</v>
      </c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S2" s="13" t="s">
        <v>7</v>
      </c>
      <c r="BT2" s="13" t="s">
        <v>8</v>
      </c>
    </row>
    <row r="3" spans="1:73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8</v>
      </c>
    </row>
    <row r="4" spans="1:73" ht="36.950000000000003" customHeight="1" x14ac:dyDescent="0.3">
      <c r="B4" s="17"/>
      <c r="C4" s="173" t="s">
        <v>9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9"/>
      <c r="AS4" s="20" t="s">
        <v>10</v>
      </c>
      <c r="BE4" s="21" t="s">
        <v>11</v>
      </c>
      <c r="BS4" s="13" t="s">
        <v>7</v>
      </c>
    </row>
    <row r="5" spans="1:73" ht="14.45" customHeight="1" x14ac:dyDescent="0.3">
      <c r="B5" s="17"/>
      <c r="C5" s="18"/>
      <c r="D5" s="22" t="s">
        <v>12</v>
      </c>
      <c r="E5" s="18"/>
      <c r="F5" s="18"/>
      <c r="G5" s="18"/>
      <c r="H5" s="18"/>
      <c r="I5" s="18"/>
      <c r="J5" s="18"/>
      <c r="K5" s="178" t="s">
        <v>13</v>
      </c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8"/>
      <c r="AQ5" s="19"/>
      <c r="BE5" s="175" t="s">
        <v>14</v>
      </c>
      <c r="BS5" s="13" t="s">
        <v>7</v>
      </c>
    </row>
    <row r="6" spans="1:73" ht="36.950000000000003" customHeight="1" x14ac:dyDescent="0.3">
      <c r="B6" s="17"/>
      <c r="C6" s="18"/>
      <c r="D6" s="24" t="s">
        <v>15</v>
      </c>
      <c r="E6" s="18"/>
      <c r="F6" s="18"/>
      <c r="G6" s="18"/>
      <c r="H6" s="18"/>
      <c r="I6" s="18"/>
      <c r="J6" s="18"/>
      <c r="K6" s="179" t="s">
        <v>16</v>
      </c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8"/>
      <c r="AQ6" s="19"/>
      <c r="BE6" s="172"/>
      <c r="BS6" s="13" t="s">
        <v>7</v>
      </c>
    </row>
    <row r="7" spans="1:73" ht="14.45" customHeight="1" x14ac:dyDescent="0.3">
      <c r="B7" s="17"/>
      <c r="C7" s="18"/>
      <c r="D7" s="25" t="s">
        <v>17</v>
      </c>
      <c r="E7" s="18"/>
      <c r="F7" s="18"/>
      <c r="G7" s="18"/>
      <c r="H7" s="18"/>
      <c r="I7" s="18"/>
      <c r="J7" s="18"/>
      <c r="K7" s="23" t="s">
        <v>3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18</v>
      </c>
      <c r="AL7" s="18"/>
      <c r="AM7" s="18"/>
      <c r="AN7" s="23" t="s">
        <v>3</v>
      </c>
      <c r="AO7" s="18"/>
      <c r="AP7" s="18"/>
      <c r="AQ7" s="19"/>
      <c r="BE7" s="172"/>
      <c r="BS7" s="13" t="s">
        <v>7</v>
      </c>
    </row>
    <row r="8" spans="1:73" ht="14.45" customHeight="1" x14ac:dyDescent="0.3">
      <c r="B8" s="17"/>
      <c r="C8" s="18"/>
      <c r="D8" s="25" t="s">
        <v>19</v>
      </c>
      <c r="E8" s="18"/>
      <c r="F8" s="18"/>
      <c r="G8" s="18"/>
      <c r="H8" s="18"/>
      <c r="I8" s="18"/>
      <c r="J8" s="18"/>
      <c r="K8" s="23" t="s">
        <v>20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21</v>
      </c>
      <c r="AL8" s="18"/>
      <c r="AM8" s="18"/>
      <c r="AN8" s="26" t="s">
        <v>22</v>
      </c>
      <c r="AO8" s="18"/>
      <c r="AP8" s="18"/>
      <c r="AQ8" s="19"/>
      <c r="BE8" s="172"/>
      <c r="BS8" s="13" t="s">
        <v>7</v>
      </c>
    </row>
    <row r="9" spans="1:73" ht="14.45" customHeight="1" x14ac:dyDescent="0.3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E9" s="172"/>
      <c r="BS9" s="13" t="s">
        <v>7</v>
      </c>
    </row>
    <row r="10" spans="1:73" ht="14.45" customHeight="1" x14ac:dyDescent="0.3">
      <c r="B10" s="17"/>
      <c r="C10" s="18"/>
      <c r="D10" s="25" t="s">
        <v>23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24</v>
      </c>
      <c r="AL10" s="18"/>
      <c r="AM10" s="18"/>
      <c r="AN10" s="23" t="s">
        <v>3</v>
      </c>
      <c r="AO10" s="18"/>
      <c r="AP10" s="18"/>
      <c r="AQ10" s="19"/>
      <c r="BE10" s="172"/>
      <c r="BS10" s="13" t="s">
        <v>7</v>
      </c>
    </row>
    <row r="11" spans="1:73" ht="18.399999999999999" customHeight="1" x14ac:dyDescent="0.3">
      <c r="B11" s="17"/>
      <c r="C11" s="18"/>
      <c r="D11" s="18"/>
      <c r="E11" s="23" t="s">
        <v>25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26</v>
      </c>
      <c r="AL11" s="18"/>
      <c r="AM11" s="18"/>
      <c r="AN11" s="23" t="s">
        <v>3</v>
      </c>
      <c r="AO11" s="18"/>
      <c r="AP11" s="18"/>
      <c r="AQ11" s="19"/>
      <c r="BE11" s="172"/>
      <c r="BS11" s="13" t="s">
        <v>7</v>
      </c>
    </row>
    <row r="12" spans="1:73" ht="6.95" customHeight="1" x14ac:dyDescent="0.3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E12" s="172"/>
      <c r="BS12" s="13" t="s">
        <v>7</v>
      </c>
    </row>
    <row r="13" spans="1:73" ht="14.45" customHeight="1" x14ac:dyDescent="0.3">
      <c r="B13" s="17"/>
      <c r="C13" s="18"/>
      <c r="D13" s="25" t="s">
        <v>27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24</v>
      </c>
      <c r="AL13" s="18"/>
      <c r="AM13" s="18"/>
      <c r="AN13" s="27" t="s">
        <v>28</v>
      </c>
      <c r="AO13" s="18"/>
      <c r="AP13" s="18"/>
      <c r="AQ13" s="19"/>
      <c r="BE13" s="172"/>
      <c r="BS13" s="13" t="s">
        <v>7</v>
      </c>
    </row>
    <row r="14" spans="1:73" x14ac:dyDescent="0.3">
      <c r="B14" s="17"/>
      <c r="C14" s="18"/>
      <c r="D14" s="18"/>
      <c r="E14" s="180" t="s">
        <v>28</v>
      </c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25" t="s">
        <v>26</v>
      </c>
      <c r="AL14" s="18"/>
      <c r="AM14" s="18"/>
      <c r="AN14" s="27" t="s">
        <v>28</v>
      </c>
      <c r="AO14" s="18"/>
      <c r="AP14" s="18"/>
      <c r="AQ14" s="19"/>
      <c r="BE14" s="172"/>
      <c r="BS14" s="13" t="s">
        <v>7</v>
      </c>
    </row>
    <row r="15" spans="1:73" ht="6.95" customHeight="1" x14ac:dyDescent="0.3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E15" s="172"/>
      <c r="BS15" s="13" t="s">
        <v>4</v>
      </c>
    </row>
    <row r="16" spans="1:73" ht="14.45" customHeight="1" x14ac:dyDescent="0.3">
      <c r="B16" s="17"/>
      <c r="C16" s="18"/>
      <c r="D16" s="25" t="s">
        <v>29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24</v>
      </c>
      <c r="AL16" s="18"/>
      <c r="AM16" s="18"/>
      <c r="AN16" s="23" t="s">
        <v>3</v>
      </c>
      <c r="AO16" s="18"/>
      <c r="AP16" s="18"/>
      <c r="AQ16" s="19"/>
      <c r="BE16" s="172"/>
      <c r="BS16" s="13" t="s">
        <v>4</v>
      </c>
    </row>
    <row r="17" spans="2:71" ht="18.399999999999999" customHeight="1" x14ac:dyDescent="0.3">
      <c r="B17" s="17"/>
      <c r="C17" s="18"/>
      <c r="D17" s="18"/>
      <c r="E17" s="23" t="s">
        <v>30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26</v>
      </c>
      <c r="AL17" s="18"/>
      <c r="AM17" s="18"/>
      <c r="AN17" s="23" t="s">
        <v>3</v>
      </c>
      <c r="AO17" s="18"/>
      <c r="AP17" s="18"/>
      <c r="AQ17" s="19"/>
      <c r="BE17" s="172"/>
      <c r="BS17" s="13" t="s">
        <v>31</v>
      </c>
    </row>
    <row r="18" spans="2:71" ht="6.95" customHeight="1" x14ac:dyDescent="0.3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E18" s="172"/>
      <c r="BS18" s="13" t="s">
        <v>7</v>
      </c>
    </row>
    <row r="19" spans="2:71" ht="14.45" customHeight="1" x14ac:dyDescent="0.3">
      <c r="B19" s="17"/>
      <c r="C19" s="18"/>
      <c r="D19" s="25" t="s">
        <v>32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24</v>
      </c>
      <c r="AL19" s="18"/>
      <c r="AM19" s="18"/>
      <c r="AN19" s="23" t="s">
        <v>3</v>
      </c>
      <c r="AO19" s="18"/>
      <c r="AP19" s="18"/>
      <c r="AQ19" s="19"/>
      <c r="BE19" s="172"/>
      <c r="BS19" s="13" t="s">
        <v>7</v>
      </c>
    </row>
    <row r="20" spans="2:71" ht="18.399999999999999" customHeight="1" x14ac:dyDescent="0.3">
      <c r="B20" s="17"/>
      <c r="C20" s="18"/>
      <c r="D20" s="18"/>
      <c r="E20" s="23" t="s">
        <v>33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26</v>
      </c>
      <c r="AL20" s="18"/>
      <c r="AM20" s="18"/>
      <c r="AN20" s="23" t="s">
        <v>3</v>
      </c>
      <c r="AO20" s="18"/>
      <c r="AP20" s="18"/>
      <c r="AQ20" s="19"/>
      <c r="BE20" s="172"/>
    </row>
    <row r="21" spans="2:71" ht="6.95" customHeight="1" x14ac:dyDescent="0.3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  <c r="BE21" s="172"/>
    </row>
    <row r="22" spans="2:71" x14ac:dyDescent="0.3">
      <c r="B22" s="17"/>
      <c r="C22" s="18"/>
      <c r="D22" s="25" t="s">
        <v>34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  <c r="BE22" s="172"/>
    </row>
    <row r="23" spans="2:71" ht="22.5" customHeight="1" x14ac:dyDescent="0.3">
      <c r="B23" s="17"/>
      <c r="C23" s="18"/>
      <c r="D23" s="18"/>
      <c r="E23" s="181" t="s">
        <v>3</v>
      </c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8"/>
      <c r="AP23" s="18"/>
      <c r="AQ23" s="19"/>
      <c r="BE23" s="172"/>
    </row>
    <row r="24" spans="2:71" ht="6.95" customHeight="1" x14ac:dyDescent="0.3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  <c r="BE24" s="172"/>
    </row>
    <row r="25" spans="2:71" ht="6.95" customHeight="1" x14ac:dyDescent="0.3">
      <c r="B25" s="17"/>
      <c r="C25" s="1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8"/>
      <c r="AQ25" s="19"/>
      <c r="BE25" s="172"/>
    </row>
    <row r="26" spans="2:71" ht="14.45" customHeight="1" x14ac:dyDescent="0.3">
      <c r="B26" s="17"/>
      <c r="C26" s="18"/>
      <c r="D26" s="29" t="s">
        <v>35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2">
        <f>ROUND(AG87,2)</f>
        <v>0</v>
      </c>
      <c r="AL26" s="174"/>
      <c r="AM26" s="174"/>
      <c r="AN26" s="174"/>
      <c r="AO26" s="174"/>
      <c r="AP26" s="18"/>
      <c r="AQ26" s="19"/>
      <c r="BE26" s="172"/>
    </row>
    <row r="27" spans="2:71" ht="14.45" customHeight="1" x14ac:dyDescent="0.3">
      <c r="B27" s="17"/>
      <c r="C27" s="18"/>
      <c r="D27" s="29" t="s">
        <v>36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2">
        <f>ROUND(AG92,2)</f>
        <v>0</v>
      </c>
      <c r="AL27" s="174"/>
      <c r="AM27" s="174"/>
      <c r="AN27" s="174"/>
      <c r="AO27" s="174"/>
      <c r="AP27" s="18"/>
      <c r="AQ27" s="19"/>
      <c r="BE27" s="172"/>
    </row>
    <row r="28" spans="2:71" s="1" customFormat="1" ht="6.95" customHeight="1" x14ac:dyDescent="0.3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  <c r="BE28" s="176"/>
    </row>
    <row r="29" spans="2:71" s="1" customFormat="1" ht="25.9" customHeight="1" x14ac:dyDescent="0.3">
      <c r="B29" s="30"/>
      <c r="C29" s="31"/>
      <c r="D29" s="33" t="s">
        <v>37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183">
        <f>ROUND(AK26+AK27,2)</f>
        <v>0</v>
      </c>
      <c r="AL29" s="184"/>
      <c r="AM29" s="184"/>
      <c r="AN29" s="184"/>
      <c r="AO29" s="184"/>
      <c r="AP29" s="31"/>
      <c r="AQ29" s="32"/>
      <c r="BE29" s="176"/>
    </row>
    <row r="30" spans="2:71" s="1" customFormat="1" ht="6.95" customHeight="1" x14ac:dyDescent="0.3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/>
      <c r="BE30" s="176"/>
    </row>
    <row r="31" spans="2:71" s="2" customFormat="1" ht="14.45" customHeight="1" x14ac:dyDescent="0.3">
      <c r="B31" s="35"/>
      <c r="C31" s="36"/>
      <c r="D31" s="37" t="s">
        <v>38</v>
      </c>
      <c r="E31" s="36"/>
      <c r="F31" s="37" t="s">
        <v>39</v>
      </c>
      <c r="G31" s="36"/>
      <c r="H31" s="36"/>
      <c r="I31" s="36"/>
      <c r="J31" s="36"/>
      <c r="K31" s="36"/>
      <c r="L31" s="185">
        <v>0.2</v>
      </c>
      <c r="M31" s="186"/>
      <c r="N31" s="186"/>
      <c r="O31" s="186"/>
      <c r="P31" s="36"/>
      <c r="Q31" s="36"/>
      <c r="R31" s="36"/>
      <c r="S31" s="36"/>
      <c r="T31" s="39" t="s">
        <v>40</v>
      </c>
      <c r="U31" s="36"/>
      <c r="V31" s="36"/>
      <c r="W31" s="187">
        <f>ROUND(AZ87+SUM(CD93:CD97),2)</f>
        <v>0</v>
      </c>
      <c r="X31" s="186"/>
      <c r="Y31" s="186"/>
      <c r="Z31" s="186"/>
      <c r="AA31" s="186"/>
      <c r="AB31" s="186"/>
      <c r="AC31" s="186"/>
      <c r="AD31" s="186"/>
      <c r="AE31" s="186"/>
      <c r="AF31" s="36"/>
      <c r="AG31" s="36"/>
      <c r="AH31" s="36"/>
      <c r="AI31" s="36"/>
      <c r="AJ31" s="36"/>
      <c r="AK31" s="187">
        <f>ROUND(AV87+SUM(BY93:BY97),2)</f>
        <v>0</v>
      </c>
      <c r="AL31" s="186"/>
      <c r="AM31" s="186"/>
      <c r="AN31" s="186"/>
      <c r="AO31" s="186"/>
      <c r="AP31" s="36"/>
      <c r="AQ31" s="40"/>
      <c r="BE31" s="177"/>
    </row>
    <row r="32" spans="2:71" s="2" customFormat="1" ht="14.45" customHeight="1" x14ac:dyDescent="0.3">
      <c r="B32" s="35"/>
      <c r="C32" s="36"/>
      <c r="D32" s="36"/>
      <c r="E32" s="36"/>
      <c r="F32" s="37" t="s">
        <v>41</v>
      </c>
      <c r="G32" s="36"/>
      <c r="H32" s="36"/>
      <c r="I32" s="36"/>
      <c r="J32" s="36"/>
      <c r="K32" s="36"/>
      <c r="L32" s="185">
        <v>0.2</v>
      </c>
      <c r="M32" s="186"/>
      <c r="N32" s="186"/>
      <c r="O32" s="186"/>
      <c r="P32" s="36"/>
      <c r="Q32" s="36"/>
      <c r="R32" s="36"/>
      <c r="S32" s="36"/>
      <c r="T32" s="39" t="s">
        <v>40</v>
      </c>
      <c r="U32" s="36"/>
      <c r="V32" s="36"/>
      <c r="W32" s="187">
        <f>ROUND(BA87+SUM(CE93:CE97),2)</f>
        <v>0</v>
      </c>
      <c r="X32" s="186"/>
      <c r="Y32" s="186"/>
      <c r="Z32" s="186"/>
      <c r="AA32" s="186"/>
      <c r="AB32" s="186"/>
      <c r="AC32" s="186"/>
      <c r="AD32" s="186"/>
      <c r="AE32" s="186"/>
      <c r="AF32" s="36"/>
      <c r="AG32" s="36"/>
      <c r="AH32" s="36"/>
      <c r="AI32" s="36"/>
      <c r="AJ32" s="36"/>
      <c r="AK32" s="187">
        <f>ROUND(AW87+SUM(BZ93:BZ97),2)</f>
        <v>0</v>
      </c>
      <c r="AL32" s="186"/>
      <c r="AM32" s="186"/>
      <c r="AN32" s="186"/>
      <c r="AO32" s="186"/>
      <c r="AP32" s="36"/>
      <c r="AQ32" s="40"/>
      <c r="BE32" s="177"/>
    </row>
    <row r="33" spans="2:57" s="2" customFormat="1" ht="14.45" hidden="1" customHeight="1" x14ac:dyDescent="0.3">
      <c r="B33" s="35"/>
      <c r="C33" s="36"/>
      <c r="D33" s="36"/>
      <c r="E33" s="36"/>
      <c r="F33" s="37" t="s">
        <v>42</v>
      </c>
      <c r="G33" s="36"/>
      <c r="H33" s="36"/>
      <c r="I33" s="36"/>
      <c r="J33" s="36"/>
      <c r="K33" s="36"/>
      <c r="L33" s="185">
        <v>0.2</v>
      </c>
      <c r="M33" s="186"/>
      <c r="N33" s="186"/>
      <c r="O33" s="186"/>
      <c r="P33" s="36"/>
      <c r="Q33" s="36"/>
      <c r="R33" s="36"/>
      <c r="S33" s="36"/>
      <c r="T33" s="39" t="s">
        <v>40</v>
      </c>
      <c r="U33" s="36"/>
      <c r="V33" s="36"/>
      <c r="W33" s="187">
        <f>ROUND(BB87+SUM(CF93:CF97),2)</f>
        <v>0</v>
      </c>
      <c r="X33" s="186"/>
      <c r="Y33" s="186"/>
      <c r="Z33" s="186"/>
      <c r="AA33" s="186"/>
      <c r="AB33" s="186"/>
      <c r="AC33" s="186"/>
      <c r="AD33" s="186"/>
      <c r="AE33" s="186"/>
      <c r="AF33" s="36"/>
      <c r="AG33" s="36"/>
      <c r="AH33" s="36"/>
      <c r="AI33" s="36"/>
      <c r="AJ33" s="36"/>
      <c r="AK33" s="187">
        <v>0</v>
      </c>
      <c r="AL33" s="186"/>
      <c r="AM33" s="186"/>
      <c r="AN33" s="186"/>
      <c r="AO33" s="186"/>
      <c r="AP33" s="36"/>
      <c r="AQ33" s="40"/>
      <c r="BE33" s="177"/>
    </row>
    <row r="34" spans="2:57" s="2" customFormat="1" ht="14.45" hidden="1" customHeight="1" x14ac:dyDescent="0.3">
      <c r="B34" s="35"/>
      <c r="C34" s="36"/>
      <c r="D34" s="36"/>
      <c r="E34" s="36"/>
      <c r="F34" s="37" t="s">
        <v>43</v>
      </c>
      <c r="G34" s="36"/>
      <c r="H34" s="36"/>
      <c r="I34" s="36"/>
      <c r="J34" s="36"/>
      <c r="K34" s="36"/>
      <c r="L34" s="185">
        <v>0.2</v>
      </c>
      <c r="M34" s="186"/>
      <c r="N34" s="186"/>
      <c r="O34" s="186"/>
      <c r="P34" s="36"/>
      <c r="Q34" s="36"/>
      <c r="R34" s="36"/>
      <c r="S34" s="36"/>
      <c r="T34" s="39" t="s">
        <v>40</v>
      </c>
      <c r="U34" s="36"/>
      <c r="V34" s="36"/>
      <c r="W34" s="187">
        <f>ROUND(BC87+SUM(CG93:CG97),2)</f>
        <v>0</v>
      </c>
      <c r="X34" s="186"/>
      <c r="Y34" s="186"/>
      <c r="Z34" s="186"/>
      <c r="AA34" s="186"/>
      <c r="AB34" s="186"/>
      <c r="AC34" s="186"/>
      <c r="AD34" s="186"/>
      <c r="AE34" s="186"/>
      <c r="AF34" s="36"/>
      <c r="AG34" s="36"/>
      <c r="AH34" s="36"/>
      <c r="AI34" s="36"/>
      <c r="AJ34" s="36"/>
      <c r="AK34" s="187">
        <v>0</v>
      </c>
      <c r="AL34" s="186"/>
      <c r="AM34" s="186"/>
      <c r="AN34" s="186"/>
      <c r="AO34" s="186"/>
      <c r="AP34" s="36"/>
      <c r="AQ34" s="40"/>
      <c r="BE34" s="177"/>
    </row>
    <row r="35" spans="2:57" s="2" customFormat="1" ht="14.45" hidden="1" customHeight="1" x14ac:dyDescent="0.3">
      <c r="B35" s="35"/>
      <c r="C35" s="36"/>
      <c r="D35" s="36"/>
      <c r="E35" s="36"/>
      <c r="F35" s="37" t="s">
        <v>44</v>
      </c>
      <c r="G35" s="36"/>
      <c r="H35" s="36"/>
      <c r="I35" s="36"/>
      <c r="J35" s="36"/>
      <c r="K35" s="36"/>
      <c r="L35" s="185">
        <v>0</v>
      </c>
      <c r="M35" s="186"/>
      <c r="N35" s="186"/>
      <c r="O35" s="186"/>
      <c r="P35" s="36"/>
      <c r="Q35" s="36"/>
      <c r="R35" s="36"/>
      <c r="S35" s="36"/>
      <c r="T35" s="39" t="s">
        <v>40</v>
      </c>
      <c r="U35" s="36"/>
      <c r="V35" s="36"/>
      <c r="W35" s="187">
        <f>ROUND(BD87+SUM(CH93:CH97),2)</f>
        <v>0</v>
      </c>
      <c r="X35" s="186"/>
      <c r="Y35" s="186"/>
      <c r="Z35" s="186"/>
      <c r="AA35" s="186"/>
      <c r="AB35" s="186"/>
      <c r="AC35" s="186"/>
      <c r="AD35" s="186"/>
      <c r="AE35" s="186"/>
      <c r="AF35" s="36"/>
      <c r="AG35" s="36"/>
      <c r="AH35" s="36"/>
      <c r="AI35" s="36"/>
      <c r="AJ35" s="36"/>
      <c r="AK35" s="187">
        <v>0</v>
      </c>
      <c r="AL35" s="186"/>
      <c r="AM35" s="186"/>
      <c r="AN35" s="186"/>
      <c r="AO35" s="186"/>
      <c r="AP35" s="36"/>
      <c r="AQ35" s="40"/>
    </row>
    <row r="36" spans="2:57" s="1" customFormat="1" ht="6.95" customHeight="1" x14ac:dyDescent="0.3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</row>
    <row r="37" spans="2:57" s="1" customFormat="1" ht="25.9" customHeight="1" x14ac:dyDescent="0.3">
      <c r="B37" s="30"/>
      <c r="C37" s="41"/>
      <c r="D37" s="42" t="s">
        <v>45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 t="s">
        <v>46</v>
      </c>
      <c r="U37" s="43"/>
      <c r="V37" s="43"/>
      <c r="W37" s="43"/>
      <c r="X37" s="188" t="s">
        <v>47</v>
      </c>
      <c r="Y37" s="189"/>
      <c r="Z37" s="189"/>
      <c r="AA37" s="189"/>
      <c r="AB37" s="189"/>
      <c r="AC37" s="43"/>
      <c r="AD37" s="43"/>
      <c r="AE37" s="43"/>
      <c r="AF37" s="43"/>
      <c r="AG37" s="43"/>
      <c r="AH37" s="43"/>
      <c r="AI37" s="43"/>
      <c r="AJ37" s="43"/>
      <c r="AK37" s="190">
        <f>SUM(AK29:AK35)</f>
        <v>0</v>
      </c>
      <c r="AL37" s="189"/>
      <c r="AM37" s="189"/>
      <c r="AN37" s="189"/>
      <c r="AO37" s="191"/>
      <c r="AP37" s="41"/>
      <c r="AQ37" s="32"/>
    </row>
    <row r="38" spans="2:57" s="1" customFormat="1" ht="14.45" customHeight="1" x14ac:dyDescent="0.3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</row>
    <row r="39" spans="2:57" ht="13.5" x14ac:dyDescent="0.3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57" ht="13.5" x14ac:dyDescent="0.3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57" ht="13.5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57" ht="13.5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57" ht="13.5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57" ht="13.5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57" ht="13.5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57" ht="13.5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57" ht="13.5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57" ht="13.5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9"/>
    </row>
    <row r="49" spans="2:43" s="1" customFormat="1" x14ac:dyDescent="0.3">
      <c r="B49" s="30"/>
      <c r="C49" s="31"/>
      <c r="D49" s="45" t="s">
        <v>48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31"/>
      <c r="AB49" s="31"/>
      <c r="AC49" s="45" t="s">
        <v>49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7"/>
      <c r="AP49" s="31"/>
      <c r="AQ49" s="32"/>
    </row>
    <row r="50" spans="2:43" ht="13.5" x14ac:dyDescent="0.3">
      <c r="B50" s="17"/>
      <c r="C50" s="18"/>
      <c r="D50" s="4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9"/>
      <c r="AA50" s="18"/>
      <c r="AB50" s="18"/>
      <c r="AC50" s="4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9"/>
      <c r="AP50" s="18"/>
      <c r="AQ50" s="19"/>
    </row>
    <row r="51" spans="2:43" ht="13.5" x14ac:dyDescent="0.3">
      <c r="B51" s="17"/>
      <c r="C51" s="18"/>
      <c r="D51" s="4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9"/>
      <c r="AA51" s="18"/>
      <c r="AB51" s="18"/>
      <c r="AC51" s="4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9"/>
      <c r="AP51" s="18"/>
      <c r="AQ51" s="19"/>
    </row>
    <row r="52" spans="2:43" ht="13.5" x14ac:dyDescent="0.3">
      <c r="B52" s="17"/>
      <c r="C52" s="18"/>
      <c r="D52" s="4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9"/>
      <c r="AA52" s="18"/>
      <c r="AB52" s="18"/>
      <c r="AC52" s="4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9"/>
      <c r="AP52" s="18"/>
      <c r="AQ52" s="19"/>
    </row>
    <row r="53" spans="2:43" ht="13.5" x14ac:dyDescent="0.3">
      <c r="B53" s="17"/>
      <c r="C53" s="18"/>
      <c r="D53" s="4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9"/>
      <c r="AA53" s="18"/>
      <c r="AB53" s="18"/>
      <c r="AC53" s="4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9"/>
      <c r="AP53" s="18"/>
      <c r="AQ53" s="19"/>
    </row>
    <row r="54" spans="2:43" ht="13.5" x14ac:dyDescent="0.3">
      <c r="B54" s="17"/>
      <c r="C54" s="18"/>
      <c r="D54" s="4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9"/>
      <c r="AA54" s="18"/>
      <c r="AB54" s="18"/>
      <c r="AC54" s="4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9"/>
      <c r="AP54" s="18"/>
      <c r="AQ54" s="19"/>
    </row>
    <row r="55" spans="2:43" ht="13.5" x14ac:dyDescent="0.3">
      <c r="B55" s="17"/>
      <c r="C55" s="18"/>
      <c r="D55" s="4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9"/>
      <c r="AA55" s="18"/>
      <c r="AB55" s="18"/>
      <c r="AC55" s="4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9"/>
      <c r="AP55" s="18"/>
      <c r="AQ55" s="19"/>
    </row>
    <row r="56" spans="2:43" ht="13.5" x14ac:dyDescent="0.3">
      <c r="B56" s="17"/>
      <c r="C56" s="18"/>
      <c r="D56" s="4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9"/>
      <c r="AA56" s="18"/>
      <c r="AB56" s="18"/>
      <c r="AC56" s="4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9"/>
      <c r="AP56" s="18"/>
      <c r="AQ56" s="19"/>
    </row>
    <row r="57" spans="2:43" ht="13.5" x14ac:dyDescent="0.3">
      <c r="B57" s="17"/>
      <c r="C57" s="18"/>
      <c r="D57" s="4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9"/>
      <c r="AA57" s="18"/>
      <c r="AB57" s="18"/>
      <c r="AC57" s="4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49"/>
      <c r="AP57" s="18"/>
      <c r="AQ57" s="19"/>
    </row>
    <row r="58" spans="2:43" s="1" customFormat="1" x14ac:dyDescent="0.3">
      <c r="B58" s="30"/>
      <c r="C58" s="31"/>
      <c r="D58" s="50" t="s">
        <v>50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2" t="s">
        <v>51</v>
      </c>
      <c r="S58" s="51"/>
      <c r="T58" s="51"/>
      <c r="U58" s="51"/>
      <c r="V58" s="51"/>
      <c r="W58" s="51"/>
      <c r="X58" s="51"/>
      <c r="Y58" s="51"/>
      <c r="Z58" s="53"/>
      <c r="AA58" s="31"/>
      <c r="AB58" s="31"/>
      <c r="AC58" s="50" t="s">
        <v>50</v>
      </c>
      <c r="AD58" s="51"/>
      <c r="AE58" s="51"/>
      <c r="AF58" s="51"/>
      <c r="AG58" s="51"/>
      <c r="AH58" s="51"/>
      <c r="AI58" s="51"/>
      <c r="AJ58" s="51"/>
      <c r="AK58" s="51"/>
      <c r="AL58" s="51"/>
      <c r="AM58" s="52" t="s">
        <v>51</v>
      </c>
      <c r="AN58" s="51"/>
      <c r="AO58" s="53"/>
      <c r="AP58" s="31"/>
      <c r="AQ58" s="32"/>
    </row>
    <row r="59" spans="2:43" ht="13.5" x14ac:dyDescent="0.3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9"/>
    </row>
    <row r="60" spans="2:43" s="1" customFormat="1" x14ac:dyDescent="0.3">
      <c r="B60" s="30"/>
      <c r="C60" s="31"/>
      <c r="D60" s="45" t="s">
        <v>52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7"/>
      <c r="AA60" s="31"/>
      <c r="AB60" s="31"/>
      <c r="AC60" s="45" t="s">
        <v>53</v>
      </c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7"/>
      <c r="AP60" s="31"/>
      <c r="AQ60" s="32"/>
    </row>
    <row r="61" spans="2:43" ht="13.5" x14ac:dyDescent="0.3">
      <c r="B61" s="17"/>
      <c r="C61" s="18"/>
      <c r="D61" s="4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9"/>
      <c r="AA61" s="18"/>
      <c r="AB61" s="18"/>
      <c r="AC61" s="4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9"/>
      <c r="AP61" s="18"/>
      <c r="AQ61" s="19"/>
    </row>
    <row r="62" spans="2:43" ht="13.5" x14ac:dyDescent="0.3">
      <c r="B62" s="17"/>
      <c r="C62" s="18"/>
      <c r="D62" s="4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9"/>
      <c r="AA62" s="18"/>
      <c r="AB62" s="18"/>
      <c r="AC62" s="4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9"/>
      <c r="AP62" s="18"/>
      <c r="AQ62" s="19"/>
    </row>
    <row r="63" spans="2:43" ht="13.5" x14ac:dyDescent="0.3">
      <c r="B63" s="17"/>
      <c r="C63" s="18"/>
      <c r="D63" s="4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9"/>
      <c r="AA63" s="18"/>
      <c r="AB63" s="18"/>
      <c r="AC63" s="4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9"/>
      <c r="AP63" s="18"/>
      <c r="AQ63" s="19"/>
    </row>
    <row r="64" spans="2:43" ht="13.5" x14ac:dyDescent="0.3">
      <c r="B64" s="17"/>
      <c r="C64" s="18"/>
      <c r="D64" s="4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9"/>
      <c r="AA64" s="18"/>
      <c r="AB64" s="18"/>
      <c r="AC64" s="4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9"/>
      <c r="AP64" s="18"/>
      <c r="AQ64" s="19"/>
    </row>
    <row r="65" spans="2:43" ht="13.5" x14ac:dyDescent="0.3">
      <c r="B65" s="17"/>
      <c r="C65" s="18"/>
      <c r="D65" s="4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9"/>
      <c r="AA65" s="18"/>
      <c r="AB65" s="18"/>
      <c r="AC65" s="4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9"/>
      <c r="AP65" s="18"/>
      <c r="AQ65" s="19"/>
    </row>
    <row r="66" spans="2:43" ht="13.5" x14ac:dyDescent="0.3">
      <c r="B66" s="17"/>
      <c r="C66" s="18"/>
      <c r="D66" s="4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9"/>
      <c r="AA66" s="18"/>
      <c r="AB66" s="18"/>
      <c r="AC66" s="4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9"/>
      <c r="AP66" s="18"/>
      <c r="AQ66" s="19"/>
    </row>
    <row r="67" spans="2:43" ht="13.5" x14ac:dyDescent="0.3">
      <c r="B67" s="17"/>
      <c r="C67" s="18"/>
      <c r="D67" s="4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9"/>
      <c r="AA67" s="18"/>
      <c r="AB67" s="18"/>
      <c r="AC67" s="4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9"/>
      <c r="AP67" s="18"/>
      <c r="AQ67" s="19"/>
    </row>
    <row r="68" spans="2:43" ht="13.5" x14ac:dyDescent="0.3">
      <c r="B68" s="17"/>
      <c r="C68" s="18"/>
      <c r="D68" s="4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49"/>
      <c r="AA68" s="18"/>
      <c r="AB68" s="18"/>
      <c r="AC68" s="4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49"/>
      <c r="AP68" s="18"/>
      <c r="AQ68" s="19"/>
    </row>
    <row r="69" spans="2:43" s="1" customFormat="1" x14ac:dyDescent="0.3">
      <c r="B69" s="30"/>
      <c r="C69" s="31"/>
      <c r="D69" s="50" t="s">
        <v>50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 t="s">
        <v>51</v>
      </c>
      <c r="S69" s="51"/>
      <c r="T69" s="51"/>
      <c r="U69" s="51"/>
      <c r="V69" s="51"/>
      <c r="W69" s="51"/>
      <c r="X69" s="51"/>
      <c r="Y69" s="51"/>
      <c r="Z69" s="53"/>
      <c r="AA69" s="31"/>
      <c r="AB69" s="31"/>
      <c r="AC69" s="50" t="s">
        <v>50</v>
      </c>
      <c r="AD69" s="51"/>
      <c r="AE69" s="51"/>
      <c r="AF69" s="51"/>
      <c r="AG69" s="51"/>
      <c r="AH69" s="51"/>
      <c r="AI69" s="51"/>
      <c r="AJ69" s="51"/>
      <c r="AK69" s="51"/>
      <c r="AL69" s="51"/>
      <c r="AM69" s="52" t="s">
        <v>51</v>
      </c>
      <c r="AN69" s="51"/>
      <c r="AO69" s="53"/>
      <c r="AP69" s="31"/>
      <c r="AQ69" s="32"/>
    </row>
    <row r="70" spans="2:43" s="1" customFormat="1" ht="6.95" customHeight="1" x14ac:dyDescent="0.3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</row>
    <row r="71" spans="2:43" s="1" customFormat="1" ht="6.95" customHeight="1" x14ac:dyDescent="0.3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6"/>
    </row>
    <row r="75" spans="2:43" s="1" customFormat="1" ht="6.95" customHeight="1" x14ac:dyDescent="0.3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9"/>
    </row>
    <row r="76" spans="2:43" s="1" customFormat="1" ht="36.950000000000003" customHeight="1" x14ac:dyDescent="0.3">
      <c r="B76" s="30"/>
      <c r="C76" s="173" t="s">
        <v>54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192"/>
      <c r="AQ76" s="32"/>
    </row>
    <row r="77" spans="2:43" s="3" customFormat="1" ht="14.45" customHeight="1" x14ac:dyDescent="0.3">
      <c r="B77" s="60"/>
      <c r="C77" s="25" t="s">
        <v>12</v>
      </c>
      <c r="D77" s="61"/>
      <c r="E77" s="61"/>
      <c r="F77" s="61"/>
      <c r="G77" s="61"/>
      <c r="H77" s="61"/>
      <c r="I77" s="61"/>
      <c r="J77" s="61"/>
      <c r="K77" s="61"/>
      <c r="L77" s="61" t="str">
        <f>K5</f>
        <v>091n/2017</v>
      </c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2"/>
    </row>
    <row r="78" spans="2:43" s="4" customFormat="1" ht="36.950000000000003" customHeight="1" x14ac:dyDescent="0.3">
      <c r="B78" s="63"/>
      <c r="C78" s="64" t="s">
        <v>15</v>
      </c>
      <c r="D78" s="65"/>
      <c r="E78" s="65"/>
      <c r="F78" s="65"/>
      <c r="G78" s="65"/>
      <c r="H78" s="65"/>
      <c r="I78" s="65"/>
      <c r="J78" s="65"/>
      <c r="K78" s="65"/>
      <c r="L78" s="193" t="str">
        <f>K6</f>
        <v>Zvýšenie energietickej účinnosti budovy obecného úradu, Beluj-Neoprávnené náklady</v>
      </c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65"/>
      <c r="AQ78" s="66"/>
    </row>
    <row r="79" spans="2:43" s="1" customFormat="1" ht="6.95" customHeight="1" x14ac:dyDescent="0.3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</row>
    <row r="80" spans="2:43" s="1" customFormat="1" x14ac:dyDescent="0.3">
      <c r="B80" s="30"/>
      <c r="C80" s="25" t="s">
        <v>19</v>
      </c>
      <c r="D80" s="31"/>
      <c r="E80" s="31"/>
      <c r="F80" s="31"/>
      <c r="G80" s="31"/>
      <c r="H80" s="31"/>
      <c r="I80" s="31"/>
      <c r="J80" s="31"/>
      <c r="K80" s="31"/>
      <c r="L80" s="67" t="str">
        <f>IF(K8="","",K8)</f>
        <v>Beluj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25" t="s">
        <v>21</v>
      </c>
      <c r="AJ80" s="31"/>
      <c r="AK80" s="31"/>
      <c r="AL80" s="31"/>
      <c r="AM80" s="68" t="str">
        <f>IF(AN8= "","",AN8)</f>
        <v>1. 3. 2017</v>
      </c>
      <c r="AN80" s="31"/>
      <c r="AO80" s="31"/>
      <c r="AP80" s="31"/>
      <c r="AQ80" s="32"/>
    </row>
    <row r="81" spans="1:89" s="1" customFormat="1" ht="6.95" customHeight="1" x14ac:dyDescent="0.3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2"/>
    </row>
    <row r="82" spans="1:89" s="1" customFormat="1" x14ac:dyDescent="0.3">
      <c r="B82" s="30"/>
      <c r="C82" s="25" t="s">
        <v>23</v>
      </c>
      <c r="D82" s="31"/>
      <c r="E82" s="31"/>
      <c r="F82" s="31"/>
      <c r="G82" s="31"/>
      <c r="H82" s="31"/>
      <c r="I82" s="31"/>
      <c r="J82" s="31"/>
      <c r="K82" s="31"/>
      <c r="L82" s="61" t="str">
        <f>IF(E11= "","",E11)</f>
        <v>Obec Beluj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25" t="s">
        <v>29</v>
      </c>
      <c r="AJ82" s="31"/>
      <c r="AK82" s="31"/>
      <c r="AL82" s="31"/>
      <c r="AM82" s="195" t="str">
        <f>IF(E17="","",E17)</f>
        <v>Ing. arch. Matej Brašeň, SKA 2081 AA</v>
      </c>
      <c r="AN82" s="192"/>
      <c r="AO82" s="192"/>
      <c r="AP82" s="192"/>
      <c r="AQ82" s="32"/>
      <c r="AS82" s="196" t="s">
        <v>55</v>
      </c>
      <c r="AT82" s="197"/>
      <c r="AU82" s="46"/>
      <c r="AV82" s="46"/>
      <c r="AW82" s="46"/>
      <c r="AX82" s="46"/>
      <c r="AY82" s="46"/>
      <c r="AZ82" s="46"/>
      <c r="BA82" s="46"/>
      <c r="BB82" s="46"/>
      <c r="BC82" s="46"/>
      <c r="BD82" s="47"/>
    </row>
    <row r="83" spans="1:89" s="1" customFormat="1" x14ac:dyDescent="0.3">
      <c r="B83" s="30"/>
      <c r="C83" s="25" t="s">
        <v>27</v>
      </c>
      <c r="D83" s="31"/>
      <c r="E83" s="31"/>
      <c r="F83" s="31"/>
      <c r="G83" s="31"/>
      <c r="H83" s="31"/>
      <c r="I83" s="31"/>
      <c r="J83" s="31"/>
      <c r="K83" s="31"/>
      <c r="L83" s="61" t="str">
        <f>IF(E14= "Vyplň údaj","",E14)</f>
        <v/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25" t="s">
        <v>32</v>
      </c>
      <c r="AJ83" s="31"/>
      <c r="AK83" s="31"/>
      <c r="AL83" s="31"/>
      <c r="AM83" s="195" t="str">
        <f>IF(E20="","",E20)</f>
        <v xml:space="preserve"> </v>
      </c>
      <c r="AN83" s="192"/>
      <c r="AO83" s="192"/>
      <c r="AP83" s="192"/>
      <c r="AQ83" s="32"/>
      <c r="AS83" s="198"/>
      <c r="AT83" s="192"/>
      <c r="AU83" s="31"/>
      <c r="AV83" s="31"/>
      <c r="AW83" s="31"/>
      <c r="AX83" s="31"/>
      <c r="AY83" s="31"/>
      <c r="AZ83" s="31"/>
      <c r="BA83" s="31"/>
      <c r="BB83" s="31"/>
      <c r="BC83" s="31"/>
      <c r="BD83" s="70"/>
    </row>
    <row r="84" spans="1:89" s="1" customFormat="1" ht="10.9" customHeight="1" x14ac:dyDescent="0.3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S84" s="198"/>
      <c r="AT84" s="192"/>
      <c r="AU84" s="31"/>
      <c r="AV84" s="31"/>
      <c r="AW84" s="31"/>
      <c r="AX84" s="31"/>
      <c r="AY84" s="31"/>
      <c r="AZ84" s="31"/>
      <c r="BA84" s="31"/>
      <c r="BB84" s="31"/>
      <c r="BC84" s="31"/>
      <c r="BD84" s="70"/>
    </row>
    <row r="85" spans="1:89" s="1" customFormat="1" ht="29.25" customHeight="1" x14ac:dyDescent="0.3">
      <c r="B85" s="30"/>
      <c r="C85" s="199" t="s">
        <v>56</v>
      </c>
      <c r="D85" s="200"/>
      <c r="E85" s="200"/>
      <c r="F85" s="200"/>
      <c r="G85" s="200"/>
      <c r="H85" s="71"/>
      <c r="I85" s="201" t="s">
        <v>57</v>
      </c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1" t="s">
        <v>58</v>
      </c>
      <c r="AH85" s="200"/>
      <c r="AI85" s="200"/>
      <c r="AJ85" s="200"/>
      <c r="AK85" s="200"/>
      <c r="AL85" s="200"/>
      <c r="AM85" s="200"/>
      <c r="AN85" s="201" t="s">
        <v>59</v>
      </c>
      <c r="AO85" s="200"/>
      <c r="AP85" s="202"/>
      <c r="AQ85" s="32"/>
      <c r="AS85" s="72" t="s">
        <v>60</v>
      </c>
      <c r="AT85" s="73" t="s">
        <v>61</v>
      </c>
      <c r="AU85" s="73" t="s">
        <v>62</v>
      </c>
      <c r="AV85" s="73" t="s">
        <v>63</v>
      </c>
      <c r="AW85" s="73" t="s">
        <v>64</v>
      </c>
      <c r="AX85" s="73" t="s">
        <v>65</v>
      </c>
      <c r="AY85" s="73" t="s">
        <v>66</v>
      </c>
      <c r="AZ85" s="73" t="s">
        <v>67</v>
      </c>
      <c r="BA85" s="73" t="s">
        <v>68</v>
      </c>
      <c r="BB85" s="73" t="s">
        <v>69</v>
      </c>
      <c r="BC85" s="73" t="s">
        <v>70</v>
      </c>
      <c r="BD85" s="74" t="s">
        <v>71</v>
      </c>
    </row>
    <row r="86" spans="1:89" s="1" customFormat="1" ht="10.9" customHeight="1" x14ac:dyDescent="0.3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2"/>
      <c r="AS86" s="75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7"/>
    </row>
    <row r="87" spans="1:89" s="4" customFormat="1" ht="32.450000000000003" customHeight="1" x14ac:dyDescent="0.3">
      <c r="B87" s="63"/>
      <c r="C87" s="76" t="s">
        <v>72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209">
        <f>ROUND(SUM(AG88:AG90),2)</f>
        <v>0</v>
      </c>
      <c r="AH87" s="209"/>
      <c r="AI87" s="209"/>
      <c r="AJ87" s="209"/>
      <c r="AK87" s="209"/>
      <c r="AL87" s="209"/>
      <c r="AM87" s="209"/>
      <c r="AN87" s="210">
        <f>SUM(AG87,AT87)</f>
        <v>0</v>
      </c>
      <c r="AO87" s="210"/>
      <c r="AP87" s="210"/>
      <c r="AQ87" s="66"/>
      <c r="AS87" s="78">
        <f>ROUND(SUM(AS88:AS90),2)</f>
        <v>0</v>
      </c>
      <c r="AT87" s="79">
        <f>ROUND(SUM(AV87:AW87),2)</f>
        <v>0</v>
      </c>
      <c r="AU87" s="80">
        <f>ROUND(SUM(AU88:AU90),5)</f>
        <v>0</v>
      </c>
      <c r="AV87" s="79">
        <f>ROUND(AZ87*L31,2)</f>
        <v>0</v>
      </c>
      <c r="AW87" s="79">
        <f>ROUND(BA87*L32,2)</f>
        <v>0</v>
      </c>
      <c r="AX87" s="79">
        <f>ROUND(BB87*L31,2)</f>
        <v>0</v>
      </c>
      <c r="AY87" s="79">
        <f>ROUND(BC87*L32,2)</f>
        <v>0</v>
      </c>
      <c r="AZ87" s="79">
        <f>ROUND(SUM(AZ88:AZ90),2)</f>
        <v>0</v>
      </c>
      <c r="BA87" s="79">
        <f>ROUND(SUM(BA88:BA90),2)</f>
        <v>0</v>
      </c>
      <c r="BB87" s="79">
        <f>ROUND(SUM(BB88:BB90),2)</f>
        <v>0</v>
      </c>
      <c r="BC87" s="79">
        <f>ROUND(SUM(BC88:BC90),2)</f>
        <v>0</v>
      </c>
      <c r="BD87" s="81">
        <f>ROUND(SUM(BD88:BD90),2)</f>
        <v>0</v>
      </c>
      <c r="BS87" s="82" t="s">
        <v>73</v>
      </c>
      <c r="BT87" s="82" t="s">
        <v>74</v>
      </c>
      <c r="BU87" s="83" t="s">
        <v>75</v>
      </c>
      <c r="BV87" s="82" t="s">
        <v>76</v>
      </c>
      <c r="BW87" s="82" t="s">
        <v>77</v>
      </c>
      <c r="BX87" s="82" t="s">
        <v>78</v>
      </c>
    </row>
    <row r="88" spans="1:89" s="5" customFormat="1" ht="22.5" customHeight="1" x14ac:dyDescent="0.3">
      <c r="A88" s="254" t="s">
        <v>462</v>
      </c>
      <c r="B88" s="84"/>
      <c r="C88" s="85"/>
      <c r="D88" s="205" t="s">
        <v>79</v>
      </c>
      <c r="E88" s="204"/>
      <c r="F88" s="204"/>
      <c r="G88" s="204"/>
      <c r="H88" s="204"/>
      <c r="I88" s="86"/>
      <c r="J88" s="205" t="s">
        <v>80</v>
      </c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3">
        <f>'01 - Búracie práce'!M30</f>
        <v>0</v>
      </c>
      <c r="AH88" s="204"/>
      <c r="AI88" s="204"/>
      <c r="AJ88" s="204"/>
      <c r="AK88" s="204"/>
      <c r="AL88" s="204"/>
      <c r="AM88" s="204"/>
      <c r="AN88" s="203">
        <f>SUM(AG88,AT88)</f>
        <v>0</v>
      </c>
      <c r="AO88" s="204"/>
      <c r="AP88" s="204"/>
      <c r="AQ88" s="87"/>
      <c r="AS88" s="88">
        <f>'01 - Búracie práce'!M28</f>
        <v>0</v>
      </c>
      <c r="AT88" s="89">
        <f>ROUND(SUM(AV88:AW88),2)</f>
        <v>0</v>
      </c>
      <c r="AU88" s="90">
        <f>'01 - Búracie práce'!W120</f>
        <v>0</v>
      </c>
      <c r="AV88" s="89">
        <f>'01 - Búracie práce'!M32</f>
        <v>0</v>
      </c>
      <c r="AW88" s="89">
        <f>'01 - Búracie práce'!M33</f>
        <v>0</v>
      </c>
      <c r="AX88" s="89">
        <f>'01 - Búracie práce'!M34</f>
        <v>0</v>
      </c>
      <c r="AY88" s="89">
        <f>'01 - Búracie práce'!M35</f>
        <v>0</v>
      </c>
      <c r="AZ88" s="89">
        <f>'01 - Búracie práce'!H32</f>
        <v>0</v>
      </c>
      <c r="BA88" s="89">
        <f>'01 - Búracie práce'!H33</f>
        <v>0</v>
      </c>
      <c r="BB88" s="89">
        <f>'01 - Búracie práce'!H34</f>
        <v>0</v>
      </c>
      <c r="BC88" s="89">
        <f>'01 - Búracie práce'!H35</f>
        <v>0</v>
      </c>
      <c r="BD88" s="91">
        <f>'01 - Búracie práce'!H36</f>
        <v>0</v>
      </c>
      <c r="BT88" s="92" t="s">
        <v>81</v>
      </c>
      <c r="BV88" s="92" t="s">
        <v>76</v>
      </c>
      <c r="BW88" s="92" t="s">
        <v>82</v>
      </c>
      <c r="BX88" s="92" t="s">
        <v>77</v>
      </c>
    </row>
    <row r="89" spans="1:89" s="5" customFormat="1" ht="22.5" customHeight="1" x14ac:dyDescent="0.3">
      <c r="A89" s="254" t="s">
        <v>462</v>
      </c>
      <c r="B89" s="84"/>
      <c r="C89" s="85"/>
      <c r="D89" s="205" t="s">
        <v>83</v>
      </c>
      <c r="E89" s="204"/>
      <c r="F89" s="204"/>
      <c r="G89" s="204"/>
      <c r="H89" s="204"/>
      <c r="I89" s="86"/>
      <c r="J89" s="205" t="s">
        <v>84</v>
      </c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3">
        <f>'02 - Rekonštrukcia-staveb...'!M30</f>
        <v>0</v>
      </c>
      <c r="AH89" s="204"/>
      <c r="AI89" s="204"/>
      <c r="AJ89" s="204"/>
      <c r="AK89" s="204"/>
      <c r="AL89" s="204"/>
      <c r="AM89" s="204"/>
      <c r="AN89" s="203">
        <f>SUM(AG89,AT89)</f>
        <v>0</v>
      </c>
      <c r="AO89" s="204"/>
      <c r="AP89" s="204"/>
      <c r="AQ89" s="87"/>
      <c r="AS89" s="88">
        <f>'02 - Rekonštrukcia-staveb...'!M28</f>
        <v>0</v>
      </c>
      <c r="AT89" s="89">
        <f>ROUND(SUM(AV89:AW89),2)</f>
        <v>0</v>
      </c>
      <c r="AU89" s="90">
        <f>'02 - Rekonštrukcia-staveb...'!W127</f>
        <v>0</v>
      </c>
      <c r="AV89" s="89">
        <f>'02 - Rekonštrukcia-staveb...'!M32</f>
        <v>0</v>
      </c>
      <c r="AW89" s="89">
        <f>'02 - Rekonštrukcia-staveb...'!M33</f>
        <v>0</v>
      </c>
      <c r="AX89" s="89">
        <f>'02 - Rekonštrukcia-staveb...'!M34</f>
        <v>0</v>
      </c>
      <c r="AY89" s="89">
        <f>'02 - Rekonštrukcia-staveb...'!M35</f>
        <v>0</v>
      </c>
      <c r="AZ89" s="89">
        <f>'02 - Rekonštrukcia-staveb...'!H32</f>
        <v>0</v>
      </c>
      <c r="BA89" s="89">
        <f>'02 - Rekonštrukcia-staveb...'!H33</f>
        <v>0</v>
      </c>
      <c r="BB89" s="89">
        <f>'02 - Rekonštrukcia-staveb...'!H34</f>
        <v>0</v>
      </c>
      <c r="BC89" s="89">
        <f>'02 - Rekonštrukcia-staveb...'!H35</f>
        <v>0</v>
      </c>
      <c r="BD89" s="91">
        <f>'02 - Rekonštrukcia-staveb...'!H36</f>
        <v>0</v>
      </c>
      <c r="BT89" s="92" t="s">
        <v>81</v>
      </c>
      <c r="BV89" s="92" t="s">
        <v>76</v>
      </c>
      <c r="BW89" s="92" t="s">
        <v>85</v>
      </c>
      <c r="BX89" s="92" t="s">
        <v>77</v>
      </c>
    </row>
    <row r="90" spans="1:89" s="5" customFormat="1" ht="22.5" customHeight="1" x14ac:dyDescent="0.3">
      <c r="A90" s="254" t="s">
        <v>462</v>
      </c>
      <c r="B90" s="84"/>
      <c r="C90" s="85"/>
      <c r="D90" s="205" t="s">
        <v>86</v>
      </c>
      <c r="E90" s="204"/>
      <c r="F90" s="204"/>
      <c r="G90" s="204"/>
      <c r="H90" s="204"/>
      <c r="I90" s="86"/>
      <c r="J90" s="205" t="s">
        <v>87</v>
      </c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3">
        <f>'04 - Zdravotechnické inšt...'!M30</f>
        <v>0</v>
      </c>
      <c r="AH90" s="204"/>
      <c r="AI90" s="204"/>
      <c r="AJ90" s="204"/>
      <c r="AK90" s="204"/>
      <c r="AL90" s="204"/>
      <c r="AM90" s="204"/>
      <c r="AN90" s="203">
        <f>SUM(AG90,AT90)</f>
        <v>0</v>
      </c>
      <c r="AO90" s="204"/>
      <c r="AP90" s="204"/>
      <c r="AQ90" s="87"/>
      <c r="AS90" s="93">
        <f>'04 - Zdravotechnické inšt...'!M28</f>
        <v>0</v>
      </c>
      <c r="AT90" s="94">
        <f>ROUND(SUM(AV90:AW90),2)</f>
        <v>0</v>
      </c>
      <c r="AU90" s="95">
        <f>'04 - Zdravotechnické inšt...'!W123</f>
        <v>0</v>
      </c>
      <c r="AV90" s="94">
        <f>'04 - Zdravotechnické inšt...'!M32</f>
        <v>0</v>
      </c>
      <c r="AW90" s="94">
        <f>'04 - Zdravotechnické inšt...'!M33</f>
        <v>0</v>
      </c>
      <c r="AX90" s="94">
        <f>'04 - Zdravotechnické inšt...'!M34</f>
        <v>0</v>
      </c>
      <c r="AY90" s="94">
        <f>'04 - Zdravotechnické inšt...'!M35</f>
        <v>0</v>
      </c>
      <c r="AZ90" s="94">
        <f>'04 - Zdravotechnické inšt...'!H32</f>
        <v>0</v>
      </c>
      <c r="BA90" s="94">
        <f>'04 - Zdravotechnické inšt...'!H33</f>
        <v>0</v>
      </c>
      <c r="BB90" s="94">
        <f>'04 - Zdravotechnické inšt...'!H34</f>
        <v>0</v>
      </c>
      <c r="BC90" s="94">
        <f>'04 - Zdravotechnické inšt...'!H35</f>
        <v>0</v>
      </c>
      <c r="BD90" s="96">
        <f>'04 - Zdravotechnické inšt...'!H36</f>
        <v>0</v>
      </c>
      <c r="BT90" s="92" t="s">
        <v>81</v>
      </c>
      <c r="BV90" s="92" t="s">
        <v>76</v>
      </c>
      <c r="BW90" s="92" t="s">
        <v>88</v>
      </c>
      <c r="BX90" s="92" t="s">
        <v>77</v>
      </c>
    </row>
    <row r="91" spans="1:89" ht="13.5" x14ac:dyDescent="0.3"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9"/>
    </row>
    <row r="92" spans="1:89" s="1" customFormat="1" ht="30" customHeight="1" x14ac:dyDescent="0.3">
      <c r="B92" s="30"/>
      <c r="C92" s="76" t="s">
        <v>89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210">
        <f>ROUND(SUM(AG93:AG96),2)</f>
        <v>0</v>
      </c>
      <c r="AH92" s="192"/>
      <c r="AI92" s="192"/>
      <c r="AJ92" s="192"/>
      <c r="AK92" s="192"/>
      <c r="AL92" s="192"/>
      <c r="AM92" s="192"/>
      <c r="AN92" s="210">
        <f>ROUND(SUM(AN93:AN96),2)</f>
        <v>0</v>
      </c>
      <c r="AO92" s="192"/>
      <c r="AP92" s="192"/>
      <c r="AQ92" s="32"/>
      <c r="AS92" s="72" t="s">
        <v>90</v>
      </c>
      <c r="AT92" s="73" t="s">
        <v>91</v>
      </c>
      <c r="AU92" s="73" t="s">
        <v>38</v>
      </c>
      <c r="AV92" s="74" t="s">
        <v>61</v>
      </c>
    </row>
    <row r="93" spans="1:89" s="1" customFormat="1" ht="19.899999999999999" customHeight="1" x14ac:dyDescent="0.3">
      <c r="B93" s="30"/>
      <c r="C93" s="31"/>
      <c r="D93" s="97" t="s">
        <v>92</v>
      </c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206">
        <f>ROUND(AG87*AS93,2)</f>
        <v>0</v>
      </c>
      <c r="AH93" s="192"/>
      <c r="AI93" s="192"/>
      <c r="AJ93" s="192"/>
      <c r="AK93" s="192"/>
      <c r="AL93" s="192"/>
      <c r="AM93" s="192"/>
      <c r="AN93" s="207">
        <f>ROUND(AG93+AV93,2)</f>
        <v>0</v>
      </c>
      <c r="AO93" s="192"/>
      <c r="AP93" s="192"/>
      <c r="AQ93" s="32"/>
      <c r="AS93" s="98">
        <v>0</v>
      </c>
      <c r="AT93" s="99" t="s">
        <v>93</v>
      </c>
      <c r="AU93" s="99" t="s">
        <v>39</v>
      </c>
      <c r="AV93" s="100">
        <f>ROUND(IF(AU93="základná",AG93*L31,IF(AU93="znížená",AG93*L32,0)),2)</f>
        <v>0</v>
      </c>
      <c r="BV93" s="13" t="s">
        <v>94</v>
      </c>
      <c r="BY93" s="101">
        <f>IF(AU93="základná",AV93,0)</f>
        <v>0</v>
      </c>
      <c r="BZ93" s="101">
        <f>IF(AU93="znížená",AV93,0)</f>
        <v>0</v>
      </c>
      <c r="CA93" s="101">
        <v>0</v>
      </c>
      <c r="CB93" s="101">
        <v>0</v>
      </c>
      <c r="CC93" s="101">
        <v>0</v>
      </c>
      <c r="CD93" s="101">
        <f>IF(AU93="základná",AG93,0)</f>
        <v>0</v>
      </c>
      <c r="CE93" s="101">
        <f>IF(AU93="znížená",AG93,0)</f>
        <v>0</v>
      </c>
      <c r="CF93" s="101">
        <f>IF(AU93="zákl. prenesená",AG93,0)</f>
        <v>0</v>
      </c>
      <c r="CG93" s="101">
        <f>IF(AU93="zníž. prenesená",AG93,0)</f>
        <v>0</v>
      </c>
      <c r="CH93" s="101">
        <f>IF(AU93="nulová",AG93,0)</f>
        <v>0</v>
      </c>
      <c r="CI93" s="13">
        <f>IF(AU93="základná",1,IF(AU93="znížená",2,IF(AU93="zákl. prenesená",4,IF(AU93="zníž. prenesená",5,3))))</f>
        <v>1</v>
      </c>
      <c r="CJ93" s="13">
        <f>IF(AT93="stavebná časť",1,IF(8893="investičná časť",2,3))</f>
        <v>1</v>
      </c>
      <c r="CK93" s="13" t="str">
        <f>IF(D93="Vyplň vlastné","","x")</f>
        <v>x</v>
      </c>
    </row>
    <row r="94" spans="1:89" s="1" customFormat="1" ht="19.899999999999999" customHeight="1" x14ac:dyDescent="0.3">
      <c r="B94" s="30"/>
      <c r="C94" s="31"/>
      <c r="D94" s="208" t="s">
        <v>95</v>
      </c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31"/>
      <c r="AD94" s="31"/>
      <c r="AE94" s="31"/>
      <c r="AF94" s="31"/>
      <c r="AG94" s="206">
        <f>AG87*AS94</f>
        <v>0</v>
      </c>
      <c r="AH94" s="192"/>
      <c r="AI94" s="192"/>
      <c r="AJ94" s="192"/>
      <c r="AK94" s="192"/>
      <c r="AL94" s="192"/>
      <c r="AM94" s="192"/>
      <c r="AN94" s="207">
        <f>AG94+AV94</f>
        <v>0</v>
      </c>
      <c r="AO94" s="192"/>
      <c r="AP94" s="192"/>
      <c r="AQ94" s="32"/>
      <c r="AS94" s="102">
        <v>0</v>
      </c>
      <c r="AT94" s="103" t="s">
        <v>93</v>
      </c>
      <c r="AU94" s="103" t="s">
        <v>39</v>
      </c>
      <c r="AV94" s="104">
        <f>ROUND(IF(AU94="nulová",0,IF(OR(AU94="základná",AU94="zákl. prenesená"),AG94*L31,AG94*L32)),2)</f>
        <v>0</v>
      </c>
      <c r="BV94" s="13" t="s">
        <v>96</v>
      </c>
      <c r="BY94" s="101">
        <f>IF(AU94="základná",AV94,0)</f>
        <v>0</v>
      </c>
      <c r="BZ94" s="101">
        <f>IF(AU94="znížená",AV94,0)</f>
        <v>0</v>
      </c>
      <c r="CA94" s="101">
        <f>IF(AU94="zákl. prenesená",AV94,0)</f>
        <v>0</v>
      </c>
      <c r="CB94" s="101">
        <f>IF(AU94="zníž. prenesená",AV94,0)</f>
        <v>0</v>
      </c>
      <c r="CC94" s="101">
        <f>IF(AU94="nulová",AV94,0)</f>
        <v>0</v>
      </c>
      <c r="CD94" s="101">
        <f>IF(AU94="základná",AG94,0)</f>
        <v>0</v>
      </c>
      <c r="CE94" s="101">
        <f>IF(AU94="znížená",AG94,0)</f>
        <v>0</v>
      </c>
      <c r="CF94" s="101">
        <f>IF(AU94="zákl. prenesená",AG94,0)</f>
        <v>0</v>
      </c>
      <c r="CG94" s="101">
        <f>IF(AU94="zníž. prenesená",AG94,0)</f>
        <v>0</v>
      </c>
      <c r="CH94" s="101">
        <f>IF(AU94="nulová",AG94,0)</f>
        <v>0</v>
      </c>
      <c r="CI94" s="13">
        <f>IF(AU94="základná",1,IF(AU94="znížená",2,IF(AU94="zákl. prenesená",4,IF(AU94="zníž. prenesená",5,3))))</f>
        <v>1</v>
      </c>
      <c r="CJ94" s="13">
        <f>IF(AT94="stavebná časť",1,IF(8894="investičná časť",2,3))</f>
        <v>1</v>
      </c>
      <c r="CK94" s="13" t="str">
        <f>IF(D94="Vyplň vlastné","","x")</f>
        <v/>
      </c>
    </row>
    <row r="95" spans="1:89" s="1" customFormat="1" ht="19.899999999999999" customHeight="1" x14ac:dyDescent="0.3">
      <c r="B95" s="30"/>
      <c r="C95" s="31"/>
      <c r="D95" s="208" t="s">
        <v>95</v>
      </c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31"/>
      <c r="AD95" s="31"/>
      <c r="AE95" s="31"/>
      <c r="AF95" s="31"/>
      <c r="AG95" s="206">
        <f>AG87*AS95</f>
        <v>0</v>
      </c>
      <c r="AH95" s="192"/>
      <c r="AI95" s="192"/>
      <c r="AJ95" s="192"/>
      <c r="AK95" s="192"/>
      <c r="AL95" s="192"/>
      <c r="AM95" s="192"/>
      <c r="AN95" s="207">
        <f>AG95+AV95</f>
        <v>0</v>
      </c>
      <c r="AO95" s="192"/>
      <c r="AP95" s="192"/>
      <c r="AQ95" s="32"/>
      <c r="AS95" s="102">
        <v>0</v>
      </c>
      <c r="AT95" s="103" t="s">
        <v>93</v>
      </c>
      <c r="AU95" s="103" t="s">
        <v>39</v>
      </c>
      <c r="AV95" s="104">
        <f>ROUND(IF(AU95="nulová",0,IF(OR(AU95="základná",AU95="zákl. prenesená"),AG95*L31,AG95*L32)),2)</f>
        <v>0</v>
      </c>
      <c r="BV95" s="13" t="s">
        <v>96</v>
      </c>
      <c r="BY95" s="101">
        <f>IF(AU95="základná",AV95,0)</f>
        <v>0</v>
      </c>
      <c r="BZ95" s="101">
        <f>IF(AU95="znížená",AV95,0)</f>
        <v>0</v>
      </c>
      <c r="CA95" s="101">
        <f>IF(AU95="zákl. prenesená",AV95,0)</f>
        <v>0</v>
      </c>
      <c r="CB95" s="101">
        <f>IF(AU95="zníž. prenesená",AV95,0)</f>
        <v>0</v>
      </c>
      <c r="CC95" s="101">
        <f>IF(AU95="nulová",AV95,0)</f>
        <v>0</v>
      </c>
      <c r="CD95" s="101">
        <f>IF(AU95="základná",AG95,0)</f>
        <v>0</v>
      </c>
      <c r="CE95" s="101">
        <f>IF(AU95="znížená",AG95,0)</f>
        <v>0</v>
      </c>
      <c r="CF95" s="101">
        <f>IF(AU95="zákl. prenesená",AG95,0)</f>
        <v>0</v>
      </c>
      <c r="CG95" s="101">
        <f>IF(AU95="zníž. prenesená",AG95,0)</f>
        <v>0</v>
      </c>
      <c r="CH95" s="101">
        <f>IF(AU95="nulová",AG95,0)</f>
        <v>0</v>
      </c>
      <c r="CI95" s="13">
        <f>IF(AU95="základná",1,IF(AU95="znížená",2,IF(AU95="zákl. prenesená",4,IF(AU95="zníž. prenesená",5,3))))</f>
        <v>1</v>
      </c>
      <c r="CJ95" s="13">
        <f>IF(AT95="stavebná časť",1,IF(8895="investičná časť",2,3))</f>
        <v>1</v>
      </c>
      <c r="CK95" s="13" t="str">
        <f>IF(D95="Vyplň vlastné","","x")</f>
        <v/>
      </c>
    </row>
    <row r="96" spans="1:89" s="1" customFormat="1" ht="19.899999999999999" customHeight="1" x14ac:dyDescent="0.3">
      <c r="B96" s="30"/>
      <c r="C96" s="31"/>
      <c r="D96" s="208" t="s">
        <v>95</v>
      </c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31"/>
      <c r="AD96" s="31"/>
      <c r="AE96" s="31"/>
      <c r="AF96" s="31"/>
      <c r="AG96" s="206">
        <f>AG87*AS96</f>
        <v>0</v>
      </c>
      <c r="AH96" s="192"/>
      <c r="AI96" s="192"/>
      <c r="AJ96" s="192"/>
      <c r="AK96" s="192"/>
      <c r="AL96" s="192"/>
      <c r="AM96" s="192"/>
      <c r="AN96" s="207">
        <f>AG96+AV96</f>
        <v>0</v>
      </c>
      <c r="AO96" s="192"/>
      <c r="AP96" s="192"/>
      <c r="AQ96" s="32"/>
      <c r="AS96" s="105">
        <v>0</v>
      </c>
      <c r="AT96" s="106" t="s">
        <v>93</v>
      </c>
      <c r="AU96" s="106" t="s">
        <v>39</v>
      </c>
      <c r="AV96" s="107">
        <f>ROUND(IF(AU96="nulová",0,IF(OR(AU96="základná",AU96="zákl. prenesená"),AG96*L31,AG96*L32)),2)</f>
        <v>0</v>
      </c>
      <c r="BV96" s="13" t="s">
        <v>96</v>
      </c>
      <c r="BY96" s="101">
        <f>IF(AU96="základná",AV96,0)</f>
        <v>0</v>
      </c>
      <c r="BZ96" s="101">
        <f>IF(AU96="znížená",AV96,0)</f>
        <v>0</v>
      </c>
      <c r="CA96" s="101">
        <f>IF(AU96="zákl. prenesená",AV96,0)</f>
        <v>0</v>
      </c>
      <c r="CB96" s="101">
        <f>IF(AU96="zníž. prenesená",AV96,0)</f>
        <v>0</v>
      </c>
      <c r="CC96" s="101">
        <f>IF(AU96="nulová",AV96,0)</f>
        <v>0</v>
      </c>
      <c r="CD96" s="101">
        <f>IF(AU96="základná",AG96,0)</f>
        <v>0</v>
      </c>
      <c r="CE96" s="101">
        <f>IF(AU96="znížená",AG96,0)</f>
        <v>0</v>
      </c>
      <c r="CF96" s="101">
        <f>IF(AU96="zákl. prenesená",AG96,0)</f>
        <v>0</v>
      </c>
      <c r="CG96" s="101">
        <f>IF(AU96="zníž. prenesená",AG96,0)</f>
        <v>0</v>
      </c>
      <c r="CH96" s="101">
        <f>IF(AU96="nulová",AG96,0)</f>
        <v>0</v>
      </c>
      <c r="CI96" s="13">
        <f>IF(AU96="základná",1,IF(AU96="znížená",2,IF(AU96="zákl. prenesená",4,IF(AU96="zníž. prenesená",5,3))))</f>
        <v>1</v>
      </c>
      <c r="CJ96" s="13">
        <f>IF(AT96="stavebná časť",1,IF(8896="investičná časť",2,3))</f>
        <v>1</v>
      </c>
      <c r="CK96" s="13" t="str">
        <f>IF(D96="Vyplň vlastné","","x")</f>
        <v/>
      </c>
    </row>
    <row r="97" spans="2:43" s="1" customFormat="1" ht="10.9" customHeight="1" x14ac:dyDescent="0.3"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2"/>
    </row>
    <row r="98" spans="2:43" s="1" customFormat="1" ht="30" customHeight="1" x14ac:dyDescent="0.3">
      <c r="B98" s="30"/>
      <c r="C98" s="108" t="s">
        <v>97</v>
      </c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211">
        <f>ROUND(AG87+AG92,2)</f>
        <v>0</v>
      </c>
      <c r="AH98" s="211"/>
      <c r="AI98" s="211"/>
      <c r="AJ98" s="211"/>
      <c r="AK98" s="211"/>
      <c r="AL98" s="211"/>
      <c r="AM98" s="211"/>
      <c r="AN98" s="211">
        <f>AN87+AN92</f>
        <v>0</v>
      </c>
      <c r="AO98" s="211"/>
      <c r="AP98" s="211"/>
      <c r="AQ98" s="32"/>
    </row>
    <row r="99" spans="2:43" s="1" customFormat="1" ht="6.95" customHeight="1" x14ac:dyDescent="0.3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6"/>
    </row>
  </sheetData>
  <mergeCells count="66">
    <mergeCell ref="AG92:AM92"/>
    <mergeCell ref="AN92:AP92"/>
    <mergeCell ref="AG98:AM98"/>
    <mergeCell ref="AN98:AP98"/>
    <mergeCell ref="AR2:BE2"/>
    <mergeCell ref="D95:AB95"/>
    <mergeCell ref="AG95:AM95"/>
    <mergeCell ref="AN95:AP95"/>
    <mergeCell ref="D96:AB96"/>
    <mergeCell ref="AG96:AM96"/>
    <mergeCell ref="AN96:AP96"/>
    <mergeCell ref="AG93:AM93"/>
    <mergeCell ref="AN93:AP93"/>
    <mergeCell ref="D94:AB94"/>
    <mergeCell ref="AG94:AM94"/>
    <mergeCell ref="AN94:AP94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é sú hodnoty základná, znížená, nulová." sqref="AU93:AU97">
      <formula1>"základná,znížená,nulová"</formula1>
    </dataValidation>
    <dataValidation type="list" allowBlank="1" showInputMessage="1" showErrorMessage="1" error="Povolené sú hodnoty stavebná časť, technologická časť, investičná časť." sqref="AT93:AT97">
      <formula1>"stavebná časť,technologická časť,investičná časť"</formula1>
    </dataValidation>
  </dataValidations>
  <hyperlinks>
    <hyperlink ref="K1:S1" location="C2" tooltip="Súhrnný list stavby" display="1) Súhrnný list stavby"/>
    <hyperlink ref="W1:AF1" location="C87" tooltip="Rekapitulácia objektov" display="2) Rekapitulácia objektov"/>
    <hyperlink ref="A88" location="'01 - Búracie práce'!C2" tooltip="01 - Búracie práce" display="/"/>
    <hyperlink ref="A89" location="'02 - Rekonštrukcia-staveb...'!C2" tooltip="02 - Rekonštrukcia-staveb..." display="/"/>
    <hyperlink ref="A90" location="'04 - Zdravotechnické inšt...'!C2" tooltip="04 - Zdravotechnické inšt...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8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259"/>
      <c r="B1" s="256"/>
      <c r="C1" s="256"/>
      <c r="D1" s="257" t="s">
        <v>1</v>
      </c>
      <c r="E1" s="256"/>
      <c r="F1" s="258" t="s">
        <v>463</v>
      </c>
      <c r="G1" s="258"/>
      <c r="H1" s="260" t="s">
        <v>464</v>
      </c>
      <c r="I1" s="260"/>
      <c r="J1" s="260"/>
      <c r="K1" s="260"/>
      <c r="L1" s="258" t="s">
        <v>465</v>
      </c>
      <c r="M1" s="256"/>
      <c r="N1" s="256"/>
      <c r="O1" s="257" t="s">
        <v>98</v>
      </c>
      <c r="P1" s="256"/>
      <c r="Q1" s="256"/>
      <c r="R1" s="256"/>
      <c r="S1" s="258" t="s">
        <v>466</v>
      </c>
      <c r="T1" s="258"/>
      <c r="U1" s="259"/>
      <c r="V1" s="259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50000000000003" customHeight="1" x14ac:dyDescent="0.3">
      <c r="C2" s="171" t="s">
        <v>5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S2" s="212" t="s">
        <v>6</v>
      </c>
      <c r="T2" s="172"/>
      <c r="U2" s="172"/>
      <c r="V2" s="172"/>
      <c r="W2" s="172"/>
      <c r="X2" s="172"/>
      <c r="Y2" s="172"/>
      <c r="Z2" s="172"/>
      <c r="AA2" s="172"/>
      <c r="AB2" s="172"/>
      <c r="AC2" s="172"/>
      <c r="AT2" s="13" t="s">
        <v>82</v>
      </c>
    </row>
    <row r="3" spans="1:66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74</v>
      </c>
    </row>
    <row r="4" spans="1:66" ht="36.950000000000003" customHeight="1" x14ac:dyDescent="0.3">
      <c r="B4" s="17"/>
      <c r="C4" s="173" t="s">
        <v>99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9"/>
      <c r="T4" s="20" t="s">
        <v>10</v>
      </c>
      <c r="AT4" s="13" t="s">
        <v>4</v>
      </c>
    </row>
    <row r="5" spans="1:66" ht="6.95" customHeight="1" x14ac:dyDescent="0.3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 x14ac:dyDescent="0.3">
      <c r="B6" s="17"/>
      <c r="C6" s="18"/>
      <c r="D6" s="25" t="s">
        <v>15</v>
      </c>
      <c r="E6" s="18"/>
      <c r="F6" s="213" t="str">
        <f>'Rekapitulácia stavby'!K6</f>
        <v>Zvýšenie energietickej účinnosti budovy obecného úradu, Beluj-Neoprávnené náklady</v>
      </c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8"/>
      <c r="R6" s="19"/>
    </row>
    <row r="7" spans="1:66" s="1" customFormat="1" ht="32.85" customHeight="1" x14ac:dyDescent="0.3">
      <c r="B7" s="30"/>
      <c r="C7" s="31"/>
      <c r="D7" s="24" t="s">
        <v>100</v>
      </c>
      <c r="E7" s="31"/>
      <c r="F7" s="179" t="s">
        <v>101</v>
      </c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31"/>
      <c r="R7" s="32"/>
    </row>
    <row r="8" spans="1:66" s="1" customFormat="1" ht="14.45" customHeight="1" x14ac:dyDescent="0.3">
      <c r="B8" s="30"/>
      <c r="C8" s="31"/>
      <c r="D8" s="25" t="s">
        <v>17</v>
      </c>
      <c r="E8" s="31"/>
      <c r="F8" s="23" t="s">
        <v>3</v>
      </c>
      <c r="G8" s="31"/>
      <c r="H8" s="31"/>
      <c r="I8" s="31"/>
      <c r="J8" s="31"/>
      <c r="K8" s="31"/>
      <c r="L8" s="31"/>
      <c r="M8" s="25" t="s">
        <v>18</v>
      </c>
      <c r="N8" s="31"/>
      <c r="O8" s="23" t="s">
        <v>3</v>
      </c>
      <c r="P8" s="31"/>
      <c r="Q8" s="31"/>
      <c r="R8" s="32"/>
    </row>
    <row r="9" spans="1:66" s="1" customFormat="1" ht="14.45" customHeight="1" x14ac:dyDescent="0.3">
      <c r="B9" s="30"/>
      <c r="C9" s="31"/>
      <c r="D9" s="25" t="s">
        <v>19</v>
      </c>
      <c r="E9" s="31"/>
      <c r="F9" s="23" t="s">
        <v>20</v>
      </c>
      <c r="G9" s="31"/>
      <c r="H9" s="31"/>
      <c r="I9" s="31"/>
      <c r="J9" s="31"/>
      <c r="K9" s="31"/>
      <c r="L9" s="31"/>
      <c r="M9" s="25" t="s">
        <v>21</v>
      </c>
      <c r="N9" s="31"/>
      <c r="O9" s="214" t="str">
        <f>'Rekapitulácia stavby'!AN8</f>
        <v>1. 3. 2017</v>
      </c>
      <c r="P9" s="192"/>
      <c r="Q9" s="31"/>
      <c r="R9" s="32"/>
    </row>
    <row r="10" spans="1:66" s="1" customFormat="1" ht="10.9" customHeight="1" x14ac:dyDescent="0.3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66" s="1" customFormat="1" ht="14.45" customHeight="1" x14ac:dyDescent="0.3">
      <c r="B11" s="30"/>
      <c r="C11" s="31"/>
      <c r="D11" s="25" t="s">
        <v>23</v>
      </c>
      <c r="E11" s="31"/>
      <c r="F11" s="31"/>
      <c r="G11" s="31"/>
      <c r="H11" s="31"/>
      <c r="I11" s="31"/>
      <c r="J11" s="31"/>
      <c r="K11" s="31"/>
      <c r="L11" s="31"/>
      <c r="M11" s="25" t="s">
        <v>24</v>
      </c>
      <c r="N11" s="31"/>
      <c r="O11" s="178" t="str">
        <f>IF('Rekapitulácia stavby'!AN10="","",'Rekapitulácia stavby'!AN10)</f>
        <v/>
      </c>
      <c r="P11" s="192"/>
      <c r="Q11" s="31"/>
      <c r="R11" s="32"/>
    </row>
    <row r="12" spans="1:66" s="1" customFormat="1" ht="18" customHeight="1" x14ac:dyDescent="0.3">
      <c r="B12" s="30"/>
      <c r="C12" s="31"/>
      <c r="D12" s="31"/>
      <c r="E12" s="23" t="str">
        <f>IF('Rekapitulácia stavby'!E11="","",'Rekapitulácia stavby'!E11)</f>
        <v>Obec Beluj</v>
      </c>
      <c r="F12" s="31"/>
      <c r="G12" s="31"/>
      <c r="H12" s="31"/>
      <c r="I12" s="31"/>
      <c r="J12" s="31"/>
      <c r="K12" s="31"/>
      <c r="L12" s="31"/>
      <c r="M12" s="25" t="s">
        <v>26</v>
      </c>
      <c r="N12" s="31"/>
      <c r="O12" s="178" t="str">
        <f>IF('Rekapitulácia stavby'!AN11="","",'Rekapitulácia stavby'!AN11)</f>
        <v/>
      </c>
      <c r="P12" s="192"/>
      <c r="Q12" s="31"/>
      <c r="R12" s="32"/>
    </row>
    <row r="13" spans="1:66" s="1" customFormat="1" ht="6.95" customHeight="1" x14ac:dyDescent="0.3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1:66" s="1" customFormat="1" ht="14.45" customHeight="1" x14ac:dyDescent="0.3">
      <c r="B14" s="30"/>
      <c r="C14" s="31"/>
      <c r="D14" s="25" t="s">
        <v>27</v>
      </c>
      <c r="E14" s="31"/>
      <c r="F14" s="31"/>
      <c r="G14" s="31"/>
      <c r="H14" s="31"/>
      <c r="I14" s="31"/>
      <c r="J14" s="31"/>
      <c r="K14" s="31"/>
      <c r="L14" s="31"/>
      <c r="M14" s="25" t="s">
        <v>24</v>
      </c>
      <c r="N14" s="31"/>
      <c r="O14" s="215" t="str">
        <f>IF('Rekapitulácia stavby'!AN13="","",'Rekapitulácia stavby'!AN13)</f>
        <v>Vyplň údaj</v>
      </c>
      <c r="P14" s="192"/>
      <c r="Q14" s="31"/>
      <c r="R14" s="32"/>
    </row>
    <row r="15" spans="1:66" s="1" customFormat="1" ht="18" customHeight="1" x14ac:dyDescent="0.3">
      <c r="B15" s="30"/>
      <c r="C15" s="31"/>
      <c r="D15" s="31"/>
      <c r="E15" s="215" t="str">
        <f>IF('Rekapitulácia stavby'!E14="","",'Rekapitulácia stavby'!E14)</f>
        <v>Vyplň údaj</v>
      </c>
      <c r="F15" s="192"/>
      <c r="G15" s="192"/>
      <c r="H15" s="192"/>
      <c r="I15" s="192"/>
      <c r="J15" s="192"/>
      <c r="K15" s="192"/>
      <c r="L15" s="192"/>
      <c r="M15" s="25" t="s">
        <v>26</v>
      </c>
      <c r="N15" s="31"/>
      <c r="O15" s="215" t="str">
        <f>IF('Rekapitulácia stavby'!AN14="","",'Rekapitulácia stavby'!AN14)</f>
        <v>Vyplň údaj</v>
      </c>
      <c r="P15" s="192"/>
      <c r="Q15" s="31"/>
      <c r="R15" s="32"/>
    </row>
    <row r="16" spans="1:66" s="1" customFormat="1" ht="6.95" customHeight="1" x14ac:dyDescent="0.3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 x14ac:dyDescent="0.3">
      <c r="B17" s="30"/>
      <c r="C17" s="31"/>
      <c r="D17" s="25" t="s">
        <v>29</v>
      </c>
      <c r="E17" s="31"/>
      <c r="F17" s="31"/>
      <c r="G17" s="31"/>
      <c r="H17" s="31"/>
      <c r="I17" s="31"/>
      <c r="J17" s="31"/>
      <c r="K17" s="31"/>
      <c r="L17" s="31"/>
      <c r="M17" s="25" t="s">
        <v>24</v>
      </c>
      <c r="N17" s="31"/>
      <c r="O17" s="178" t="s">
        <v>3</v>
      </c>
      <c r="P17" s="192"/>
      <c r="Q17" s="31"/>
      <c r="R17" s="32"/>
    </row>
    <row r="18" spans="2:18" s="1" customFormat="1" ht="18" customHeight="1" x14ac:dyDescent="0.3">
      <c r="B18" s="30"/>
      <c r="C18" s="31"/>
      <c r="D18" s="31"/>
      <c r="E18" s="23" t="s">
        <v>30</v>
      </c>
      <c r="F18" s="31"/>
      <c r="G18" s="31"/>
      <c r="H18" s="31"/>
      <c r="I18" s="31"/>
      <c r="J18" s="31"/>
      <c r="K18" s="31"/>
      <c r="L18" s="31"/>
      <c r="M18" s="25" t="s">
        <v>26</v>
      </c>
      <c r="N18" s="31"/>
      <c r="O18" s="178" t="s">
        <v>3</v>
      </c>
      <c r="P18" s="192"/>
      <c r="Q18" s="31"/>
      <c r="R18" s="32"/>
    </row>
    <row r="19" spans="2:18" s="1" customFormat="1" ht="6.95" customHeight="1" x14ac:dyDescent="0.3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 x14ac:dyDescent="0.3">
      <c r="B20" s="30"/>
      <c r="C20" s="31"/>
      <c r="D20" s="25" t="s">
        <v>32</v>
      </c>
      <c r="E20" s="31"/>
      <c r="F20" s="31"/>
      <c r="G20" s="31"/>
      <c r="H20" s="31"/>
      <c r="I20" s="31"/>
      <c r="J20" s="31"/>
      <c r="K20" s="31"/>
      <c r="L20" s="31"/>
      <c r="M20" s="25" t="s">
        <v>24</v>
      </c>
      <c r="N20" s="31"/>
      <c r="O20" s="178" t="str">
        <f>IF('Rekapitulácia stavby'!AN19="","",'Rekapitulácia stavby'!AN19)</f>
        <v/>
      </c>
      <c r="P20" s="192"/>
      <c r="Q20" s="31"/>
      <c r="R20" s="32"/>
    </row>
    <row r="21" spans="2:18" s="1" customFormat="1" ht="18" customHeight="1" x14ac:dyDescent="0.3">
      <c r="B21" s="30"/>
      <c r="C21" s="31"/>
      <c r="D21" s="31"/>
      <c r="E21" s="23" t="str">
        <f>IF('Rekapitulácia stavby'!E20="","",'Rekapitulácia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26</v>
      </c>
      <c r="N21" s="31"/>
      <c r="O21" s="178" t="str">
        <f>IF('Rekapitulácia stavby'!AN20="","",'Rekapitulácia stavby'!AN20)</f>
        <v/>
      </c>
      <c r="P21" s="192"/>
      <c r="Q21" s="31"/>
      <c r="R21" s="32"/>
    </row>
    <row r="22" spans="2:18" s="1" customFormat="1" ht="6.95" customHeight="1" x14ac:dyDescent="0.3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 x14ac:dyDescent="0.3">
      <c r="B23" s="30"/>
      <c r="C23" s="31"/>
      <c r="D23" s="25" t="s">
        <v>34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 x14ac:dyDescent="0.3">
      <c r="B24" s="30"/>
      <c r="C24" s="31"/>
      <c r="D24" s="31"/>
      <c r="E24" s="181" t="s">
        <v>3</v>
      </c>
      <c r="F24" s="192"/>
      <c r="G24" s="192"/>
      <c r="H24" s="192"/>
      <c r="I24" s="192"/>
      <c r="J24" s="192"/>
      <c r="K24" s="192"/>
      <c r="L24" s="192"/>
      <c r="M24" s="31"/>
      <c r="N24" s="31"/>
      <c r="O24" s="31"/>
      <c r="P24" s="31"/>
      <c r="Q24" s="31"/>
      <c r="R24" s="32"/>
    </row>
    <row r="25" spans="2:18" s="1" customFormat="1" ht="6.95" customHeight="1" x14ac:dyDescent="0.3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 x14ac:dyDescent="0.3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 x14ac:dyDescent="0.3">
      <c r="B27" s="30"/>
      <c r="C27" s="31"/>
      <c r="D27" s="110" t="s">
        <v>102</v>
      </c>
      <c r="E27" s="31"/>
      <c r="F27" s="31"/>
      <c r="G27" s="31"/>
      <c r="H27" s="31"/>
      <c r="I27" s="31"/>
      <c r="J27" s="31"/>
      <c r="K27" s="31"/>
      <c r="L27" s="31"/>
      <c r="M27" s="182">
        <f>N88</f>
        <v>0</v>
      </c>
      <c r="N27" s="192"/>
      <c r="O27" s="192"/>
      <c r="P27" s="192"/>
      <c r="Q27" s="31"/>
      <c r="R27" s="32"/>
    </row>
    <row r="28" spans="2:18" s="1" customFormat="1" ht="14.45" customHeight="1" x14ac:dyDescent="0.3">
      <c r="B28" s="30"/>
      <c r="C28" s="31"/>
      <c r="D28" s="29" t="s">
        <v>92</v>
      </c>
      <c r="E28" s="31"/>
      <c r="F28" s="31"/>
      <c r="G28" s="31"/>
      <c r="H28" s="31"/>
      <c r="I28" s="31"/>
      <c r="J28" s="31"/>
      <c r="K28" s="31"/>
      <c r="L28" s="31"/>
      <c r="M28" s="182">
        <f>N95</f>
        <v>0</v>
      </c>
      <c r="N28" s="192"/>
      <c r="O28" s="192"/>
      <c r="P28" s="192"/>
      <c r="Q28" s="31"/>
      <c r="R28" s="32"/>
    </row>
    <row r="29" spans="2:18" s="1" customFormat="1" ht="6.95" customHeight="1" x14ac:dyDescent="0.3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 x14ac:dyDescent="0.3">
      <c r="B30" s="30"/>
      <c r="C30" s="31"/>
      <c r="D30" s="111" t="s">
        <v>37</v>
      </c>
      <c r="E30" s="31"/>
      <c r="F30" s="31"/>
      <c r="G30" s="31"/>
      <c r="H30" s="31"/>
      <c r="I30" s="31"/>
      <c r="J30" s="31"/>
      <c r="K30" s="31"/>
      <c r="L30" s="31"/>
      <c r="M30" s="216">
        <f>ROUND(M27+M28,2)</f>
        <v>0</v>
      </c>
      <c r="N30" s="192"/>
      <c r="O30" s="192"/>
      <c r="P30" s="192"/>
      <c r="Q30" s="31"/>
      <c r="R30" s="32"/>
    </row>
    <row r="31" spans="2:18" s="1" customFormat="1" ht="6.95" customHeight="1" x14ac:dyDescent="0.3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 x14ac:dyDescent="0.3">
      <c r="B32" s="30"/>
      <c r="C32" s="31"/>
      <c r="D32" s="37" t="s">
        <v>38</v>
      </c>
      <c r="E32" s="37" t="s">
        <v>39</v>
      </c>
      <c r="F32" s="38">
        <v>0.2</v>
      </c>
      <c r="G32" s="112" t="s">
        <v>40</v>
      </c>
      <c r="H32" s="217">
        <f>ROUND((((SUM(BE95:BE102)+SUM(BE120:BE131))+SUM(BE133:BE137))),2)</f>
        <v>0</v>
      </c>
      <c r="I32" s="192"/>
      <c r="J32" s="192"/>
      <c r="K32" s="31"/>
      <c r="L32" s="31"/>
      <c r="M32" s="217">
        <f>ROUND(((ROUND((SUM(BE95:BE102)+SUM(BE120:BE131)), 2)*F32)+SUM(BE133:BE137)*F32),2)</f>
        <v>0</v>
      </c>
      <c r="N32" s="192"/>
      <c r="O32" s="192"/>
      <c r="P32" s="192"/>
      <c r="Q32" s="31"/>
      <c r="R32" s="32"/>
    </row>
    <row r="33" spans="2:18" s="1" customFormat="1" ht="14.45" customHeight="1" x14ac:dyDescent="0.3">
      <c r="B33" s="30"/>
      <c r="C33" s="31"/>
      <c r="D33" s="31"/>
      <c r="E33" s="37" t="s">
        <v>41</v>
      </c>
      <c r="F33" s="38">
        <v>0.2</v>
      </c>
      <c r="G33" s="112" t="s">
        <v>40</v>
      </c>
      <c r="H33" s="217">
        <f>ROUND((((SUM(BF95:BF102)+SUM(BF120:BF131))+SUM(BF133:BF137))),2)</f>
        <v>0</v>
      </c>
      <c r="I33" s="192"/>
      <c r="J33" s="192"/>
      <c r="K33" s="31"/>
      <c r="L33" s="31"/>
      <c r="M33" s="217">
        <f>ROUND(((ROUND((SUM(BF95:BF102)+SUM(BF120:BF131)), 2)*F33)+SUM(BF133:BF137)*F33),2)</f>
        <v>0</v>
      </c>
      <c r="N33" s="192"/>
      <c r="O33" s="192"/>
      <c r="P33" s="192"/>
      <c r="Q33" s="31"/>
      <c r="R33" s="32"/>
    </row>
    <row r="34" spans="2:18" s="1" customFormat="1" ht="14.45" hidden="1" customHeight="1" x14ac:dyDescent="0.3">
      <c r="B34" s="30"/>
      <c r="C34" s="31"/>
      <c r="D34" s="31"/>
      <c r="E34" s="37" t="s">
        <v>42</v>
      </c>
      <c r="F34" s="38">
        <v>0.2</v>
      </c>
      <c r="G34" s="112" t="s">
        <v>40</v>
      </c>
      <c r="H34" s="217">
        <f>ROUND((((SUM(BG95:BG102)+SUM(BG120:BG131))+SUM(BG133:BG137))),2)</f>
        <v>0</v>
      </c>
      <c r="I34" s="192"/>
      <c r="J34" s="192"/>
      <c r="K34" s="31"/>
      <c r="L34" s="31"/>
      <c r="M34" s="217">
        <v>0</v>
      </c>
      <c r="N34" s="192"/>
      <c r="O34" s="192"/>
      <c r="P34" s="192"/>
      <c r="Q34" s="31"/>
      <c r="R34" s="32"/>
    </row>
    <row r="35" spans="2:18" s="1" customFormat="1" ht="14.45" hidden="1" customHeight="1" x14ac:dyDescent="0.3">
      <c r="B35" s="30"/>
      <c r="C35" s="31"/>
      <c r="D35" s="31"/>
      <c r="E35" s="37" t="s">
        <v>43</v>
      </c>
      <c r="F35" s="38">
        <v>0.2</v>
      </c>
      <c r="G35" s="112" t="s">
        <v>40</v>
      </c>
      <c r="H35" s="217">
        <f>ROUND((((SUM(BH95:BH102)+SUM(BH120:BH131))+SUM(BH133:BH137))),2)</f>
        <v>0</v>
      </c>
      <c r="I35" s="192"/>
      <c r="J35" s="192"/>
      <c r="K35" s="31"/>
      <c r="L35" s="31"/>
      <c r="M35" s="217">
        <v>0</v>
      </c>
      <c r="N35" s="192"/>
      <c r="O35" s="192"/>
      <c r="P35" s="192"/>
      <c r="Q35" s="31"/>
      <c r="R35" s="32"/>
    </row>
    <row r="36" spans="2:18" s="1" customFormat="1" ht="14.45" hidden="1" customHeight="1" x14ac:dyDescent="0.3">
      <c r="B36" s="30"/>
      <c r="C36" s="31"/>
      <c r="D36" s="31"/>
      <c r="E36" s="37" t="s">
        <v>44</v>
      </c>
      <c r="F36" s="38">
        <v>0</v>
      </c>
      <c r="G36" s="112" t="s">
        <v>40</v>
      </c>
      <c r="H36" s="217">
        <f>ROUND((((SUM(BI95:BI102)+SUM(BI120:BI131))+SUM(BI133:BI137))),2)</f>
        <v>0</v>
      </c>
      <c r="I36" s="192"/>
      <c r="J36" s="192"/>
      <c r="K36" s="31"/>
      <c r="L36" s="31"/>
      <c r="M36" s="217">
        <v>0</v>
      </c>
      <c r="N36" s="192"/>
      <c r="O36" s="192"/>
      <c r="P36" s="192"/>
      <c r="Q36" s="31"/>
      <c r="R36" s="32"/>
    </row>
    <row r="37" spans="2:18" s="1" customFormat="1" ht="6.95" customHeight="1" x14ac:dyDescent="0.3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 x14ac:dyDescent="0.3">
      <c r="B38" s="30"/>
      <c r="C38" s="109"/>
      <c r="D38" s="113" t="s">
        <v>45</v>
      </c>
      <c r="E38" s="71"/>
      <c r="F38" s="71"/>
      <c r="G38" s="114" t="s">
        <v>46</v>
      </c>
      <c r="H38" s="115" t="s">
        <v>47</v>
      </c>
      <c r="I38" s="71"/>
      <c r="J38" s="71"/>
      <c r="K38" s="71"/>
      <c r="L38" s="218">
        <f>SUM(M30:M36)</f>
        <v>0</v>
      </c>
      <c r="M38" s="200"/>
      <c r="N38" s="200"/>
      <c r="O38" s="200"/>
      <c r="P38" s="202"/>
      <c r="Q38" s="109"/>
      <c r="R38" s="32"/>
    </row>
    <row r="39" spans="2:18" s="1" customFormat="1" ht="14.45" customHeight="1" x14ac:dyDescent="0.3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 x14ac:dyDescent="0.3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 x14ac:dyDescent="0.3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x14ac:dyDescent="0.3">
      <c r="B50" s="30"/>
      <c r="C50" s="31"/>
      <c r="D50" s="45" t="s">
        <v>48</v>
      </c>
      <c r="E50" s="46"/>
      <c r="F50" s="46"/>
      <c r="G50" s="46"/>
      <c r="H50" s="47"/>
      <c r="I50" s="31"/>
      <c r="J50" s="45" t="s">
        <v>49</v>
      </c>
      <c r="K50" s="46"/>
      <c r="L50" s="46"/>
      <c r="M50" s="46"/>
      <c r="N50" s="46"/>
      <c r="O50" s="46"/>
      <c r="P50" s="47"/>
      <c r="Q50" s="31"/>
      <c r="R50" s="32"/>
    </row>
    <row r="51" spans="2:18" ht="13.5" x14ac:dyDescent="0.3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 x14ac:dyDescent="0.3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 x14ac:dyDescent="0.3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 x14ac:dyDescent="0.3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 x14ac:dyDescent="0.3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 x14ac:dyDescent="0.3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 x14ac:dyDescent="0.3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 x14ac:dyDescent="0.3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x14ac:dyDescent="0.3">
      <c r="B59" s="30"/>
      <c r="C59" s="31"/>
      <c r="D59" s="50" t="s">
        <v>50</v>
      </c>
      <c r="E59" s="51"/>
      <c r="F59" s="51"/>
      <c r="G59" s="52" t="s">
        <v>51</v>
      </c>
      <c r="H59" s="53"/>
      <c r="I59" s="31"/>
      <c r="J59" s="50" t="s">
        <v>50</v>
      </c>
      <c r="K59" s="51"/>
      <c r="L59" s="51"/>
      <c r="M59" s="51"/>
      <c r="N59" s="52" t="s">
        <v>51</v>
      </c>
      <c r="O59" s="51"/>
      <c r="P59" s="53"/>
      <c r="Q59" s="31"/>
      <c r="R59" s="32"/>
    </row>
    <row r="60" spans="2:18" ht="13.5" x14ac:dyDescent="0.3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x14ac:dyDescent="0.3">
      <c r="B61" s="30"/>
      <c r="C61" s="31"/>
      <c r="D61" s="45" t="s">
        <v>52</v>
      </c>
      <c r="E61" s="46"/>
      <c r="F61" s="46"/>
      <c r="G61" s="46"/>
      <c r="H61" s="47"/>
      <c r="I61" s="31"/>
      <c r="J61" s="45" t="s">
        <v>53</v>
      </c>
      <c r="K61" s="46"/>
      <c r="L61" s="46"/>
      <c r="M61" s="46"/>
      <c r="N61" s="46"/>
      <c r="O61" s="46"/>
      <c r="P61" s="47"/>
      <c r="Q61" s="31"/>
      <c r="R61" s="32"/>
    </row>
    <row r="62" spans="2:18" ht="13.5" x14ac:dyDescent="0.3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 x14ac:dyDescent="0.3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 x14ac:dyDescent="0.3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 x14ac:dyDescent="0.3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 x14ac:dyDescent="0.3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 x14ac:dyDescent="0.3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 x14ac:dyDescent="0.3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 x14ac:dyDescent="0.3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x14ac:dyDescent="0.3">
      <c r="B70" s="30"/>
      <c r="C70" s="31"/>
      <c r="D70" s="50" t="s">
        <v>50</v>
      </c>
      <c r="E70" s="51"/>
      <c r="F70" s="51"/>
      <c r="G70" s="52" t="s">
        <v>51</v>
      </c>
      <c r="H70" s="53"/>
      <c r="I70" s="31"/>
      <c r="J70" s="50" t="s">
        <v>50</v>
      </c>
      <c r="K70" s="51"/>
      <c r="L70" s="51"/>
      <c r="M70" s="51"/>
      <c r="N70" s="52" t="s">
        <v>51</v>
      </c>
      <c r="O70" s="51"/>
      <c r="P70" s="53"/>
      <c r="Q70" s="31"/>
      <c r="R70" s="32"/>
    </row>
    <row r="71" spans="2:18" s="1" customFormat="1" ht="14.45" customHeight="1" x14ac:dyDescent="0.3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 x14ac:dyDescent="0.3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950000000000003" customHeight="1" x14ac:dyDescent="0.3">
      <c r="B76" s="30"/>
      <c r="C76" s="173" t="s">
        <v>103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32"/>
    </row>
    <row r="77" spans="2:18" s="1" customFormat="1" ht="6.95" customHeight="1" x14ac:dyDescent="0.3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 x14ac:dyDescent="0.3">
      <c r="B78" s="30"/>
      <c r="C78" s="25" t="s">
        <v>15</v>
      </c>
      <c r="D78" s="31"/>
      <c r="E78" s="31"/>
      <c r="F78" s="213" t="str">
        <f>F6</f>
        <v>Zvýšenie energietickej účinnosti budovy obecného úradu, Beluj-Neoprávnené náklady</v>
      </c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31"/>
      <c r="R78" s="32"/>
    </row>
    <row r="79" spans="2:18" s="1" customFormat="1" ht="36.950000000000003" customHeight="1" x14ac:dyDescent="0.3">
      <c r="B79" s="30"/>
      <c r="C79" s="64" t="s">
        <v>100</v>
      </c>
      <c r="D79" s="31"/>
      <c r="E79" s="31"/>
      <c r="F79" s="193" t="str">
        <f>F7</f>
        <v>01 - Búracie práce</v>
      </c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31"/>
      <c r="R79" s="32"/>
    </row>
    <row r="80" spans="2:18" s="1" customFormat="1" ht="6.95" customHeight="1" x14ac:dyDescent="0.3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65" s="1" customFormat="1" ht="18" customHeight="1" x14ac:dyDescent="0.3">
      <c r="B81" s="30"/>
      <c r="C81" s="25" t="s">
        <v>19</v>
      </c>
      <c r="D81" s="31"/>
      <c r="E81" s="31"/>
      <c r="F81" s="23" t="str">
        <f>F9</f>
        <v>Beluj</v>
      </c>
      <c r="G81" s="31"/>
      <c r="H81" s="31"/>
      <c r="I81" s="31"/>
      <c r="J81" s="31"/>
      <c r="K81" s="25" t="s">
        <v>21</v>
      </c>
      <c r="L81" s="31"/>
      <c r="M81" s="219" t="str">
        <f>IF(O9="","",O9)</f>
        <v>1. 3. 2017</v>
      </c>
      <c r="N81" s="192"/>
      <c r="O81" s="192"/>
      <c r="P81" s="192"/>
      <c r="Q81" s="31"/>
      <c r="R81" s="32"/>
    </row>
    <row r="82" spans="2:65" s="1" customFormat="1" ht="6.95" customHeight="1" x14ac:dyDescent="0.3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65" s="1" customFormat="1" x14ac:dyDescent="0.3">
      <c r="B83" s="30"/>
      <c r="C83" s="25" t="s">
        <v>23</v>
      </c>
      <c r="D83" s="31"/>
      <c r="E83" s="31"/>
      <c r="F83" s="23" t="str">
        <f>E12</f>
        <v>Obec Beluj</v>
      </c>
      <c r="G83" s="31"/>
      <c r="H83" s="31"/>
      <c r="I83" s="31"/>
      <c r="J83" s="31"/>
      <c r="K83" s="25" t="s">
        <v>29</v>
      </c>
      <c r="L83" s="31"/>
      <c r="M83" s="178" t="str">
        <f>E18</f>
        <v>Ing. arch. Matej Brašeň, SKA 2081 AA</v>
      </c>
      <c r="N83" s="192"/>
      <c r="O83" s="192"/>
      <c r="P83" s="192"/>
      <c r="Q83" s="192"/>
      <c r="R83" s="32"/>
    </row>
    <row r="84" spans="2:65" s="1" customFormat="1" ht="14.45" customHeight="1" x14ac:dyDescent="0.3">
      <c r="B84" s="30"/>
      <c r="C84" s="25" t="s">
        <v>27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32</v>
      </c>
      <c r="L84" s="31"/>
      <c r="M84" s="178" t="str">
        <f>E21</f>
        <v xml:space="preserve"> </v>
      </c>
      <c r="N84" s="192"/>
      <c r="O84" s="192"/>
      <c r="P84" s="192"/>
      <c r="Q84" s="192"/>
      <c r="R84" s="32"/>
    </row>
    <row r="85" spans="2:65" s="1" customFormat="1" ht="10.35" customHeight="1" x14ac:dyDescent="0.3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65" s="1" customFormat="1" ht="29.25" customHeight="1" x14ac:dyDescent="0.3">
      <c r="B86" s="30"/>
      <c r="C86" s="220" t="s">
        <v>104</v>
      </c>
      <c r="D86" s="221"/>
      <c r="E86" s="221"/>
      <c r="F86" s="221"/>
      <c r="G86" s="221"/>
      <c r="H86" s="109"/>
      <c r="I86" s="109"/>
      <c r="J86" s="109"/>
      <c r="K86" s="109"/>
      <c r="L86" s="109"/>
      <c r="M86" s="109"/>
      <c r="N86" s="220" t="s">
        <v>105</v>
      </c>
      <c r="O86" s="192"/>
      <c r="P86" s="192"/>
      <c r="Q86" s="192"/>
      <c r="R86" s="32"/>
    </row>
    <row r="87" spans="2:65" s="1" customFormat="1" ht="10.35" customHeight="1" x14ac:dyDescent="0.3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65" s="1" customFormat="1" ht="29.25" customHeight="1" x14ac:dyDescent="0.3">
      <c r="B88" s="30"/>
      <c r="C88" s="116" t="s">
        <v>106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10">
        <f>N120</f>
        <v>0</v>
      </c>
      <c r="O88" s="192"/>
      <c r="P88" s="192"/>
      <c r="Q88" s="192"/>
      <c r="R88" s="32"/>
      <c r="AU88" s="13" t="s">
        <v>107</v>
      </c>
    </row>
    <row r="89" spans="2:65" s="6" customFormat="1" ht="24.95" customHeight="1" x14ac:dyDescent="0.3">
      <c r="B89" s="117"/>
      <c r="C89" s="118"/>
      <c r="D89" s="119" t="s">
        <v>108</v>
      </c>
      <c r="E89" s="118"/>
      <c r="F89" s="118"/>
      <c r="G89" s="118"/>
      <c r="H89" s="118"/>
      <c r="I89" s="118"/>
      <c r="J89" s="118"/>
      <c r="K89" s="118"/>
      <c r="L89" s="118"/>
      <c r="M89" s="118"/>
      <c r="N89" s="222">
        <f>N121</f>
        <v>0</v>
      </c>
      <c r="O89" s="223"/>
      <c r="P89" s="223"/>
      <c r="Q89" s="223"/>
      <c r="R89" s="120"/>
    </row>
    <row r="90" spans="2:65" s="7" customFormat="1" ht="19.899999999999999" customHeight="1" x14ac:dyDescent="0.3">
      <c r="B90" s="121"/>
      <c r="C90" s="122"/>
      <c r="D90" s="97" t="s">
        <v>109</v>
      </c>
      <c r="E90" s="122"/>
      <c r="F90" s="122"/>
      <c r="G90" s="122"/>
      <c r="H90" s="122"/>
      <c r="I90" s="122"/>
      <c r="J90" s="122"/>
      <c r="K90" s="122"/>
      <c r="L90" s="122"/>
      <c r="M90" s="122"/>
      <c r="N90" s="207">
        <f>N122</f>
        <v>0</v>
      </c>
      <c r="O90" s="224"/>
      <c r="P90" s="224"/>
      <c r="Q90" s="224"/>
      <c r="R90" s="123"/>
    </row>
    <row r="91" spans="2:65" s="6" customFormat="1" ht="24.95" customHeight="1" x14ac:dyDescent="0.3">
      <c r="B91" s="117"/>
      <c r="C91" s="118"/>
      <c r="D91" s="119" t="s">
        <v>110</v>
      </c>
      <c r="E91" s="118"/>
      <c r="F91" s="118"/>
      <c r="G91" s="118"/>
      <c r="H91" s="118"/>
      <c r="I91" s="118"/>
      <c r="J91" s="118"/>
      <c r="K91" s="118"/>
      <c r="L91" s="118"/>
      <c r="M91" s="118"/>
      <c r="N91" s="222">
        <f>N129</f>
        <v>0</v>
      </c>
      <c r="O91" s="223"/>
      <c r="P91" s="223"/>
      <c r="Q91" s="223"/>
      <c r="R91" s="120"/>
    </row>
    <row r="92" spans="2:65" s="7" customFormat="1" ht="19.899999999999999" customHeight="1" x14ac:dyDescent="0.3">
      <c r="B92" s="121"/>
      <c r="C92" s="122"/>
      <c r="D92" s="97" t="s">
        <v>111</v>
      </c>
      <c r="E92" s="122"/>
      <c r="F92" s="122"/>
      <c r="G92" s="122"/>
      <c r="H92" s="122"/>
      <c r="I92" s="122"/>
      <c r="J92" s="122"/>
      <c r="K92" s="122"/>
      <c r="L92" s="122"/>
      <c r="M92" s="122"/>
      <c r="N92" s="207">
        <f>N130</f>
        <v>0</v>
      </c>
      <c r="O92" s="224"/>
      <c r="P92" s="224"/>
      <c r="Q92" s="224"/>
      <c r="R92" s="123"/>
    </row>
    <row r="93" spans="2:65" s="6" customFormat="1" ht="21.75" customHeight="1" x14ac:dyDescent="0.35">
      <c r="B93" s="117"/>
      <c r="C93" s="118"/>
      <c r="D93" s="119" t="s">
        <v>112</v>
      </c>
      <c r="E93" s="118"/>
      <c r="F93" s="118"/>
      <c r="G93" s="118"/>
      <c r="H93" s="118"/>
      <c r="I93" s="118"/>
      <c r="J93" s="118"/>
      <c r="K93" s="118"/>
      <c r="L93" s="118"/>
      <c r="M93" s="118"/>
      <c r="N93" s="225">
        <f>N132</f>
        <v>0</v>
      </c>
      <c r="O93" s="223"/>
      <c r="P93" s="223"/>
      <c r="Q93" s="223"/>
      <c r="R93" s="120"/>
    </row>
    <row r="94" spans="2:65" s="1" customFormat="1" ht="21.75" customHeight="1" x14ac:dyDescent="0.3"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2"/>
    </row>
    <row r="95" spans="2:65" s="1" customFormat="1" ht="29.25" customHeight="1" x14ac:dyDescent="0.3">
      <c r="B95" s="30"/>
      <c r="C95" s="116" t="s">
        <v>113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226">
        <f>ROUND(N96+N97+N98+N99+N100+N101,2)</f>
        <v>0</v>
      </c>
      <c r="O95" s="192"/>
      <c r="P95" s="192"/>
      <c r="Q95" s="192"/>
      <c r="R95" s="32"/>
      <c r="T95" s="124"/>
      <c r="U95" s="125" t="s">
        <v>38</v>
      </c>
    </row>
    <row r="96" spans="2:65" s="1" customFormat="1" ht="18" customHeight="1" x14ac:dyDescent="0.3">
      <c r="B96" s="126"/>
      <c r="C96" s="127"/>
      <c r="D96" s="208" t="s">
        <v>114</v>
      </c>
      <c r="E96" s="227"/>
      <c r="F96" s="227"/>
      <c r="G96" s="227"/>
      <c r="H96" s="227"/>
      <c r="I96" s="127"/>
      <c r="J96" s="127"/>
      <c r="K96" s="127"/>
      <c r="L96" s="127"/>
      <c r="M96" s="127"/>
      <c r="N96" s="206">
        <f>ROUND(N88*T96,2)</f>
        <v>0</v>
      </c>
      <c r="O96" s="227"/>
      <c r="P96" s="227"/>
      <c r="Q96" s="227"/>
      <c r="R96" s="128"/>
      <c r="S96" s="127"/>
      <c r="T96" s="129"/>
      <c r="U96" s="130" t="s">
        <v>41</v>
      </c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2" t="s">
        <v>115</v>
      </c>
      <c r="AZ96" s="131"/>
      <c r="BA96" s="131"/>
      <c r="BB96" s="131"/>
      <c r="BC96" s="131"/>
      <c r="BD96" s="131"/>
      <c r="BE96" s="133">
        <f t="shared" ref="BE96:BE101" si="0">IF(U96="základná",N96,0)</f>
        <v>0</v>
      </c>
      <c r="BF96" s="133">
        <f t="shared" ref="BF96:BF101" si="1">IF(U96="znížená",N96,0)</f>
        <v>0</v>
      </c>
      <c r="BG96" s="133">
        <f t="shared" ref="BG96:BG101" si="2">IF(U96="zákl. prenesená",N96,0)</f>
        <v>0</v>
      </c>
      <c r="BH96" s="133">
        <f t="shared" ref="BH96:BH101" si="3">IF(U96="zníž. prenesená",N96,0)</f>
        <v>0</v>
      </c>
      <c r="BI96" s="133">
        <f t="shared" ref="BI96:BI101" si="4">IF(U96="nulová",N96,0)</f>
        <v>0</v>
      </c>
      <c r="BJ96" s="132" t="s">
        <v>116</v>
      </c>
      <c r="BK96" s="131"/>
      <c r="BL96" s="131"/>
      <c r="BM96" s="131"/>
    </row>
    <row r="97" spans="2:65" s="1" customFormat="1" ht="18" customHeight="1" x14ac:dyDescent="0.3">
      <c r="B97" s="126"/>
      <c r="C97" s="127"/>
      <c r="D97" s="208" t="s">
        <v>117</v>
      </c>
      <c r="E97" s="227"/>
      <c r="F97" s="227"/>
      <c r="G97" s="227"/>
      <c r="H97" s="227"/>
      <c r="I97" s="127"/>
      <c r="J97" s="127"/>
      <c r="K97" s="127"/>
      <c r="L97" s="127"/>
      <c r="M97" s="127"/>
      <c r="N97" s="206">
        <f>ROUND(N88*T97,2)</f>
        <v>0</v>
      </c>
      <c r="O97" s="227"/>
      <c r="P97" s="227"/>
      <c r="Q97" s="227"/>
      <c r="R97" s="128"/>
      <c r="S97" s="127"/>
      <c r="T97" s="129"/>
      <c r="U97" s="130" t="s">
        <v>41</v>
      </c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1"/>
      <c r="AX97" s="131"/>
      <c r="AY97" s="132" t="s">
        <v>115</v>
      </c>
      <c r="AZ97" s="131"/>
      <c r="BA97" s="131"/>
      <c r="BB97" s="131"/>
      <c r="BC97" s="131"/>
      <c r="BD97" s="131"/>
      <c r="BE97" s="133">
        <f t="shared" si="0"/>
        <v>0</v>
      </c>
      <c r="BF97" s="133">
        <f t="shared" si="1"/>
        <v>0</v>
      </c>
      <c r="BG97" s="133">
        <f t="shared" si="2"/>
        <v>0</v>
      </c>
      <c r="BH97" s="133">
        <f t="shared" si="3"/>
        <v>0</v>
      </c>
      <c r="BI97" s="133">
        <f t="shared" si="4"/>
        <v>0</v>
      </c>
      <c r="BJ97" s="132" t="s">
        <v>116</v>
      </c>
      <c r="BK97" s="131"/>
      <c r="BL97" s="131"/>
      <c r="BM97" s="131"/>
    </row>
    <row r="98" spans="2:65" s="1" customFormat="1" ht="18" customHeight="1" x14ac:dyDescent="0.3">
      <c r="B98" s="126"/>
      <c r="C98" s="127"/>
      <c r="D98" s="208" t="s">
        <v>118</v>
      </c>
      <c r="E98" s="227"/>
      <c r="F98" s="227"/>
      <c r="G98" s="227"/>
      <c r="H98" s="227"/>
      <c r="I98" s="127"/>
      <c r="J98" s="127"/>
      <c r="K98" s="127"/>
      <c r="L98" s="127"/>
      <c r="M98" s="127"/>
      <c r="N98" s="206">
        <f>ROUND(N88*T98,2)</f>
        <v>0</v>
      </c>
      <c r="O98" s="227"/>
      <c r="P98" s="227"/>
      <c r="Q98" s="227"/>
      <c r="R98" s="128"/>
      <c r="S98" s="127"/>
      <c r="T98" s="129"/>
      <c r="U98" s="130" t="s">
        <v>41</v>
      </c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131"/>
      <c r="AU98" s="131"/>
      <c r="AV98" s="131"/>
      <c r="AW98" s="131"/>
      <c r="AX98" s="131"/>
      <c r="AY98" s="132" t="s">
        <v>115</v>
      </c>
      <c r="AZ98" s="131"/>
      <c r="BA98" s="131"/>
      <c r="BB98" s="131"/>
      <c r="BC98" s="131"/>
      <c r="BD98" s="131"/>
      <c r="BE98" s="133">
        <f t="shared" si="0"/>
        <v>0</v>
      </c>
      <c r="BF98" s="133">
        <f t="shared" si="1"/>
        <v>0</v>
      </c>
      <c r="BG98" s="133">
        <f t="shared" si="2"/>
        <v>0</v>
      </c>
      <c r="BH98" s="133">
        <f t="shared" si="3"/>
        <v>0</v>
      </c>
      <c r="BI98" s="133">
        <f t="shared" si="4"/>
        <v>0</v>
      </c>
      <c r="BJ98" s="132" t="s">
        <v>116</v>
      </c>
      <c r="BK98" s="131"/>
      <c r="BL98" s="131"/>
      <c r="BM98" s="131"/>
    </row>
    <row r="99" spans="2:65" s="1" customFormat="1" ht="18" customHeight="1" x14ac:dyDescent="0.3">
      <c r="B99" s="126"/>
      <c r="C99" s="127"/>
      <c r="D99" s="208" t="s">
        <v>119</v>
      </c>
      <c r="E99" s="227"/>
      <c r="F99" s="227"/>
      <c r="G99" s="227"/>
      <c r="H99" s="227"/>
      <c r="I99" s="127"/>
      <c r="J99" s="127"/>
      <c r="K99" s="127"/>
      <c r="L99" s="127"/>
      <c r="M99" s="127"/>
      <c r="N99" s="206">
        <f>ROUND(N88*T99,2)</f>
        <v>0</v>
      </c>
      <c r="O99" s="227"/>
      <c r="P99" s="227"/>
      <c r="Q99" s="227"/>
      <c r="R99" s="128"/>
      <c r="S99" s="127"/>
      <c r="T99" s="129"/>
      <c r="U99" s="130" t="s">
        <v>41</v>
      </c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131"/>
      <c r="AU99" s="131"/>
      <c r="AV99" s="131"/>
      <c r="AW99" s="131"/>
      <c r="AX99" s="131"/>
      <c r="AY99" s="132" t="s">
        <v>115</v>
      </c>
      <c r="AZ99" s="131"/>
      <c r="BA99" s="131"/>
      <c r="BB99" s="131"/>
      <c r="BC99" s="131"/>
      <c r="BD99" s="131"/>
      <c r="BE99" s="133">
        <f t="shared" si="0"/>
        <v>0</v>
      </c>
      <c r="BF99" s="133">
        <f t="shared" si="1"/>
        <v>0</v>
      </c>
      <c r="BG99" s="133">
        <f t="shared" si="2"/>
        <v>0</v>
      </c>
      <c r="BH99" s="133">
        <f t="shared" si="3"/>
        <v>0</v>
      </c>
      <c r="BI99" s="133">
        <f t="shared" si="4"/>
        <v>0</v>
      </c>
      <c r="BJ99" s="132" t="s">
        <v>116</v>
      </c>
      <c r="BK99" s="131"/>
      <c r="BL99" s="131"/>
      <c r="BM99" s="131"/>
    </row>
    <row r="100" spans="2:65" s="1" customFormat="1" ht="18" customHeight="1" x14ac:dyDescent="0.3">
      <c r="B100" s="126"/>
      <c r="C100" s="127"/>
      <c r="D100" s="208" t="s">
        <v>120</v>
      </c>
      <c r="E100" s="227"/>
      <c r="F100" s="227"/>
      <c r="G100" s="227"/>
      <c r="H100" s="227"/>
      <c r="I100" s="127"/>
      <c r="J100" s="127"/>
      <c r="K100" s="127"/>
      <c r="L100" s="127"/>
      <c r="M100" s="127"/>
      <c r="N100" s="206">
        <f>ROUND(N88*T100,2)</f>
        <v>0</v>
      </c>
      <c r="O100" s="227"/>
      <c r="P100" s="227"/>
      <c r="Q100" s="227"/>
      <c r="R100" s="128"/>
      <c r="S100" s="127"/>
      <c r="T100" s="129"/>
      <c r="U100" s="130" t="s">
        <v>41</v>
      </c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2" t="s">
        <v>115</v>
      </c>
      <c r="AZ100" s="131"/>
      <c r="BA100" s="131"/>
      <c r="BB100" s="131"/>
      <c r="BC100" s="131"/>
      <c r="BD100" s="131"/>
      <c r="BE100" s="133">
        <f t="shared" si="0"/>
        <v>0</v>
      </c>
      <c r="BF100" s="133">
        <f t="shared" si="1"/>
        <v>0</v>
      </c>
      <c r="BG100" s="133">
        <f t="shared" si="2"/>
        <v>0</v>
      </c>
      <c r="BH100" s="133">
        <f t="shared" si="3"/>
        <v>0</v>
      </c>
      <c r="BI100" s="133">
        <f t="shared" si="4"/>
        <v>0</v>
      </c>
      <c r="BJ100" s="132" t="s">
        <v>116</v>
      </c>
      <c r="BK100" s="131"/>
      <c r="BL100" s="131"/>
      <c r="BM100" s="131"/>
    </row>
    <row r="101" spans="2:65" s="1" customFormat="1" ht="18" customHeight="1" x14ac:dyDescent="0.3">
      <c r="B101" s="126"/>
      <c r="C101" s="127"/>
      <c r="D101" s="134" t="s">
        <v>121</v>
      </c>
      <c r="E101" s="127"/>
      <c r="F101" s="127"/>
      <c r="G101" s="127"/>
      <c r="H101" s="127"/>
      <c r="I101" s="127"/>
      <c r="J101" s="127"/>
      <c r="K101" s="127"/>
      <c r="L101" s="127"/>
      <c r="M101" s="127"/>
      <c r="N101" s="206">
        <f>ROUND(N88*T101,2)</f>
        <v>0</v>
      </c>
      <c r="O101" s="227"/>
      <c r="P101" s="227"/>
      <c r="Q101" s="227"/>
      <c r="R101" s="128"/>
      <c r="S101" s="127"/>
      <c r="T101" s="135"/>
      <c r="U101" s="136" t="s">
        <v>41</v>
      </c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  <c r="AU101" s="131"/>
      <c r="AV101" s="131"/>
      <c r="AW101" s="131"/>
      <c r="AX101" s="131"/>
      <c r="AY101" s="132" t="s">
        <v>122</v>
      </c>
      <c r="AZ101" s="131"/>
      <c r="BA101" s="131"/>
      <c r="BB101" s="131"/>
      <c r="BC101" s="131"/>
      <c r="BD101" s="131"/>
      <c r="BE101" s="133">
        <f t="shared" si="0"/>
        <v>0</v>
      </c>
      <c r="BF101" s="133">
        <f t="shared" si="1"/>
        <v>0</v>
      </c>
      <c r="BG101" s="133">
        <f t="shared" si="2"/>
        <v>0</v>
      </c>
      <c r="BH101" s="133">
        <f t="shared" si="3"/>
        <v>0</v>
      </c>
      <c r="BI101" s="133">
        <f t="shared" si="4"/>
        <v>0</v>
      </c>
      <c r="BJ101" s="132" t="s">
        <v>116</v>
      </c>
      <c r="BK101" s="131"/>
      <c r="BL101" s="131"/>
      <c r="BM101" s="131"/>
    </row>
    <row r="102" spans="2:65" s="1" customFormat="1" ht="13.5" x14ac:dyDescent="0.3">
      <c r="B102" s="30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2"/>
    </row>
    <row r="103" spans="2:65" s="1" customFormat="1" ht="29.25" customHeight="1" x14ac:dyDescent="0.3">
      <c r="B103" s="30"/>
      <c r="C103" s="108" t="s">
        <v>97</v>
      </c>
      <c r="D103" s="109"/>
      <c r="E103" s="109"/>
      <c r="F103" s="109"/>
      <c r="G103" s="109"/>
      <c r="H103" s="109"/>
      <c r="I103" s="109"/>
      <c r="J103" s="109"/>
      <c r="K103" s="109"/>
      <c r="L103" s="211">
        <f>ROUND(SUM(N88+N95),2)</f>
        <v>0</v>
      </c>
      <c r="M103" s="221"/>
      <c r="N103" s="221"/>
      <c r="O103" s="221"/>
      <c r="P103" s="221"/>
      <c r="Q103" s="221"/>
      <c r="R103" s="32"/>
    </row>
    <row r="104" spans="2:65" s="1" customFormat="1" ht="6.95" customHeight="1" x14ac:dyDescent="0.3"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6"/>
    </row>
    <row r="108" spans="2:65" s="1" customFormat="1" ht="6.95" customHeight="1" x14ac:dyDescent="0.3"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9"/>
    </row>
    <row r="109" spans="2:65" s="1" customFormat="1" ht="36.950000000000003" customHeight="1" x14ac:dyDescent="0.3">
      <c r="B109" s="30"/>
      <c r="C109" s="173" t="s">
        <v>123</v>
      </c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32"/>
    </row>
    <row r="110" spans="2:65" s="1" customFormat="1" ht="6.95" customHeight="1" x14ac:dyDescent="0.3">
      <c r="B110" s="30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2"/>
    </row>
    <row r="111" spans="2:65" s="1" customFormat="1" ht="30" customHeight="1" x14ac:dyDescent="0.3">
      <c r="B111" s="30"/>
      <c r="C111" s="25" t="s">
        <v>15</v>
      </c>
      <c r="D111" s="31"/>
      <c r="E111" s="31"/>
      <c r="F111" s="213" t="str">
        <f>F6</f>
        <v>Zvýšenie energietickej účinnosti budovy obecného úradu, Beluj-Neoprávnené náklady</v>
      </c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31"/>
      <c r="R111" s="32"/>
    </row>
    <row r="112" spans="2:65" s="1" customFormat="1" ht="36.950000000000003" customHeight="1" x14ac:dyDescent="0.3">
      <c r="B112" s="30"/>
      <c r="C112" s="64" t="s">
        <v>100</v>
      </c>
      <c r="D112" s="31"/>
      <c r="E112" s="31"/>
      <c r="F112" s="193" t="str">
        <f>F7</f>
        <v>01 - Búracie práce</v>
      </c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31"/>
      <c r="R112" s="32"/>
    </row>
    <row r="113" spans="2:65" s="1" customFormat="1" ht="6.95" customHeight="1" x14ac:dyDescent="0.3">
      <c r="B113" s="30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2"/>
    </row>
    <row r="114" spans="2:65" s="1" customFormat="1" ht="18" customHeight="1" x14ac:dyDescent="0.3">
      <c r="B114" s="30"/>
      <c r="C114" s="25" t="s">
        <v>19</v>
      </c>
      <c r="D114" s="31"/>
      <c r="E114" s="31"/>
      <c r="F114" s="23" t="str">
        <f>F9</f>
        <v>Beluj</v>
      </c>
      <c r="G114" s="31"/>
      <c r="H114" s="31"/>
      <c r="I114" s="31"/>
      <c r="J114" s="31"/>
      <c r="K114" s="25" t="s">
        <v>21</v>
      </c>
      <c r="L114" s="31"/>
      <c r="M114" s="219" t="str">
        <f>IF(O9="","",O9)</f>
        <v>1. 3. 2017</v>
      </c>
      <c r="N114" s="192"/>
      <c r="O114" s="192"/>
      <c r="P114" s="192"/>
      <c r="Q114" s="31"/>
      <c r="R114" s="32"/>
    </row>
    <row r="115" spans="2:65" s="1" customFormat="1" ht="6.95" customHeight="1" x14ac:dyDescent="0.3">
      <c r="B115" s="30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2"/>
    </row>
    <row r="116" spans="2:65" s="1" customFormat="1" x14ac:dyDescent="0.3">
      <c r="B116" s="30"/>
      <c r="C116" s="25" t="s">
        <v>23</v>
      </c>
      <c r="D116" s="31"/>
      <c r="E116" s="31"/>
      <c r="F116" s="23" t="str">
        <f>E12</f>
        <v>Obec Beluj</v>
      </c>
      <c r="G116" s="31"/>
      <c r="H116" s="31"/>
      <c r="I116" s="31"/>
      <c r="J116" s="31"/>
      <c r="K116" s="25" t="s">
        <v>29</v>
      </c>
      <c r="L116" s="31"/>
      <c r="M116" s="178" t="str">
        <f>E18</f>
        <v>Ing. arch. Matej Brašeň, SKA 2081 AA</v>
      </c>
      <c r="N116" s="192"/>
      <c r="O116" s="192"/>
      <c r="P116" s="192"/>
      <c r="Q116" s="192"/>
      <c r="R116" s="32"/>
    </row>
    <row r="117" spans="2:65" s="1" customFormat="1" ht="14.45" customHeight="1" x14ac:dyDescent="0.3">
      <c r="B117" s="30"/>
      <c r="C117" s="25" t="s">
        <v>27</v>
      </c>
      <c r="D117" s="31"/>
      <c r="E117" s="31"/>
      <c r="F117" s="23" t="str">
        <f>IF(E15="","",E15)</f>
        <v>Vyplň údaj</v>
      </c>
      <c r="G117" s="31"/>
      <c r="H117" s="31"/>
      <c r="I117" s="31"/>
      <c r="J117" s="31"/>
      <c r="K117" s="25" t="s">
        <v>32</v>
      </c>
      <c r="L117" s="31"/>
      <c r="M117" s="178" t="str">
        <f>E21</f>
        <v xml:space="preserve"> </v>
      </c>
      <c r="N117" s="192"/>
      <c r="O117" s="192"/>
      <c r="P117" s="192"/>
      <c r="Q117" s="192"/>
      <c r="R117" s="32"/>
    </row>
    <row r="118" spans="2:65" s="1" customFormat="1" ht="10.35" customHeight="1" x14ac:dyDescent="0.3">
      <c r="B118" s="30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2"/>
    </row>
    <row r="119" spans="2:65" s="8" customFormat="1" ht="29.25" customHeight="1" x14ac:dyDescent="0.3">
      <c r="B119" s="137"/>
      <c r="C119" s="138" t="s">
        <v>124</v>
      </c>
      <c r="D119" s="139" t="s">
        <v>125</v>
      </c>
      <c r="E119" s="139" t="s">
        <v>56</v>
      </c>
      <c r="F119" s="228" t="s">
        <v>126</v>
      </c>
      <c r="G119" s="229"/>
      <c r="H119" s="229"/>
      <c r="I119" s="229"/>
      <c r="J119" s="139" t="s">
        <v>127</v>
      </c>
      <c r="K119" s="139" t="s">
        <v>128</v>
      </c>
      <c r="L119" s="230" t="s">
        <v>129</v>
      </c>
      <c r="M119" s="229"/>
      <c r="N119" s="228" t="s">
        <v>105</v>
      </c>
      <c r="O119" s="229"/>
      <c r="P119" s="229"/>
      <c r="Q119" s="231"/>
      <c r="R119" s="140"/>
      <c r="T119" s="72" t="s">
        <v>130</v>
      </c>
      <c r="U119" s="73" t="s">
        <v>38</v>
      </c>
      <c r="V119" s="73" t="s">
        <v>131</v>
      </c>
      <c r="W119" s="73" t="s">
        <v>132</v>
      </c>
      <c r="X119" s="73" t="s">
        <v>133</v>
      </c>
      <c r="Y119" s="73" t="s">
        <v>134</v>
      </c>
      <c r="Z119" s="73" t="s">
        <v>135</v>
      </c>
      <c r="AA119" s="74" t="s">
        <v>136</v>
      </c>
    </row>
    <row r="120" spans="2:65" s="1" customFormat="1" ht="29.25" customHeight="1" x14ac:dyDescent="0.35">
      <c r="B120" s="30"/>
      <c r="C120" s="76" t="s">
        <v>102</v>
      </c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240">
        <f>BK120</f>
        <v>0</v>
      </c>
      <c r="O120" s="241"/>
      <c r="P120" s="241"/>
      <c r="Q120" s="241"/>
      <c r="R120" s="32"/>
      <c r="T120" s="75"/>
      <c r="U120" s="46"/>
      <c r="V120" s="46"/>
      <c r="W120" s="141">
        <f>W121+W129+W132</f>
        <v>0</v>
      </c>
      <c r="X120" s="46"/>
      <c r="Y120" s="141">
        <f>Y121+Y129+Y132</f>
        <v>0</v>
      </c>
      <c r="Z120" s="46"/>
      <c r="AA120" s="142">
        <f>AA121+AA129+AA132</f>
        <v>3.2000000000000001E-2</v>
      </c>
      <c r="AT120" s="13" t="s">
        <v>73</v>
      </c>
      <c r="AU120" s="13" t="s">
        <v>107</v>
      </c>
      <c r="BK120" s="143">
        <f>BK121+BK129+BK132</f>
        <v>0</v>
      </c>
    </row>
    <row r="121" spans="2:65" s="9" customFormat="1" ht="37.35" customHeight="1" x14ac:dyDescent="0.35">
      <c r="B121" s="144"/>
      <c r="C121" s="145"/>
      <c r="D121" s="146" t="s">
        <v>108</v>
      </c>
      <c r="E121" s="146"/>
      <c r="F121" s="146"/>
      <c r="G121" s="146"/>
      <c r="H121" s="146"/>
      <c r="I121" s="146"/>
      <c r="J121" s="146"/>
      <c r="K121" s="146"/>
      <c r="L121" s="146"/>
      <c r="M121" s="146"/>
      <c r="N121" s="225">
        <f>BK121</f>
        <v>0</v>
      </c>
      <c r="O121" s="222"/>
      <c r="P121" s="222"/>
      <c r="Q121" s="222"/>
      <c r="R121" s="147"/>
      <c r="T121" s="148"/>
      <c r="U121" s="145"/>
      <c r="V121" s="145"/>
      <c r="W121" s="149">
        <f>W122</f>
        <v>0</v>
      </c>
      <c r="X121" s="145"/>
      <c r="Y121" s="149">
        <f>Y122</f>
        <v>0</v>
      </c>
      <c r="Z121" s="145"/>
      <c r="AA121" s="150">
        <f>AA122</f>
        <v>3.2000000000000001E-2</v>
      </c>
      <c r="AR121" s="151" t="s">
        <v>81</v>
      </c>
      <c r="AT121" s="152" t="s">
        <v>73</v>
      </c>
      <c r="AU121" s="152" t="s">
        <v>74</v>
      </c>
      <c r="AY121" s="151" t="s">
        <v>137</v>
      </c>
      <c r="BK121" s="153">
        <f>BK122</f>
        <v>0</v>
      </c>
    </row>
    <row r="122" spans="2:65" s="9" customFormat="1" ht="19.899999999999999" customHeight="1" x14ac:dyDescent="0.3">
      <c r="B122" s="144"/>
      <c r="C122" s="145"/>
      <c r="D122" s="154" t="s">
        <v>109</v>
      </c>
      <c r="E122" s="154"/>
      <c r="F122" s="154"/>
      <c r="G122" s="154"/>
      <c r="H122" s="154"/>
      <c r="I122" s="154"/>
      <c r="J122" s="154"/>
      <c r="K122" s="154"/>
      <c r="L122" s="154"/>
      <c r="M122" s="154"/>
      <c r="N122" s="242">
        <f>BK122</f>
        <v>0</v>
      </c>
      <c r="O122" s="243"/>
      <c r="P122" s="243"/>
      <c r="Q122" s="243"/>
      <c r="R122" s="147"/>
      <c r="T122" s="148"/>
      <c r="U122" s="145"/>
      <c r="V122" s="145"/>
      <c r="W122" s="149">
        <f>SUM(W123:W128)</f>
        <v>0</v>
      </c>
      <c r="X122" s="145"/>
      <c r="Y122" s="149">
        <f>SUM(Y123:Y128)</f>
        <v>0</v>
      </c>
      <c r="Z122" s="145"/>
      <c r="AA122" s="150">
        <f>SUM(AA123:AA128)</f>
        <v>3.2000000000000001E-2</v>
      </c>
      <c r="AR122" s="151" t="s">
        <v>81</v>
      </c>
      <c r="AT122" s="152" t="s">
        <v>73</v>
      </c>
      <c r="AU122" s="152" t="s">
        <v>81</v>
      </c>
      <c r="AY122" s="151" t="s">
        <v>137</v>
      </c>
      <c r="BK122" s="153">
        <f>SUM(BK123:BK128)</f>
        <v>0</v>
      </c>
    </row>
    <row r="123" spans="2:65" s="1" customFormat="1" ht="44.25" customHeight="1" x14ac:dyDescent="0.3">
      <c r="B123" s="126"/>
      <c r="C123" s="155" t="s">
        <v>138</v>
      </c>
      <c r="D123" s="155" t="s">
        <v>139</v>
      </c>
      <c r="E123" s="156" t="s">
        <v>140</v>
      </c>
      <c r="F123" s="232" t="s">
        <v>141</v>
      </c>
      <c r="G123" s="233"/>
      <c r="H123" s="233"/>
      <c r="I123" s="233"/>
      <c r="J123" s="157" t="s">
        <v>142</v>
      </c>
      <c r="K123" s="158">
        <v>2</v>
      </c>
      <c r="L123" s="234">
        <v>0</v>
      </c>
      <c r="M123" s="233"/>
      <c r="N123" s="235">
        <f t="shared" ref="N123:N128" si="5">ROUND(L123*K123,2)</f>
        <v>0</v>
      </c>
      <c r="O123" s="233"/>
      <c r="P123" s="233"/>
      <c r="Q123" s="233"/>
      <c r="R123" s="128"/>
      <c r="T123" s="160" t="s">
        <v>3</v>
      </c>
      <c r="U123" s="39" t="s">
        <v>41</v>
      </c>
      <c r="V123" s="31"/>
      <c r="W123" s="161">
        <f t="shared" ref="W123:W128" si="6">V123*K123</f>
        <v>0</v>
      </c>
      <c r="X123" s="161">
        <v>0</v>
      </c>
      <c r="Y123" s="161">
        <f t="shared" ref="Y123:Y128" si="7">X123*K123</f>
        <v>0</v>
      </c>
      <c r="Z123" s="161">
        <v>1.6E-2</v>
      </c>
      <c r="AA123" s="162">
        <f t="shared" ref="AA123:AA128" si="8">Z123*K123</f>
        <v>3.2000000000000001E-2</v>
      </c>
      <c r="AR123" s="13" t="s">
        <v>143</v>
      </c>
      <c r="AT123" s="13" t="s">
        <v>139</v>
      </c>
      <c r="AU123" s="13" t="s">
        <v>116</v>
      </c>
      <c r="AY123" s="13" t="s">
        <v>137</v>
      </c>
      <c r="BE123" s="101">
        <f t="shared" ref="BE123:BE128" si="9">IF(U123="základná",N123,0)</f>
        <v>0</v>
      </c>
      <c r="BF123" s="101">
        <f t="shared" ref="BF123:BF128" si="10">IF(U123="znížená",N123,0)</f>
        <v>0</v>
      </c>
      <c r="BG123" s="101">
        <f t="shared" ref="BG123:BG128" si="11">IF(U123="zákl. prenesená",N123,0)</f>
        <v>0</v>
      </c>
      <c r="BH123" s="101">
        <f t="shared" ref="BH123:BH128" si="12">IF(U123="zníž. prenesená",N123,0)</f>
        <v>0</v>
      </c>
      <c r="BI123" s="101">
        <f t="shared" ref="BI123:BI128" si="13">IF(U123="nulová",N123,0)</f>
        <v>0</v>
      </c>
      <c r="BJ123" s="13" t="s">
        <v>116</v>
      </c>
      <c r="BK123" s="101">
        <f t="shared" ref="BK123:BK128" si="14">ROUND(L123*K123,2)</f>
        <v>0</v>
      </c>
      <c r="BL123" s="13" t="s">
        <v>143</v>
      </c>
      <c r="BM123" s="13" t="s">
        <v>144</v>
      </c>
    </row>
    <row r="124" spans="2:65" s="1" customFormat="1" ht="31.5" customHeight="1" x14ac:dyDescent="0.3">
      <c r="B124" s="126"/>
      <c r="C124" s="155" t="s">
        <v>145</v>
      </c>
      <c r="D124" s="155" t="s">
        <v>139</v>
      </c>
      <c r="E124" s="156" t="s">
        <v>146</v>
      </c>
      <c r="F124" s="232" t="s">
        <v>147</v>
      </c>
      <c r="G124" s="233"/>
      <c r="H124" s="233"/>
      <c r="I124" s="233"/>
      <c r="J124" s="157" t="s">
        <v>148</v>
      </c>
      <c r="K124" s="158">
        <v>0.03</v>
      </c>
      <c r="L124" s="234">
        <v>0</v>
      </c>
      <c r="M124" s="233"/>
      <c r="N124" s="235">
        <f t="shared" si="5"/>
        <v>0</v>
      </c>
      <c r="O124" s="233"/>
      <c r="P124" s="233"/>
      <c r="Q124" s="233"/>
      <c r="R124" s="128"/>
      <c r="T124" s="160" t="s">
        <v>3</v>
      </c>
      <c r="U124" s="39" t="s">
        <v>41</v>
      </c>
      <c r="V124" s="31"/>
      <c r="W124" s="161">
        <f t="shared" si="6"/>
        <v>0</v>
      </c>
      <c r="X124" s="161">
        <v>0</v>
      </c>
      <c r="Y124" s="161">
        <f t="shared" si="7"/>
        <v>0</v>
      </c>
      <c r="Z124" s="161">
        <v>0</v>
      </c>
      <c r="AA124" s="162">
        <f t="shared" si="8"/>
        <v>0</v>
      </c>
      <c r="AR124" s="13" t="s">
        <v>143</v>
      </c>
      <c r="AT124" s="13" t="s">
        <v>139</v>
      </c>
      <c r="AU124" s="13" t="s">
        <v>116</v>
      </c>
      <c r="AY124" s="13" t="s">
        <v>137</v>
      </c>
      <c r="BE124" s="101">
        <f t="shared" si="9"/>
        <v>0</v>
      </c>
      <c r="BF124" s="101">
        <f t="shared" si="10"/>
        <v>0</v>
      </c>
      <c r="BG124" s="101">
        <f t="shared" si="11"/>
        <v>0</v>
      </c>
      <c r="BH124" s="101">
        <f t="shared" si="12"/>
        <v>0</v>
      </c>
      <c r="BI124" s="101">
        <f t="shared" si="13"/>
        <v>0</v>
      </c>
      <c r="BJ124" s="13" t="s">
        <v>116</v>
      </c>
      <c r="BK124" s="101">
        <f t="shared" si="14"/>
        <v>0</v>
      </c>
      <c r="BL124" s="13" t="s">
        <v>143</v>
      </c>
      <c r="BM124" s="13" t="s">
        <v>149</v>
      </c>
    </row>
    <row r="125" spans="2:65" s="1" customFormat="1" ht="31.5" customHeight="1" x14ac:dyDescent="0.3">
      <c r="B125" s="126"/>
      <c r="C125" s="155" t="s">
        <v>150</v>
      </c>
      <c r="D125" s="155" t="s">
        <v>139</v>
      </c>
      <c r="E125" s="156" t="s">
        <v>151</v>
      </c>
      <c r="F125" s="232" t="s">
        <v>152</v>
      </c>
      <c r="G125" s="233"/>
      <c r="H125" s="233"/>
      <c r="I125" s="233"/>
      <c r="J125" s="157" t="s">
        <v>148</v>
      </c>
      <c r="K125" s="158">
        <v>0.03</v>
      </c>
      <c r="L125" s="234">
        <v>0</v>
      </c>
      <c r="M125" s="233"/>
      <c r="N125" s="235">
        <f t="shared" si="5"/>
        <v>0</v>
      </c>
      <c r="O125" s="233"/>
      <c r="P125" s="233"/>
      <c r="Q125" s="233"/>
      <c r="R125" s="128"/>
      <c r="T125" s="160" t="s">
        <v>3</v>
      </c>
      <c r="U125" s="39" t="s">
        <v>41</v>
      </c>
      <c r="V125" s="31"/>
      <c r="W125" s="161">
        <f t="shared" si="6"/>
        <v>0</v>
      </c>
      <c r="X125" s="161">
        <v>0</v>
      </c>
      <c r="Y125" s="161">
        <f t="shared" si="7"/>
        <v>0</v>
      </c>
      <c r="Z125" s="161">
        <v>0</v>
      </c>
      <c r="AA125" s="162">
        <f t="shared" si="8"/>
        <v>0</v>
      </c>
      <c r="AR125" s="13" t="s">
        <v>143</v>
      </c>
      <c r="AT125" s="13" t="s">
        <v>139</v>
      </c>
      <c r="AU125" s="13" t="s">
        <v>116</v>
      </c>
      <c r="AY125" s="13" t="s">
        <v>137</v>
      </c>
      <c r="BE125" s="101">
        <f t="shared" si="9"/>
        <v>0</v>
      </c>
      <c r="BF125" s="101">
        <f t="shared" si="10"/>
        <v>0</v>
      </c>
      <c r="BG125" s="101">
        <f t="shared" si="11"/>
        <v>0</v>
      </c>
      <c r="BH125" s="101">
        <f t="shared" si="12"/>
        <v>0</v>
      </c>
      <c r="BI125" s="101">
        <f t="shared" si="13"/>
        <v>0</v>
      </c>
      <c r="BJ125" s="13" t="s">
        <v>116</v>
      </c>
      <c r="BK125" s="101">
        <f t="shared" si="14"/>
        <v>0</v>
      </c>
      <c r="BL125" s="13" t="s">
        <v>143</v>
      </c>
      <c r="BM125" s="13" t="s">
        <v>153</v>
      </c>
    </row>
    <row r="126" spans="2:65" s="1" customFormat="1" ht="31.5" customHeight="1" x14ac:dyDescent="0.3">
      <c r="B126" s="126"/>
      <c r="C126" s="155" t="s">
        <v>154</v>
      </c>
      <c r="D126" s="155" t="s">
        <v>139</v>
      </c>
      <c r="E126" s="156" t="s">
        <v>155</v>
      </c>
      <c r="F126" s="232" t="s">
        <v>156</v>
      </c>
      <c r="G126" s="233"/>
      <c r="H126" s="233"/>
      <c r="I126" s="233"/>
      <c r="J126" s="157" t="s">
        <v>148</v>
      </c>
      <c r="K126" s="158">
        <v>0.03</v>
      </c>
      <c r="L126" s="234">
        <v>0</v>
      </c>
      <c r="M126" s="233"/>
      <c r="N126" s="235">
        <f t="shared" si="5"/>
        <v>0</v>
      </c>
      <c r="O126" s="233"/>
      <c r="P126" s="233"/>
      <c r="Q126" s="233"/>
      <c r="R126" s="128"/>
      <c r="T126" s="160" t="s">
        <v>3</v>
      </c>
      <c r="U126" s="39" t="s">
        <v>41</v>
      </c>
      <c r="V126" s="31"/>
      <c r="W126" s="161">
        <f t="shared" si="6"/>
        <v>0</v>
      </c>
      <c r="X126" s="161">
        <v>0</v>
      </c>
      <c r="Y126" s="161">
        <f t="shared" si="7"/>
        <v>0</v>
      </c>
      <c r="Z126" s="161">
        <v>0</v>
      </c>
      <c r="AA126" s="162">
        <f t="shared" si="8"/>
        <v>0</v>
      </c>
      <c r="AR126" s="13" t="s">
        <v>143</v>
      </c>
      <c r="AT126" s="13" t="s">
        <v>139</v>
      </c>
      <c r="AU126" s="13" t="s">
        <v>116</v>
      </c>
      <c r="AY126" s="13" t="s">
        <v>137</v>
      </c>
      <c r="BE126" s="101">
        <f t="shared" si="9"/>
        <v>0</v>
      </c>
      <c r="BF126" s="101">
        <f t="shared" si="10"/>
        <v>0</v>
      </c>
      <c r="BG126" s="101">
        <f t="shared" si="11"/>
        <v>0</v>
      </c>
      <c r="BH126" s="101">
        <f t="shared" si="12"/>
        <v>0</v>
      </c>
      <c r="BI126" s="101">
        <f t="shared" si="13"/>
        <v>0</v>
      </c>
      <c r="BJ126" s="13" t="s">
        <v>116</v>
      </c>
      <c r="BK126" s="101">
        <f t="shared" si="14"/>
        <v>0</v>
      </c>
      <c r="BL126" s="13" t="s">
        <v>143</v>
      </c>
      <c r="BM126" s="13" t="s">
        <v>157</v>
      </c>
    </row>
    <row r="127" spans="2:65" s="1" customFormat="1" ht="31.5" customHeight="1" x14ac:dyDescent="0.3">
      <c r="B127" s="126"/>
      <c r="C127" s="155" t="s">
        <v>158</v>
      </c>
      <c r="D127" s="155" t="s">
        <v>139</v>
      </c>
      <c r="E127" s="156" t="s">
        <v>159</v>
      </c>
      <c r="F127" s="232" t="s">
        <v>160</v>
      </c>
      <c r="G127" s="233"/>
      <c r="H127" s="233"/>
      <c r="I127" s="233"/>
      <c r="J127" s="157" t="s">
        <v>148</v>
      </c>
      <c r="K127" s="158">
        <v>0.03</v>
      </c>
      <c r="L127" s="234">
        <v>0</v>
      </c>
      <c r="M127" s="233"/>
      <c r="N127" s="235">
        <f t="shared" si="5"/>
        <v>0</v>
      </c>
      <c r="O127" s="233"/>
      <c r="P127" s="233"/>
      <c r="Q127" s="233"/>
      <c r="R127" s="128"/>
      <c r="T127" s="160" t="s">
        <v>3</v>
      </c>
      <c r="U127" s="39" t="s">
        <v>41</v>
      </c>
      <c r="V127" s="31"/>
      <c r="W127" s="161">
        <f t="shared" si="6"/>
        <v>0</v>
      </c>
      <c r="X127" s="161">
        <v>0</v>
      </c>
      <c r="Y127" s="161">
        <f t="shared" si="7"/>
        <v>0</v>
      </c>
      <c r="Z127" s="161">
        <v>0</v>
      </c>
      <c r="AA127" s="162">
        <f t="shared" si="8"/>
        <v>0</v>
      </c>
      <c r="AR127" s="13" t="s">
        <v>143</v>
      </c>
      <c r="AT127" s="13" t="s">
        <v>139</v>
      </c>
      <c r="AU127" s="13" t="s">
        <v>116</v>
      </c>
      <c r="AY127" s="13" t="s">
        <v>137</v>
      </c>
      <c r="BE127" s="101">
        <f t="shared" si="9"/>
        <v>0</v>
      </c>
      <c r="BF127" s="101">
        <f t="shared" si="10"/>
        <v>0</v>
      </c>
      <c r="BG127" s="101">
        <f t="shared" si="11"/>
        <v>0</v>
      </c>
      <c r="BH127" s="101">
        <f t="shared" si="12"/>
        <v>0</v>
      </c>
      <c r="BI127" s="101">
        <f t="shared" si="13"/>
        <v>0</v>
      </c>
      <c r="BJ127" s="13" t="s">
        <v>116</v>
      </c>
      <c r="BK127" s="101">
        <f t="shared" si="14"/>
        <v>0</v>
      </c>
      <c r="BL127" s="13" t="s">
        <v>143</v>
      </c>
      <c r="BM127" s="13" t="s">
        <v>161</v>
      </c>
    </row>
    <row r="128" spans="2:65" s="1" customFormat="1" ht="31.5" customHeight="1" x14ac:dyDescent="0.3">
      <c r="B128" s="126"/>
      <c r="C128" s="155" t="s">
        <v>162</v>
      </c>
      <c r="D128" s="155" t="s">
        <v>139</v>
      </c>
      <c r="E128" s="156" t="s">
        <v>163</v>
      </c>
      <c r="F128" s="232" t="s">
        <v>164</v>
      </c>
      <c r="G128" s="233"/>
      <c r="H128" s="233"/>
      <c r="I128" s="233"/>
      <c r="J128" s="157" t="s">
        <v>148</v>
      </c>
      <c r="K128" s="158">
        <v>0.03</v>
      </c>
      <c r="L128" s="234">
        <v>0</v>
      </c>
      <c r="M128" s="233"/>
      <c r="N128" s="235">
        <f t="shared" si="5"/>
        <v>0</v>
      </c>
      <c r="O128" s="233"/>
      <c r="P128" s="233"/>
      <c r="Q128" s="233"/>
      <c r="R128" s="128"/>
      <c r="T128" s="160" t="s">
        <v>3</v>
      </c>
      <c r="U128" s="39" t="s">
        <v>41</v>
      </c>
      <c r="V128" s="31"/>
      <c r="W128" s="161">
        <f t="shared" si="6"/>
        <v>0</v>
      </c>
      <c r="X128" s="161">
        <v>0</v>
      </c>
      <c r="Y128" s="161">
        <f t="shared" si="7"/>
        <v>0</v>
      </c>
      <c r="Z128" s="161">
        <v>0</v>
      </c>
      <c r="AA128" s="162">
        <f t="shared" si="8"/>
        <v>0</v>
      </c>
      <c r="AR128" s="13" t="s">
        <v>143</v>
      </c>
      <c r="AT128" s="13" t="s">
        <v>139</v>
      </c>
      <c r="AU128" s="13" t="s">
        <v>116</v>
      </c>
      <c r="AY128" s="13" t="s">
        <v>137</v>
      </c>
      <c r="BE128" s="101">
        <f t="shared" si="9"/>
        <v>0</v>
      </c>
      <c r="BF128" s="101">
        <f t="shared" si="10"/>
        <v>0</v>
      </c>
      <c r="BG128" s="101">
        <f t="shared" si="11"/>
        <v>0</v>
      </c>
      <c r="BH128" s="101">
        <f t="shared" si="12"/>
        <v>0</v>
      </c>
      <c r="BI128" s="101">
        <f t="shared" si="13"/>
        <v>0</v>
      </c>
      <c r="BJ128" s="13" t="s">
        <v>116</v>
      </c>
      <c r="BK128" s="101">
        <f t="shared" si="14"/>
        <v>0</v>
      </c>
      <c r="BL128" s="13" t="s">
        <v>143</v>
      </c>
      <c r="BM128" s="13" t="s">
        <v>165</v>
      </c>
    </row>
    <row r="129" spans="2:65" s="9" customFormat="1" ht="37.35" customHeight="1" x14ac:dyDescent="0.35">
      <c r="B129" s="144"/>
      <c r="C129" s="145"/>
      <c r="D129" s="146" t="s">
        <v>110</v>
      </c>
      <c r="E129" s="146"/>
      <c r="F129" s="146"/>
      <c r="G129" s="146"/>
      <c r="H129" s="146"/>
      <c r="I129" s="146"/>
      <c r="J129" s="146"/>
      <c r="K129" s="146"/>
      <c r="L129" s="146"/>
      <c r="M129" s="146"/>
      <c r="N129" s="244">
        <f>BK129</f>
        <v>0</v>
      </c>
      <c r="O129" s="245"/>
      <c r="P129" s="245"/>
      <c r="Q129" s="245"/>
      <c r="R129" s="147"/>
      <c r="T129" s="148"/>
      <c r="U129" s="145"/>
      <c r="V129" s="145"/>
      <c r="W129" s="149">
        <f>W130</f>
        <v>0</v>
      </c>
      <c r="X129" s="145"/>
      <c r="Y129" s="149">
        <f>Y130</f>
        <v>0</v>
      </c>
      <c r="Z129" s="145"/>
      <c r="AA129" s="150">
        <f>AA130</f>
        <v>0</v>
      </c>
      <c r="AR129" s="151" t="s">
        <v>116</v>
      </c>
      <c r="AT129" s="152" t="s">
        <v>73</v>
      </c>
      <c r="AU129" s="152" t="s">
        <v>74</v>
      </c>
      <c r="AY129" s="151" t="s">
        <v>137</v>
      </c>
      <c r="BK129" s="153">
        <f>BK130</f>
        <v>0</v>
      </c>
    </row>
    <row r="130" spans="2:65" s="9" customFormat="1" ht="19.899999999999999" customHeight="1" x14ac:dyDescent="0.3">
      <c r="B130" s="144"/>
      <c r="C130" s="145"/>
      <c r="D130" s="154" t="s">
        <v>111</v>
      </c>
      <c r="E130" s="154"/>
      <c r="F130" s="154"/>
      <c r="G130" s="154"/>
      <c r="H130" s="154"/>
      <c r="I130" s="154"/>
      <c r="J130" s="154"/>
      <c r="K130" s="154"/>
      <c r="L130" s="154"/>
      <c r="M130" s="154"/>
      <c r="N130" s="242">
        <f>BK130</f>
        <v>0</v>
      </c>
      <c r="O130" s="243"/>
      <c r="P130" s="243"/>
      <c r="Q130" s="243"/>
      <c r="R130" s="147"/>
      <c r="T130" s="148"/>
      <c r="U130" s="145"/>
      <c r="V130" s="145"/>
      <c r="W130" s="149">
        <f>W131</f>
        <v>0</v>
      </c>
      <c r="X130" s="145"/>
      <c r="Y130" s="149">
        <f>Y131</f>
        <v>0</v>
      </c>
      <c r="Z130" s="145"/>
      <c r="AA130" s="150">
        <f>AA131</f>
        <v>0</v>
      </c>
      <c r="AR130" s="151" t="s">
        <v>116</v>
      </c>
      <c r="AT130" s="152" t="s">
        <v>73</v>
      </c>
      <c r="AU130" s="152" t="s">
        <v>81</v>
      </c>
      <c r="AY130" s="151" t="s">
        <v>137</v>
      </c>
      <c r="BK130" s="153">
        <f>BK131</f>
        <v>0</v>
      </c>
    </row>
    <row r="131" spans="2:65" s="1" customFormat="1" ht="31.5" customHeight="1" x14ac:dyDescent="0.3">
      <c r="B131" s="126"/>
      <c r="C131" s="155" t="s">
        <v>166</v>
      </c>
      <c r="D131" s="155" t="s">
        <v>139</v>
      </c>
      <c r="E131" s="156" t="s">
        <v>167</v>
      </c>
      <c r="F131" s="232" t="s">
        <v>168</v>
      </c>
      <c r="G131" s="233"/>
      <c r="H131" s="233"/>
      <c r="I131" s="233"/>
      <c r="J131" s="157" t="s">
        <v>169</v>
      </c>
      <c r="K131" s="158">
        <v>10.19</v>
      </c>
      <c r="L131" s="234">
        <v>0</v>
      </c>
      <c r="M131" s="233"/>
      <c r="N131" s="235">
        <f>ROUND(L131*K131,2)</f>
        <v>0</v>
      </c>
      <c r="O131" s="233"/>
      <c r="P131" s="233"/>
      <c r="Q131" s="233"/>
      <c r="R131" s="128"/>
      <c r="T131" s="160" t="s">
        <v>3</v>
      </c>
      <c r="U131" s="39" t="s">
        <v>41</v>
      </c>
      <c r="V131" s="31"/>
      <c r="W131" s="161">
        <f>V131*K131</f>
        <v>0</v>
      </c>
      <c r="X131" s="161">
        <v>0</v>
      </c>
      <c r="Y131" s="161">
        <f>X131*K131</f>
        <v>0</v>
      </c>
      <c r="Z131" s="161">
        <v>0</v>
      </c>
      <c r="AA131" s="162">
        <f>Z131*K131</f>
        <v>0</v>
      </c>
      <c r="AR131" s="13" t="s">
        <v>170</v>
      </c>
      <c r="AT131" s="13" t="s">
        <v>139</v>
      </c>
      <c r="AU131" s="13" t="s">
        <v>116</v>
      </c>
      <c r="AY131" s="13" t="s">
        <v>137</v>
      </c>
      <c r="BE131" s="101">
        <f>IF(U131="základná",N131,0)</f>
        <v>0</v>
      </c>
      <c r="BF131" s="101">
        <f>IF(U131="znížená",N131,0)</f>
        <v>0</v>
      </c>
      <c r="BG131" s="101">
        <f>IF(U131="zákl. prenesená",N131,0)</f>
        <v>0</v>
      </c>
      <c r="BH131" s="101">
        <f>IF(U131="zníž. prenesená",N131,0)</f>
        <v>0</v>
      </c>
      <c r="BI131" s="101">
        <f>IF(U131="nulová",N131,0)</f>
        <v>0</v>
      </c>
      <c r="BJ131" s="13" t="s">
        <v>116</v>
      </c>
      <c r="BK131" s="101">
        <f>ROUND(L131*K131,2)</f>
        <v>0</v>
      </c>
      <c r="BL131" s="13" t="s">
        <v>170</v>
      </c>
      <c r="BM131" s="13" t="s">
        <v>171</v>
      </c>
    </row>
    <row r="132" spans="2:65" s="1" customFormat="1" ht="49.9" customHeight="1" x14ac:dyDescent="0.35">
      <c r="B132" s="30"/>
      <c r="C132" s="31"/>
      <c r="D132" s="146" t="s">
        <v>172</v>
      </c>
      <c r="E132" s="31"/>
      <c r="F132" s="31"/>
      <c r="G132" s="31"/>
      <c r="H132" s="31"/>
      <c r="I132" s="31"/>
      <c r="J132" s="31"/>
      <c r="K132" s="31"/>
      <c r="L132" s="31"/>
      <c r="M132" s="31"/>
      <c r="N132" s="246">
        <f t="shared" ref="N132:N137" si="15">BK132</f>
        <v>0</v>
      </c>
      <c r="O132" s="247"/>
      <c r="P132" s="247"/>
      <c r="Q132" s="247"/>
      <c r="R132" s="32"/>
      <c r="T132" s="69"/>
      <c r="U132" s="31"/>
      <c r="V132" s="31"/>
      <c r="W132" s="31"/>
      <c r="X132" s="31"/>
      <c r="Y132" s="31"/>
      <c r="Z132" s="31"/>
      <c r="AA132" s="70"/>
      <c r="AT132" s="13" t="s">
        <v>73</v>
      </c>
      <c r="AU132" s="13" t="s">
        <v>74</v>
      </c>
      <c r="AY132" s="13" t="s">
        <v>173</v>
      </c>
      <c r="BK132" s="101">
        <f>SUM(BK133:BK137)</f>
        <v>0</v>
      </c>
    </row>
    <row r="133" spans="2:65" s="1" customFormat="1" ht="22.35" customHeight="1" x14ac:dyDescent="0.3">
      <c r="B133" s="30"/>
      <c r="C133" s="163" t="s">
        <v>3</v>
      </c>
      <c r="D133" s="163" t="s">
        <v>139</v>
      </c>
      <c r="E133" s="164" t="s">
        <v>3</v>
      </c>
      <c r="F133" s="236" t="s">
        <v>3</v>
      </c>
      <c r="G133" s="237"/>
      <c r="H133" s="237"/>
      <c r="I133" s="237"/>
      <c r="J133" s="165" t="s">
        <v>3</v>
      </c>
      <c r="K133" s="159"/>
      <c r="L133" s="234"/>
      <c r="M133" s="238"/>
      <c r="N133" s="239">
        <f t="shared" si="15"/>
        <v>0</v>
      </c>
      <c r="O133" s="238"/>
      <c r="P133" s="238"/>
      <c r="Q133" s="238"/>
      <c r="R133" s="32"/>
      <c r="T133" s="160" t="s">
        <v>3</v>
      </c>
      <c r="U133" s="166" t="s">
        <v>41</v>
      </c>
      <c r="V133" s="31"/>
      <c r="W133" s="31"/>
      <c r="X133" s="31"/>
      <c r="Y133" s="31"/>
      <c r="Z133" s="31"/>
      <c r="AA133" s="70"/>
      <c r="AT133" s="13" t="s">
        <v>173</v>
      </c>
      <c r="AU133" s="13" t="s">
        <v>81</v>
      </c>
      <c r="AY133" s="13" t="s">
        <v>173</v>
      </c>
      <c r="BE133" s="101">
        <f>IF(U133="základná",N133,0)</f>
        <v>0</v>
      </c>
      <c r="BF133" s="101">
        <f>IF(U133="znížená",N133,0)</f>
        <v>0</v>
      </c>
      <c r="BG133" s="101">
        <f>IF(U133="zákl. prenesená",N133,0)</f>
        <v>0</v>
      </c>
      <c r="BH133" s="101">
        <f>IF(U133="zníž. prenesená",N133,0)</f>
        <v>0</v>
      </c>
      <c r="BI133" s="101">
        <f>IF(U133="nulová",N133,0)</f>
        <v>0</v>
      </c>
      <c r="BJ133" s="13" t="s">
        <v>116</v>
      </c>
      <c r="BK133" s="101">
        <f>L133*K133</f>
        <v>0</v>
      </c>
    </row>
    <row r="134" spans="2:65" s="1" customFormat="1" ht="22.35" customHeight="1" x14ac:dyDescent="0.3">
      <c r="B134" s="30"/>
      <c r="C134" s="163" t="s">
        <v>3</v>
      </c>
      <c r="D134" s="163" t="s">
        <v>139</v>
      </c>
      <c r="E134" s="164" t="s">
        <v>3</v>
      </c>
      <c r="F134" s="236" t="s">
        <v>3</v>
      </c>
      <c r="G134" s="237"/>
      <c r="H134" s="237"/>
      <c r="I134" s="237"/>
      <c r="J134" s="165" t="s">
        <v>3</v>
      </c>
      <c r="K134" s="159"/>
      <c r="L134" s="234"/>
      <c r="M134" s="238"/>
      <c r="N134" s="239">
        <f t="shared" si="15"/>
        <v>0</v>
      </c>
      <c r="O134" s="238"/>
      <c r="P134" s="238"/>
      <c r="Q134" s="238"/>
      <c r="R134" s="32"/>
      <c r="T134" s="160" t="s">
        <v>3</v>
      </c>
      <c r="U134" s="166" t="s">
        <v>41</v>
      </c>
      <c r="V134" s="31"/>
      <c r="W134" s="31"/>
      <c r="X134" s="31"/>
      <c r="Y134" s="31"/>
      <c r="Z134" s="31"/>
      <c r="AA134" s="70"/>
      <c r="AT134" s="13" t="s">
        <v>173</v>
      </c>
      <c r="AU134" s="13" t="s">
        <v>81</v>
      </c>
      <c r="AY134" s="13" t="s">
        <v>173</v>
      </c>
      <c r="BE134" s="101">
        <f>IF(U134="základná",N134,0)</f>
        <v>0</v>
      </c>
      <c r="BF134" s="101">
        <f>IF(U134="znížená",N134,0)</f>
        <v>0</v>
      </c>
      <c r="BG134" s="101">
        <f>IF(U134="zákl. prenesená",N134,0)</f>
        <v>0</v>
      </c>
      <c r="BH134" s="101">
        <f>IF(U134="zníž. prenesená",N134,0)</f>
        <v>0</v>
      </c>
      <c r="BI134" s="101">
        <f>IF(U134="nulová",N134,0)</f>
        <v>0</v>
      </c>
      <c r="BJ134" s="13" t="s">
        <v>116</v>
      </c>
      <c r="BK134" s="101">
        <f>L134*K134</f>
        <v>0</v>
      </c>
    </row>
    <row r="135" spans="2:65" s="1" customFormat="1" ht="22.35" customHeight="1" x14ac:dyDescent="0.3">
      <c r="B135" s="30"/>
      <c r="C135" s="163" t="s">
        <v>3</v>
      </c>
      <c r="D135" s="163" t="s">
        <v>139</v>
      </c>
      <c r="E135" s="164" t="s">
        <v>3</v>
      </c>
      <c r="F135" s="236" t="s">
        <v>3</v>
      </c>
      <c r="G135" s="237"/>
      <c r="H135" s="237"/>
      <c r="I135" s="237"/>
      <c r="J135" s="165" t="s">
        <v>3</v>
      </c>
      <c r="K135" s="159"/>
      <c r="L135" s="234"/>
      <c r="M135" s="238"/>
      <c r="N135" s="239">
        <f t="shared" si="15"/>
        <v>0</v>
      </c>
      <c r="O135" s="238"/>
      <c r="P135" s="238"/>
      <c r="Q135" s="238"/>
      <c r="R135" s="32"/>
      <c r="T135" s="160" t="s">
        <v>3</v>
      </c>
      <c r="U135" s="166" t="s">
        <v>41</v>
      </c>
      <c r="V135" s="31"/>
      <c r="W135" s="31"/>
      <c r="X135" s="31"/>
      <c r="Y135" s="31"/>
      <c r="Z135" s="31"/>
      <c r="AA135" s="70"/>
      <c r="AT135" s="13" t="s">
        <v>173</v>
      </c>
      <c r="AU135" s="13" t="s">
        <v>81</v>
      </c>
      <c r="AY135" s="13" t="s">
        <v>173</v>
      </c>
      <c r="BE135" s="101">
        <f>IF(U135="základná",N135,0)</f>
        <v>0</v>
      </c>
      <c r="BF135" s="101">
        <f>IF(U135="znížená",N135,0)</f>
        <v>0</v>
      </c>
      <c r="BG135" s="101">
        <f>IF(U135="zákl. prenesená",N135,0)</f>
        <v>0</v>
      </c>
      <c r="BH135" s="101">
        <f>IF(U135="zníž. prenesená",N135,0)</f>
        <v>0</v>
      </c>
      <c r="BI135" s="101">
        <f>IF(U135="nulová",N135,0)</f>
        <v>0</v>
      </c>
      <c r="BJ135" s="13" t="s">
        <v>116</v>
      </c>
      <c r="BK135" s="101">
        <f>L135*K135</f>
        <v>0</v>
      </c>
    </row>
    <row r="136" spans="2:65" s="1" customFormat="1" ht="22.35" customHeight="1" x14ac:dyDescent="0.3">
      <c r="B136" s="30"/>
      <c r="C136" s="163" t="s">
        <v>3</v>
      </c>
      <c r="D136" s="163" t="s">
        <v>139</v>
      </c>
      <c r="E136" s="164" t="s">
        <v>3</v>
      </c>
      <c r="F136" s="236" t="s">
        <v>3</v>
      </c>
      <c r="G136" s="237"/>
      <c r="H136" s="237"/>
      <c r="I136" s="237"/>
      <c r="J136" s="165" t="s">
        <v>3</v>
      </c>
      <c r="K136" s="159"/>
      <c r="L136" s="234"/>
      <c r="M136" s="238"/>
      <c r="N136" s="239">
        <f t="shared" si="15"/>
        <v>0</v>
      </c>
      <c r="O136" s="238"/>
      <c r="P136" s="238"/>
      <c r="Q136" s="238"/>
      <c r="R136" s="32"/>
      <c r="T136" s="160" t="s">
        <v>3</v>
      </c>
      <c r="U136" s="166" t="s">
        <v>41</v>
      </c>
      <c r="V136" s="31"/>
      <c r="W136" s="31"/>
      <c r="X136" s="31"/>
      <c r="Y136" s="31"/>
      <c r="Z136" s="31"/>
      <c r="AA136" s="70"/>
      <c r="AT136" s="13" t="s">
        <v>173</v>
      </c>
      <c r="AU136" s="13" t="s">
        <v>81</v>
      </c>
      <c r="AY136" s="13" t="s">
        <v>173</v>
      </c>
      <c r="BE136" s="101">
        <f>IF(U136="základná",N136,0)</f>
        <v>0</v>
      </c>
      <c r="BF136" s="101">
        <f>IF(U136="znížená",N136,0)</f>
        <v>0</v>
      </c>
      <c r="BG136" s="101">
        <f>IF(U136="zákl. prenesená",N136,0)</f>
        <v>0</v>
      </c>
      <c r="BH136" s="101">
        <f>IF(U136="zníž. prenesená",N136,0)</f>
        <v>0</v>
      </c>
      <c r="BI136" s="101">
        <f>IF(U136="nulová",N136,0)</f>
        <v>0</v>
      </c>
      <c r="BJ136" s="13" t="s">
        <v>116</v>
      </c>
      <c r="BK136" s="101">
        <f>L136*K136</f>
        <v>0</v>
      </c>
    </row>
    <row r="137" spans="2:65" s="1" customFormat="1" ht="22.35" customHeight="1" x14ac:dyDescent="0.3">
      <c r="B137" s="30"/>
      <c r="C137" s="163" t="s">
        <v>3</v>
      </c>
      <c r="D137" s="163" t="s">
        <v>139</v>
      </c>
      <c r="E137" s="164" t="s">
        <v>3</v>
      </c>
      <c r="F137" s="236" t="s">
        <v>3</v>
      </c>
      <c r="G137" s="237"/>
      <c r="H137" s="237"/>
      <c r="I137" s="237"/>
      <c r="J137" s="165" t="s">
        <v>3</v>
      </c>
      <c r="K137" s="159"/>
      <c r="L137" s="234"/>
      <c r="M137" s="238"/>
      <c r="N137" s="239">
        <f t="shared" si="15"/>
        <v>0</v>
      </c>
      <c r="O137" s="238"/>
      <c r="P137" s="238"/>
      <c r="Q137" s="238"/>
      <c r="R137" s="32"/>
      <c r="T137" s="160" t="s">
        <v>3</v>
      </c>
      <c r="U137" s="166" t="s">
        <v>41</v>
      </c>
      <c r="V137" s="51"/>
      <c r="W137" s="51"/>
      <c r="X137" s="51"/>
      <c r="Y137" s="51"/>
      <c r="Z137" s="51"/>
      <c r="AA137" s="53"/>
      <c r="AT137" s="13" t="s">
        <v>173</v>
      </c>
      <c r="AU137" s="13" t="s">
        <v>81</v>
      </c>
      <c r="AY137" s="13" t="s">
        <v>173</v>
      </c>
      <c r="BE137" s="101">
        <f>IF(U137="základná",N137,0)</f>
        <v>0</v>
      </c>
      <c r="BF137" s="101">
        <f>IF(U137="znížená",N137,0)</f>
        <v>0</v>
      </c>
      <c r="BG137" s="101">
        <f>IF(U137="zákl. prenesená",N137,0)</f>
        <v>0</v>
      </c>
      <c r="BH137" s="101">
        <f>IF(U137="zníž. prenesená",N137,0)</f>
        <v>0</v>
      </c>
      <c r="BI137" s="101">
        <f>IF(U137="nulová",N137,0)</f>
        <v>0</v>
      </c>
      <c r="BJ137" s="13" t="s">
        <v>116</v>
      </c>
      <c r="BK137" s="101">
        <f>L137*K137</f>
        <v>0</v>
      </c>
    </row>
    <row r="138" spans="2:65" s="1" customFormat="1" ht="6.95" customHeight="1" x14ac:dyDescent="0.3">
      <c r="B138" s="54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6"/>
    </row>
  </sheetData>
  <mergeCells count="109">
    <mergeCell ref="H1:K1"/>
    <mergeCell ref="S2:AC2"/>
    <mergeCell ref="F136:I136"/>
    <mergeCell ref="L136:M136"/>
    <mergeCell ref="N136:Q136"/>
    <mergeCell ref="F137:I137"/>
    <mergeCell ref="L137:M137"/>
    <mergeCell ref="N137:Q137"/>
    <mergeCell ref="N120:Q120"/>
    <mergeCell ref="N121:Q121"/>
    <mergeCell ref="N122:Q122"/>
    <mergeCell ref="N129:Q129"/>
    <mergeCell ref="N130:Q130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27:I127"/>
    <mergeCell ref="L127:M127"/>
    <mergeCell ref="N127:Q127"/>
    <mergeCell ref="F128:I128"/>
    <mergeCell ref="L128:M128"/>
    <mergeCell ref="N128:Q128"/>
    <mergeCell ref="F131:I131"/>
    <mergeCell ref="L131:M131"/>
    <mergeCell ref="N131:Q131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é sú hodnoty K a M." sqref="D133:D138">
      <formula1>"K,M"</formula1>
    </dataValidation>
    <dataValidation type="list" allowBlank="1" showInputMessage="1" showErrorMessage="1" error="Povolené sú hodnoty základná, znížená, nulová." sqref="U133:U138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19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9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259"/>
      <c r="B1" s="256"/>
      <c r="C1" s="256"/>
      <c r="D1" s="257" t="s">
        <v>1</v>
      </c>
      <c r="E1" s="256"/>
      <c r="F1" s="258" t="s">
        <v>463</v>
      </c>
      <c r="G1" s="258"/>
      <c r="H1" s="260" t="s">
        <v>464</v>
      </c>
      <c r="I1" s="260"/>
      <c r="J1" s="260"/>
      <c r="K1" s="260"/>
      <c r="L1" s="258" t="s">
        <v>465</v>
      </c>
      <c r="M1" s="256"/>
      <c r="N1" s="256"/>
      <c r="O1" s="257" t="s">
        <v>98</v>
      </c>
      <c r="P1" s="256"/>
      <c r="Q1" s="256"/>
      <c r="R1" s="256"/>
      <c r="S1" s="258" t="s">
        <v>466</v>
      </c>
      <c r="T1" s="258"/>
      <c r="U1" s="259"/>
      <c r="V1" s="259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50000000000003" customHeight="1" x14ac:dyDescent="0.3">
      <c r="C2" s="171" t="s">
        <v>5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S2" s="212" t="s">
        <v>6</v>
      </c>
      <c r="T2" s="172"/>
      <c r="U2" s="172"/>
      <c r="V2" s="172"/>
      <c r="W2" s="172"/>
      <c r="X2" s="172"/>
      <c r="Y2" s="172"/>
      <c r="Z2" s="172"/>
      <c r="AA2" s="172"/>
      <c r="AB2" s="172"/>
      <c r="AC2" s="172"/>
      <c r="AT2" s="13" t="s">
        <v>85</v>
      </c>
    </row>
    <row r="3" spans="1:66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74</v>
      </c>
    </row>
    <row r="4" spans="1:66" ht="36.950000000000003" customHeight="1" x14ac:dyDescent="0.3">
      <c r="B4" s="17"/>
      <c r="C4" s="173" t="s">
        <v>99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9"/>
      <c r="T4" s="20" t="s">
        <v>10</v>
      </c>
      <c r="AT4" s="13" t="s">
        <v>4</v>
      </c>
    </row>
    <row r="5" spans="1:66" ht="6.95" customHeight="1" x14ac:dyDescent="0.3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 x14ac:dyDescent="0.3">
      <c r="B6" s="17"/>
      <c r="C6" s="18"/>
      <c r="D6" s="25" t="s">
        <v>15</v>
      </c>
      <c r="E6" s="18"/>
      <c r="F6" s="213" t="str">
        <f>'Rekapitulácia stavby'!K6</f>
        <v>Zvýšenie energietickej účinnosti budovy obecného úradu, Beluj-Neoprávnené náklady</v>
      </c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8"/>
      <c r="R6" s="19"/>
    </row>
    <row r="7" spans="1:66" s="1" customFormat="1" ht="32.85" customHeight="1" x14ac:dyDescent="0.3">
      <c r="B7" s="30"/>
      <c r="C7" s="31"/>
      <c r="D7" s="24" t="s">
        <v>100</v>
      </c>
      <c r="E7" s="31"/>
      <c r="F7" s="179" t="s">
        <v>174</v>
      </c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31"/>
      <c r="R7" s="32"/>
    </row>
    <row r="8" spans="1:66" s="1" customFormat="1" ht="14.45" customHeight="1" x14ac:dyDescent="0.3">
      <c r="B8" s="30"/>
      <c r="C8" s="31"/>
      <c r="D8" s="25" t="s">
        <v>17</v>
      </c>
      <c r="E8" s="31"/>
      <c r="F8" s="23" t="s">
        <v>3</v>
      </c>
      <c r="G8" s="31"/>
      <c r="H8" s="31"/>
      <c r="I8" s="31"/>
      <c r="J8" s="31"/>
      <c r="K8" s="31"/>
      <c r="L8" s="31"/>
      <c r="M8" s="25" t="s">
        <v>18</v>
      </c>
      <c r="N8" s="31"/>
      <c r="O8" s="23" t="s">
        <v>3</v>
      </c>
      <c r="P8" s="31"/>
      <c r="Q8" s="31"/>
      <c r="R8" s="32"/>
    </row>
    <row r="9" spans="1:66" s="1" customFormat="1" ht="14.45" customHeight="1" x14ac:dyDescent="0.3">
      <c r="B9" s="30"/>
      <c r="C9" s="31"/>
      <c r="D9" s="25" t="s">
        <v>19</v>
      </c>
      <c r="E9" s="31"/>
      <c r="F9" s="23" t="s">
        <v>20</v>
      </c>
      <c r="G9" s="31"/>
      <c r="H9" s="31"/>
      <c r="I9" s="31"/>
      <c r="J9" s="31"/>
      <c r="K9" s="31"/>
      <c r="L9" s="31"/>
      <c r="M9" s="25" t="s">
        <v>21</v>
      </c>
      <c r="N9" s="31"/>
      <c r="O9" s="214" t="str">
        <f>'Rekapitulácia stavby'!AN8</f>
        <v>1. 3. 2017</v>
      </c>
      <c r="P9" s="192"/>
      <c r="Q9" s="31"/>
      <c r="R9" s="32"/>
    </row>
    <row r="10" spans="1:66" s="1" customFormat="1" ht="10.9" customHeight="1" x14ac:dyDescent="0.3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66" s="1" customFormat="1" ht="14.45" customHeight="1" x14ac:dyDescent="0.3">
      <c r="B11" s="30"/>
      <c r="C11" s="31"/>
      <c r="D11" s="25" t="s">
        <v>23</v>
      </c>
      <c r="E11" s="31"/>
      <c r="F11" s="31"/>
      <c r="G11" s="31"/>
      <c r="H11" s="31"/>
      <c r="I11" s="31"/>
      <c r="J11" s="31"/>
      <c r="K11" s="31"/>
      <c r="L11" s="31"/>
      <c r="M11" s="25" t="s">
        <v>24</v>
      </c>
      <c r="N11" s="31"/>
      <c r="O11" s="178" t="str">
        <f>IF('Rekapitulácia stavby'!AN10="","",'Rekapitulácia stavby'!AN10)</f>
        <v/>
      </c>
      <c r="P11" s="192"/>
      <c r="Q11" s="31"/>
      <c r="R11" s="32"/>
    </row>
    <row r="12" spans="1:66" s="1" customFormat="1" ht="18" customHeight="1" x14ac:dyDescent="0.3">
      <c r="B12" s="30"/>
      <c r="C12" s="31"/>
      <c r="D12" s="31"/>
      <c r="E12" s="23" t="str">
        <f>IF('Rekapitulácia stavby'!E11="","",'Rekapitulácia stavby'!E11)</f>
        <v>Obec Beluj</v>
      </c>
      <c r="F12" s="31"/>
      <c r="G12" s="31"/>
      <c r="H12" s="31"/>
      <c r="I12" s="31"/>
      <c r="J12" s="31"/>
      <c r="K12" s="31"/>
      <c r="L12" s="31"/>
      <c r="M12" s="25" t="s">
        <v>26</v>
      </c>
      <c r="N12" s="31"/>
      <c r="O12" s="178" t="str">
        <f>IF('Rekapitulácia stavby'!AN11="","",'Rekapitulácia stavby'!AN11)</f>
        <v/>
      </c>
      <c r="P12" s="192"/>
      <c r="Q12" s="31"/>
      <c r="R12" s="32"/>
    </row>
    <row r="13" spans="1:66" s="1" customFormat="1" ht="6.95" customHeight="1" x14ac:dyDescent="0.3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1:66" s="1" customFormat="1" ht="14.45" customHeight="1" x14ac:dyDescent="0.3">
      <c r="B14" s="30"/>
      <c r="C14" s="31"/>
      <c r="D14" s="25" t="s">
        <v>27</v>
      </c>
      <c r="E14" s="31"/>
      <c r="F14" s="31"/>
      <c r="G14" s="31"/>
      <c r="H14" s="31"/>
      <c r="I14" s="31"/>
      <c r="J14" s="31"/>
      <c r="K14" s="31"/>
      <c r="L14" s="31"/>
      <c r="M14" s="25" t="s">
        <v>24</v>
      </c>
      <c r="N14" s="31"/>
      <c r="O14" s="215" t="str">
        <f>IF('Rekapitulácia stavby'!AN13="","",'Rekapitulácia stavby'!AN13)</f>
        <v>Vyplň údaj</v>
      </c>
      <c r="P14" s="192"/>
      <c r="Q14" s="31"/>
      <c r="R14" s="32"/>
    </row>
    <row r="15" spans="1:66" s="1" customFormat="1" ht="18" customHeight="1" x14ac:dyDescent="0.3">
      <c r="B15" s="30"/>
      <c r="C15" s="31"/>
      <c r="D15" s="31"/>
      <c r="E15" s="215" t="str">
        <f>IF('Rekapitulácia stavby'!E14="","",'Rekapitulácia stavby'!E14)</f>
        <v>Vyplň údaj</v>
      </c>
      <c r="F15" s="192"/>
      <c r="G15" s="192"/>
      <c r="H15" s="192"/>
      <c r="I15" s="192"/>
      <c r="J15" s="192"/>
      <c r="K15" s="192"/>
      <c r="L15" s="192"/>
      <c r="M15" s="25" t="s">
        <v>26</v>
      </c>
      <c r="N15" s="31"/>
      <c r="O15" s="215" t="str">
        <f>IF('Rekapitulácia stavby'!AN14="","",'Rekapitulácia stavby'!AN14)</f>
        <v>Vyplň údaj</v>
      </c>
      <c r="P15" s="192"/>
      <c r="Q15" s="31"/>
      <c r="R15" s="32"/>
    </row>
    <row r="16" spans="1:66" s="1" customFormat="1" ht="6.95" customHeight="1" x14ac:dyDescent="0.3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 x14ac:dyDescent="0.3">
      <c r="B17" s="30"/>
      <c r="C17" s="31"/>
      <c r="D17" s="25" t="s">
        <v>29</v>
      </c>
      <c r="E17" s="31"/>
      <c r="F17" s="31"/>
      <c r="G17" s="31"/>
      <c r="H17" s="31"/>
      <c r="I17" s="31"/>
      <c r="J17" s="31"/>
      <c r="K17" s="31"/>
      <c r="L17" s="31"/>
      <c r="M17" s="25" t="s">
        <v>24</v>
      </c>
      <c r="N17" s="31"/>
      <c r="O17" s="178" t="s">
        <v>3</v>
      </c>
      <c r="P17" s="192"/>
      <c r="Q17" s="31"/>
      <c r="R17" s="32"/>
    </row>
    <row r="18" spans="2:18" s="1" customFormat="1" ht="18" customHeight="1" x14ac:dyDescent="0.3">
      <c r="B18" s="30"/>
      <c r="C18" s="31"/>
      <c r="D18" s="31"/>
      <c r="E18" s="23" t="s">
        <v>30</v>
      </c>
      <c r="F18" s="31"/>
      <c r="G18" s="31"/>
      <c r="H18" s="31"/>
      <c r="I18" s="31"/>
      <c r="J18" s="31"/>
      <c r="K18" s="31"/>
      <c r="L18" s="31"/>
      <c r="M18" s="25" t="s">
        <v>26</v>
      </c>
      <c r="N18" s="31"/>
      <c r="O18" s="178" t="s">
        <v>3</v>
      </c>
      <c r="P18" s="192"/>
      <c r="Q18" s="31"/>
      <c r="R18" s="32"/>
    </row>
    <row r="19" spans="2:18" s="1" customFormat="1" ht="6.95" customHeight="1" x14ac:dyDescent="0.3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 x14ac:dyDescent="0.3">
      <c r="B20" s="30"/>
      <c r="C20" s="31"/>
      <c r="D20" s="25" t="s">
        <v>32</v>
      </c>
      <c r="E20" s="31"/>
      <c r="F20" s="31"/>
      <c r="G20" s="31"/>
      <c r="H20" s="31"/>
      <c r="I20" s="31"/>
      <c r="J20" s="31"/>
      <c r="K20" s="31"/>
      <c r="L20" s="31"/>
      <c r="M20" s="25" t="s">
        <v>24</v>
      </c>
      <c r="N20" s="31"/>
      <c r="O20" s="178" t="str">
        <f>IF('Rekapitulácia stavby'!AN19="","",'Rekapitulácia stavby'!AN19)</f>
        <v/>
      </c>
      <c r="P20" s="192"/>
      <c r="Q20" s="31"/>
      <c r="R20" s="32"/>
    </row>
    <row r="21" spans="2:18" s="1" customFormat="1" ht="18" customHeight="1" x14ac:dyDescent="0.3">
      <c r="B21" s="30"/>
      <c r="C21" s="31"/>
      <c r="D21" s="31"/>
      <c r="E21" s="23" t="str">
        <f>IF('Rekapitulácia stavby'!E20="","",'Rekapitulácia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26</v>
      </c>
      <c r="N21" s="31"/>
      <c r="O21" s="178" t="str">
        <f>IF('Rekapitulácia stavby'!AN20="","",'Rekapitulácia stavby'!AN20)</f>
        <v/>
      </c>
      <c r="P21" s="192"/>
      <c r="Q21" s="31"/>
      <c r="R21" s="32"/>
    </row>
    <row r="22" spans="2:18" s="1" customFormat="1" ht="6.95" customHeight="1" x14ac:dyDescent="0.3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 x14ac:dyDescent="0.3">
      <c r="B23" s="30"/>
      <c r="C23" s="31"/>
      <c r="D23" s="25" t="s">
        <v>34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 x14ac:dyDescent="0.3">
      <c r="B24" s="30"/>
      <c r="C24" s="31"/>
      <c r="D24" s="31"/>
      <c r="E24" s="181" t="s">
        <v>3</v>
      </c>
      <c r="F24" s="192"/>
      <c r="G24" s="192"/>
      <c r="H24" s="192"/>
      <c r="I24" s="192"/>
      <c r="J24" s="192"/>
      <c r="K24" s="192"/>
      <c r="L24" s="192"/>
      <c r="M24" s="31"/>
      <c r="N24" s="31"/>
      <c r="O24" s="31"/>
      <c r="P24" s="31"/>
      <c r="Q24" s="31"/>
      <c r="R24" s="32"/>
    </row>
    <row r="25" spans="2:18" s="1" customFormat="1" ht="6.95" customHeight="1" x14ac:dyDescent="0.3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 x14ac:dyDescent="0.3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 x14ac:dyDescent="0.3">
      <c r="B27" s="30"/>
      <c r="C27" s="31"/>
      <c r="D27" s="110" t="s">
        <v>102</v>
      </c>
      <c r="E27" s="31"/>
      <c r="F27" s="31"/>
      <c r="G27" s="31"/>
      <c r="H27" s="31"/>
      <c r="I27" s="31"/>
      <c r="J27" s="31"/>
      <c r="K27" s="31"/>
      <c r="L27" s="31"/>
      <c r="M27" s="182">
        <f>N88</f>
        <v>0</v>
      </c>
      <c r="N27" s="192"/>
      <c r="O27" s="192"/>
      <c r="P27" s="192"/>
      <c r="Q27" s="31"/>
      <c r="R27" s="32"/>
    </row>
    <row r="28" spans="2:18" s="1" customFormat="1" ht="14.45" customHeight="1" x14ac:dyDescent="0.3">
      <c r="B28" s="30"/>
      <c r="C28" s="31"/>
      <c r="D28" s="29" t="s">
        <v>92</v>
      </c>
      <c r="E28" s="31"/>
      <c r="F28" s="31"/>
      <c r="G28" s="31"/>
      <c r="H28" s="31"/>
      <c r="I28" s="31"/>
      <c r="J28" s="31"/>
      <c r="K28" s="31"/>
      <c r="L28" s="31"/>
      <c r="M28" s="182">
        <f>N102</f>
        <v>0</v>
      </c>
      <c r="N28" s="192"/>
      <c r="O28" s="192"/>
      <c r="P28" s="192"/>
      <c r="Q28" s="31"/>
      <c r="R28" s="32"/>
    </row>
    <row r="29" spans="2:18" s="1" customFormat="1" ht="6.95" customHeight="1" x14ac:dyDescent="0.3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 x14ac:dyDescent="0.3">
      <c r="B30" s="30"/>
      <c r="C30" s="31"/>
      <c r="D30" s="111" t="s">
        <v>37</v>
      </c>
      <c r="E30" s="31"/>
      <c r="F30" s="31"/>
      <c r="G30" s="31"/>
      <c r="H30" s="31"/>
      <c r="I30" s="31"/>
      <c r="J30" s="31"/>
      <c r="K30" s="31"/>
      <c r="L30" s="31"/>
      <c r="M30" s="216">
        <f>ROUND(M27+M28,2)</f>
        <v>0</v>
      </c>
      <c r="N30" s="192"/>
      <c r="O30" s="192"/>
      <c r="P30" s="192"/>
      <c r="Q30" s="31"/>
      <c r="R30" s="32"/>
    </row>
    <row r="31" spans="2:18" s="1" customFormat="1" ht="6.95" customHeight="1" x14ac:dyDescent="0.3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 x14ac:dyDescent="0.3">
      <c r="B32" s="30"/>
      <c r="C32" s="31"/>
      <c r="D32" s="37" t="s">
        <v>38</v>
      </c>
      <c r="E32" s="37" t="s">
        <v>39</v>
      </c>
      <c r="F32" s="38">
        <v>0.2</v>
      </c>
      <c r="G32" s="112" t="s">
        <v>40</v>
      </c>
      <c r="H32" s="217">
        <f>ROUND((((SUM(BE102:BE109)+SUM(BE127:BE172))+SUM(BE174:BE178))),2)</f>
        <v>0</v>
      </c>
      <c r="I32" s="192"/>
      <c r="J32" s="192"/>
      <c r="K32" s="31"/>
      <c r="L32" s="31"/>
      <c r="M32" s="217">
        <f>ROUND(((ROUND((SUM(BE102:BE109)+SUM(BE127:BE172)), 2)*F32)+SUM(BE174:BE178)*F32),2)</f>
        <v>0</v>
      </c>
      <c r="N32" s="192"/>
      <c r="O32" s="192"/>
      <c r="P32" s="192"/>
      <c r="Q32" s="31"/>
      <c r="R32" s="32"/>
    </row>
    <row r="33" spans="2:18" s="1" customFormat="1" ht="14.45" customHeight="1" x14ac:dyDescent="0.3">
      <c r="B33" s="30"/>
      <c r="C33" s="31"/>
      <c r="D33" s="31"/>
      <c r="E33" s="37" t="s">
        <v>41</v>
      </c>
      <c r="F33" s="38">
        <v>0.2</v>
      </c>
      <c r="G33" s="112" t="s">
        <v>40</v>
      </c>
      <c r="H33" s="217">
        <f>ROUND((((SUM(BF102:BF109)+SUM(BF127:BF172))+SUM(BF174:BF178))),2)</f>
        <v>0</v>
      </c>
      <c r="I33" s="192"/>
      <c r="J33" s="192"/>
      <c r="K33" s="31"/>
      <c r="L33" s="31"/>
      <c r="M33" s="217">
        <f>ROUND(((ROUND((SUM(BF102:BF109)+SUM(BF127:BF172)), 2)*F33)+SUM(BF174:BF178)*F33),2)</f>
        <v>0</v>
      </c>
      <c r="N33" s="192"/>
      <c r="O33" s="192"/>
      <c r="P33" s="192"/>
      <c r="Q33" s="31"/>
      <c r="R33" s="32"/>
    </row>
    <row r="34" spans="2:18" s="1" customFormat="1" ht="14.45" hidden="1" customHeight="1" x14ac:dyDescent="0.3">
      <c r="B34" s="30"/>
      <c r="C34" s="31"/>
      <c r="D34" s="31"/>
      <c r="E34" s="37" t="s">
        <v>42</v>
      </c>
      <c r="F34" s="38">
        <v>0.2</v>
      </c>
      <c r="G34" s="112" t="s">
        <v>40</v>
      </c>
      <c r="H34" s="217">
        <f>ROUND((((SUM(BG102:BG109)+SUM(BG127:BG172))+SUM(BG174:BG178))),2)</f>
        <v>0</v>
      </c>
      <c r="I34" s="192"/>
      <c r="J34" s="192"/>
      <c r="K34" s="31"/>
      <c r="L34" s="31"/>
      <c r="M34" s="217">
        <v>0</v>
      </c>
      <c r="N34" s="192"/>
      <c r="O34" s="192"/>
      <c r="P34" s="192"/>
      <c r="Q34" s="31"/>
      <c r="R34" s="32"/>
    </row>
    <row r="35" spans="2:18" s="1" customFormat="1" ht="14.45" hidden="1" customHeight="1" x14ac:dyDescent="0.3">
      <c r="B35" s="30"/>
      <c r="C35" s="31"/>
      <c r="D35" s="31"/>
      <c r="E35" s="37" t="s">
        <v>43</v>
      </c>
      <c r="F35" s="38">
        <v>0.2</v>
      </c>
      <c r="G35" s="112" t="s">
        <v>40</v>
      </c>
      <c r="H35" s="217">
        <f>ROUND((((SUM(BH102:BH109)+SUM(BH127:BH172))+SUM(BH174:BH178))),2)</f>
        <v>0</v>
      </c>
      <c r="I35" s="192"/>
      <c r="J35" s="192"/>
      <c r="K35" s="31"/>
      <c r="L35" s="31"/>
      <c r="M35" s="217">
        <v>0</v>
      </c>
      <c r="N35" s="192"/>
      <c r="O35" s="192"/>
      <c r="P35" s="192"/>
      <c r="Q35" s="31"/>
      <c r="R35" s="32"/>
    </row>
    <row r="36" spans="2:18" s="1" customFormat="1" ht="14.45" hidden="1" customHeight="1" x14ac:dyDescent="0.3">
      <c r="B36" s="30"/>
      <c r="C36" s="31"/>
      <c r="D36" s="31"/>
      <c r="E36" s="37" t="s">
        <v>44</v>
      </c>
      <c r="F36" s="38">
        <v>0</v>
      </c>
      <c r="G36" s="112" t="s">
        <v>40</v>
      </c>
      <c r="H36" s="217">
        <f>ROUND((((SUM(BI102:BI109)+SUM(BI127:BI172))+SUM(BI174:BI178))),2)</f>
        <v>0</v>
      </c>
      <c r="I36" s="192"/>
      <c r="J36" s="192"/>
      <c r="K36" s="31"/>
      <c r="L36" s="31"/>
      <c r="M36" s="217">
        <v>0</v>
      </c>
      <c r="N36" s="192"/>
      <c r="O36" s="192"/>
      <c r="P36" s="192"/>
      <c r="Q36" s="31"/>
      <c r="R36" s="32"/>
    </row>
    <row r="37" spans="2:18" s="1" customFormat="1" ht="6.95" customHeight="1" x14ac:dyDescent="0.3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 x14ac:dyDescent="0.3">
      <c r="B38" s="30"/>
      <c r="C38" s="109"/>
      <c r="D38" s="113" t="s">
        <v>45</v>
      </c>
      <c r="E38" s="71"/>
      <c r="F38" s="71"/>
      <c r="G38" s="114" t="s">
        <v>46</v>
      </c>
      <c r="H38" s="115" t="s">
        <v>47</v>
      </c>
      <c r="I38" s="71"/>
      <c r="J38" s="71"/>
      <c r="K38" s="71"/>
      <c r="L38" s="218">
        <f>SUM(M30:M36)</f>
        <v>0</v>
      </c>
      <c r="M38" s="200"/>
      <c r="N38" s="200"/>
      <c r="O38" s="200"/>
      <c r="P38" s="202"/>
      <c r="Q38" s="109"/>
      <c r="R38" s="32"/>
    </row>
    <row r="39" spans="2:18" s="1" customFormat="1" ht="14.45" customHeight="1" x14ac:dyDescent="0.3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 x14ac:dyDescent="0.3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 x14ac:dyDescent="0.3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x14ac:dyDescent="0.3">
      <c r="B50" s="30"/>
      <c r="C50" s="31"/>
      <c r="D50" s="45" t="s">
        <v>48</v>
      </c>
      <c r="E50" s="46"/>
      <c r="F50" s="46"/>
      <c r="G50" s="46"/>
      <c r="H50" s="47"/>
      <c r="I50" s="31"/>
      <c r="J50" s="45" t="s">
        <v>49</v>
      </c>
      <c r="K50" s="46"/>
      <c r="L50" s="46"/>
      <c r="M50" s="46"/>
      <c r="N50" s="46"/>
      <c r="O50" s="46"/>
      <c r="P50" s="47"/>
      <c r="Q50" s="31"/>
      <c r="R50" s="32"/>
    </row>
    <row r="51" spans="2:18" ht="13.5" x14ac:dyDescent="0.3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 x14ac:dyDescent="0.3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 x14ac:dyDescent="0.3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 x14ac:dyDescent="0.3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 x14ac:dyDescent="0.3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 x14ac:dyDescent="0.3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 x14ac:dyDescent="0.3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 x14ac:dyDescent="0.3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x14ac:dyDescent="0.3">
      <c r="B59" s="30"/>
      <c r="C59" s="31"/>
      <c r="D59" s="50" t="s">
        <v>50</v>
      </c>
      <c r="E59" s="51"/>
      <c r="F59" s="51"/>
      <c r="G59" s="52" t="s">
        <v>51</v>
      </c>
      <c r="H59" s="53"/>
      <c r="I59" s="31"/>
      <c r="J59" s="50" t="s">
        <v>50</v>
      </c>
      <c r="K59" s="51"/>
      <c r="L59" s="51"/>
      <c r="M59" s="51"/>
      <c r="N59" s="52" t="s">
        <v>51</v>
      </c>
      <c r="O59" s="51"/>
      <c r="P59" s="53"/>
      <c r="Q59" s="31"/>
      <c r="R59" s="32"/>
    </row>
    <row r="60" spans="2:18" ht="13.5" x14ac:dyDescent="0.3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x14ac:dyDescent="0.3">
      <c r="B61" s="30"/>
      <c r="C61" s="31"/>
      <c r="D61" s="45" t="s">
        <v>52</v>
      </c>
      <c r="E61" s="46"/>
      <c r="F61" s="46"/>
      <c r="G61" s="46"/>
      <c r="H61" s="47"/>
      <c r="I61" s="31"/>
      <c r="J61" s="45" t="s">
        <v>53</v>
      </c>
      <c r="K61" s="46"/>
      <c r="L61" s="46"/>
      <c r="M61" s="46"/>
      <c r="N61" s="46"/>
      <c r="O61" s="46"/>
      <c r="P61" s="47"/>
      <c r="Q61" s="31"/>
      <c r="R61" s="32"/>
    </row>
    <row r="62" spans="2:18" ht="13.5" x14ac:dyDescent="0.3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 x14ac:dyDescent="0.3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 x14ac:dyDescent="0.3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 x14ac:dyDescent="0.3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 x14ac:dyDescent="0.3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 x14ac:dyDescent="0.3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 x14ac:dyDescent="0.3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 x14ac:dyDescent="0.3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x14ac:dyDescent="0.3">
      <c r="B70" s="30"/>
      <c r="C70" s="31"/>
      <c r="D70" s="50" t="s">
        <v>50</v>
      </c>
      <c r="E70" s="51"/>
      <c r="F70" s="51"/>
      <c r="G70" s="52" t="s">
        <v>51</v>
      </c>
      <c r="H70" s="53"/>
      <c r="I70" s="31"/>
      <c r="J70" s="50" t="s">
        <v>50</v>
      </c>
      <c r="K70" s="51"/>
      <c r="L70" s="51"/>
      <c r="M70" s="51"/>
      <c r="N70" s="52" t="s">
        <v>51</v>
      </c>
      <c r="O70" s="51"/>
      <c r="P70" s="53"/>
      <c r="Q70" s="31"/>
      <c r="R70" s="32"/>
    </row>
    <row r="71" spans="2:18" s="1" customFormat="1" ht="14.45" customHeight="1" x14ac:dyDescent="0.3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 x14ac:dyDescent="0.3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950000000000003" customHeight="1" x14ac:dyDescent="0.3">
      <c r="B76" s="30"/>
      <c r="C76" s="173" t="s">
        <v>103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32"/>
    </row>
    <row r="77" spans="2:18" s="1" customFormat="1" ht="6.95" customHeight="1" x14ac:dyDescent="0.3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 x14ac:dyDescent="0.3">
      <c r="B78" s="30"/>
      <c r="C78" s="25" t="s">
        <v>15</v>
      </c>
      <c r="D78" s="31"/>
      <c r="E78" s="31"/>
      <c r="F78" s="213" t="str">
        <f>F6</f>
        <v>Zvýšenie energietickej účinnosti budovy obecného úradu, Beluj-Neoprávnené náklady</v>
      </c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31"/>
      <c r="R78" s="32"/>
    </row>
    <row r="79" spans="2:18" s="1" customFormat="1" ht="36.950000000000003" customHeight="1" x14ac:dyDescent="0.3">
      <c r="B79" s="30"/>
      <c r="C79" s="64" t="s">
        <v>100</v>
      </c>
      <c r="D79" s="31"/>
      <c r="E79" s="31"/>
      <c r="F79" s="193" t="str">
        <f>F7</f>
        <v>02 - Rekonštrukcia-stavebná časť</v>
      </c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31"/>
      <c r="R79" s="32"/>
    </row>
    <row r="80" spans="2:18" s="1" customFormat="1" ht="6.95" customHeight="1" x14ac:dyDescent="0.3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47" s="1" customFormat="1" ht="18" customHeight="1" x14ac:dyDescent="0.3">
      <c r="B81" s="30"/>
      <c r="C81" s="25" t="s">
        <v>19</v>
      </c>
      <c r="D81" s="31"/>
      <c r="E81" s="31"/>
      <c r="F81" s="23" t="str">
        <f>F9</f>
        <v>Beluj</v>
      </c>
      <c r="G81" s="31"/>
      <c r="H81" s="31"/>
      <c r="I81" s="31"/>
      <c r="J81" s="31"/>
      <c r="K81" s="25" t="s">
        <v>21</v>
      </c>
      <c r="L81" s="31"/>
      <c r="M81" s="219" t="str">
        <f>IF(O9="","",O9)</f>
        <v>1. 3. 2017</v>
      </c>
      <c r="N81" s="192"/>
      <c r="O81" s="192"/>
      <c r="P81" s="192"/>
      <c r="Q81" s="31"/>
      <c r="R81" s="32"/>
    </row>
    <row r="82" spans="2:47" s="1" customFormat="1" ht="6.95" customHeight="1" x14ac:dyDescent="0.3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47" s="1" customFormat="1" x14ac:dyDescent="0.3">
      <c r="B83" s="30"/>
      <c r="C83" s="25" t="s">
        <v>23</v>
      </c>
      <c r="D83" s="31"/>
      <c r="E83" s="31"/>
      <c r="F83" s="23" t="str">
        <f>E12</f>
        <v>Obec Beluj</v>
      </c>
      <c r="G83" s="31"/>
      <c r="H83" s="31"/>
      <c r="I83" s="31"/>
      <c r="J83" s="31"/>
      <c r="K83" s="25" t="s">
        <v>29</v>
      </c>
      <c r="L83" s="31"/>
      <c r="M83" s="178" t="str">
        <f>E18</f>
        <v>Ing. arch. Matej Brašeň, SKA 2081 AA</v>
      </c>
      <c r="N83" s="192"/>
      <c r="O83" s="192"/>
      <c r="P83" s="192"/>
      <c r="Q83" s="192"/>
      <c r="R83" s="32"/>
    </row>
    <row r="84" spans="2:47" s="1" customFormat="1" ht="14.45" customHeight="1" x14ac:dyDescent="0.3">
      <c r="B84" s="30"/>
      <c r="C84" s="25" t="s">
        <v>27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32</v>
      </c>
      <c r="L84" s="31"/>
      <c r="M84" s="178" t="str">
        <f>E21</f>
        <v xml:space="preserve"> </v>
      </c>
      <c r="N84" s="192"/>
      <c r="O84" s="192"/>
      <c r="P84" s="192"/>
      <c r="Q84" s="192"/>
      <c r="R84" s="32"/>
    </row>
    <row r="85" spans="2:47" s="1" customFormat="1" ht="10.35" customHeight="1" x14ac:dyDescent="0.3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47" s="1" customFormat="1" ht="29.25" customHeight="1" x14ac:dyDescent="0.3">
      <c r="B86" s="30"/>
      <c r="C86" s="220" t="s">
        <v>104</v>
      </c>
      <c r="D86" s="221"/>
      <c r="E86" s="221"/>
      <c r="F86" s="221"/>
      <c r="G86" s="221"/>
      <c r="H86" s="109"/>
      <c r="I86" s="109"/>
      <c r="J86" s="109"/>
      <c r="K86" s="109"/>
      <c r="L86" s="109"/>
      <c r="M86" s="109"/>
      <c r="N86" s="220" t="s">
        <v>105</v>
      </c>
      <c r="O86" s="192"/>
      <c r="P86" s="192"/>
      <c r="Q86" s="192"/>
      <c r="R86" s="32"/>
    </row>
    <row r="87" spans="2:47" s="1" customFormat="1" ht="10.35" customHeight="1" x14ac:dyDescent="0.3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 x14ac:dyDescent="0.3">
      <c r="B88" s="30"/>
      <c r="C88" s="116" t="s">
        <v>106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10">
        <f>N127</f>
        <v>0</v>
      </c>
      <c r="O88" s="192"/>
      <c r="P88" s="192"/>
      <c r="Q88" s="192"/>
      <c r="R88" s="32"/>
      <c r="AU88" s="13" t="s">
        <v>107</v>
      </c>
    </row>
    <row r="89" spans="2:47" s="6" customFormat="1" ht="24.95" customHeight="1" x14ac:dyDescent="0.3">
      <c r="B89" s="117"/>
      <c r="C89" s="118"/>
      <c r="D89" s="119" t="s">
        <v>108</v>
      </c>
      <c r="E89" s="118"/>
      <c r="F89" s="118"/>
      <c r="G89" s="118"/>
      <c r="H89" s="118"/>
      <c r="I89" s="118"/>
      <c r="J89" s="118"/>
      <c r="K89" s="118"/>
      <c r="L89" s="118"/>
      <c r="M89" s="118"/>
      <c r="N89" s="222">
        <f>N128</f>
        <v>0</v>
      </c>
      <c r="O89" s="223"/>
      <c r="P89" s="223"/>
      <c r="Q89" s="223"/>
      <c r="R89" s="120"/>
    </row>
    <row r="90" spans="2:47" s="7" customFormat="1" ht="19.899999999999999" customHeight="1" x14ac:dyDescent="0.3">
      <c r="B90" s="121"/>
      <c r="C90" s="122"/>
      <c r="D90" s="97" t="s">
        <v>175</v>
      </c>
      <c r="E90" s="122"/>
      <c r="F90" s="122"/>
      <c r="G90" s="122"/>
      <c r="H90" s="122"/>
      <c r="I90" s="122"/>
      <c r="J90" s="122"/>
      <c r="K90" s="122"/>
      <c r="L90" s="122"/>
      <c r="M90" s="122"/>
      <c r="N90" s="207">
        <f>N129</f>
        <v>0</v>
      </c>
      <c r="O90" s="224"/>
      <c r="P90" s="224"/>
      <c r="Q90" s="224"/>
      <c r="R90" s="123"/>
    </row>
    <row r="91" spans="2:47" s="7" customFormat="1" ht="19.899999999999999" customHeight="1" x14ac:dyDescent="0.3">
      <c r="B91" s="121"/>
      <c r="C91" s="122"/>
      <c r="D91" s="97" t="s">
        <v>176</v>
      </c>
      <c r="E91" s="122"/>
      <c r="F91" s="122"/>
      <c r="G91" s="122"/>
      <c r="H91" s="122"/>
      <c r="I91" s="122"/>
      <c r="J91" s="122"/>
      <c r="K91" s="122"/>
      <c r="L91" s="122"/>
      <c r="M91" s="122"/>
      <c r="N91" s="207">
        <f>N132</f>
        <v>0</v>
      </c>
      <c r="O91" s="224"/>
      <c r="P91" s="224"/>
      <c r="Q91" s="224"/>
      <c r="R91" s="123"/>
    </row>
    <row r="92" spans="2:47" s="7" customFormat="1" ht="19.899999999999999" customHeight="1" x14ac:dyDescent="0.3">
      <c r="B92" s="121"/>
      <c r="C92" s="122"/>
      <c r="D92" s="97" t="s">
        <v>109</v>
      </c>
      <c r="E92" s="122"/>
      <c r="F92" s="122"/>
      <c r="G92" s="122"/>
      <c r="H92" s="122"/>
      <c r="I92" s="122"/>
      <c r="J92" s="122"/>
      <c r="K92" s="122"/>
      <c r="L92" s="122"/>
      <c r="M92" s="122"/>
      <c r="N92" s="207">
        <f>N143</f>
        <v>0</v>
      </c>
      <c r="O92" s="224"/>
      <c r="P92" s="224"/>
      <c r="Q92" s="224"/>
      <c r="R92" s="123"/>
    </row>
    <row r="93" spans="2:47" s="7" customFormat="1" ht="19.899999999999999" customHeight="1" x14ac:dyDescent="0.3">
      <c r="B93" s="121"/>
      <c r="C93" s="122"/>
      <c r="D93" s="97" t="s">
        <v>177</v>
      </c>
      <c r="E93" s="122"/>
      <c r="F93" s="122"/>
      <c r="G93" s="122"/>
      <c r="H93" s="122"/>
      <c r="I93" s="122"/>
      <c r="J93" s="122"/>
      <c r="K93" s="122"/>
      <c r="L93" s="122"/>
      <c r="M93" s="122"/>
      <c r="N93" s="207">
        <f>N145</f>
        <v>0</v>
      </c>
      <c r="O93" s="224"/>
      <c r="P93" s="224"/>
      <c r="Q93" s="224"/>
      <c r="R93" s="123"/>
    </row>
    <row r="94" spans="2:47" s="6" customFormat="1" ht="24.95" customHeight="1" x14ac:dyDescent="0.3">
      <c r="B94" s="117"/>
      <c r="C94" s="118"/>
      <c r="D94" s="119" t="s">
        <v>110</v>
      </c>
      <c r="E94" s="118"/>
      <c r="F94" s="118"/>
      <c r="G94" s="118"/>
      <c r="H94" s="118"/>
      <c r="I94" s="118"/>
      <c r="J94" s="118"/>
      <c r="K94" s="118"/>
      <c r="L94" s="118"/>
      <c r="M94" s="118"/>
      <c r="N94" s="222">
        <f>N147</f>
        <v>0</v>
      </c>
      <c r="O94" s="223"/>
      <c r="P94" s="223"/>
      <c r="Q94" s="223"/>
      <c r="R94" s="120"/>
    </row>
    <row r="95" spans="2:47" s="7" customFormat="1" ht="19.899999999999999" customHeight="1" x14ac:dyDescent="0.3">
      <c r="B95" s="121"/>
      <c r="C95" s="122"/>
      <c r="D95" s="97" t="s">
        <v>178</v>
      </c>
      <c r="E95" s="122"/>
      <c r="F95" s="122"/>
      <c r="G95" s="122"/>
      <c r="H95" s="122"/>
      <c r="I95" s="122"/>
      <c r="J95" s="122"/>
      <c r="K95" s="122"/>
      <c r="L95" s="122"/>
      <c r="M95" s="122"/>
      <c r="N95" s="207">
        <f>N148</f>
        <v>0</v>
      </c>
      <c r="O95" s="224"/>
      <c r="P95" s="224"/>
      <c r="Q95" s="224"/>
      <c r="R95" s="123"/>
    </row>
    <row r="96" spans="2:47" s="7" customFormat="1" ht="19.899999999999999" customHeight="1" x14ac:dyDescent="0.3">
      <c r="B96" s="121"/>
      <c r="C96" s="122"/>
      <c r="D96" s="97" t="s">
        <v>179</v>
      </c>
      <c r="E96" s="122"/>
      <c r="F96" s="122"/>
      <c r="G96" s="122"/>
      <c r="H96" s="122"/>
      <c r="I96" s="122"/>
      <c r="J96" s="122"/>
      <c r="K96" s="122"/>
      <c r="L96" s="122"/>
      <c r="M96" s="122"/>
      <c r="N96" s="207">
        <f>N155</f>
        <v>0</v>
      </c>
      <c r="O96" s="224"/>
      <c r="P96" s="224"/>
      <c r="Q96" s="224"/>
      <c r="R96" s="123"/>
    </row>
    <row r="97" spans="2:65" s="7" customFormat="1" ht="19.899999999999999" customHeight="1" x14ac:dyDescent="0.3">
      <c r="B97" s="121"/>
      <c r="C97" s="122"/>
      <c r="D97" s="97" t="s">
        <v>180</v>
      </c>
      <c r="E97" s="122"/>
      <c r="F97" s="122"/>
      <c r="G97" s="122"/>
      <c r="H97" s="122"/>
      <c r="I97" s="122"/>
      <c r="J97" s="122"/>
      <c r="K97" s="122"/>
      <c r="L97" s="122"/>
      <c r="M97" s="122"/>
      <c r="N97" s="207">
        <f>N160</f>
        <v>0</v>
      </c>
      <c r="O97" s="224"/>
      <c r="P97" s="224"/>
      <c r="Q97" s="224"/>
      <c r="R97" s="123"/>
    </row>
    <row r="98" spans="2:65" s="7" customFormat="1" ht="19.899999999999999" customHeight="1" x14ac:dyDescent="0.3">
      <c r="B98" s="121"/>
      <c r="C98" s="122"/>
      <c r="D98" s="97" t="s">
        <v>181</v>
      </c>
      <c r="E98" s="122"/>
      <c r="F98" s="122"/>
      <c r="G98" s="122"/>
      <c r="H98" s="122"/>
      <c r="I98" s="122"/>
      <c r="J98" s="122"/>
      <c r="K98" s="122"/>
      <c r="L98" s="122"/>
      <c r="M98" s="122"/>
      <c r="N98" s="207">
        <f>N166</f>
        <v>0</v>
      </c>
      <c r="O98" s="224"/>
      <c r="P98" s="224"/>
      <c r="Q98" s="224"/>
      <c r="R98" s="123"/>
    </row>
    <row r="99" spans="2:65" s="7" customFormat="1" ht="19.899999999999999" customHeight="1" x14ac:dyDescent="0.3">
      <c r="B99" s="121"/>
      <c r="C99" s="122"/>
      <c r="D99" s="97" t="s">
        <v>182</v>
      </c>
      <c r="E99" s="122"/>
      <c r="F99" s="122"/>
      <c r="G99" s="122"/>
      <c r="H99" s="122"/>
      <c r="I99" s="122"/>
      <c r="J99" s="122"/>
      <c r="K99" s="122"/>
      <c r="L99" s="122"/>
      <c r="M99" s="122"/>
      <c r="N99" s="207">
        <f>N170</f>
        <v>0</v>
      </c>
      <c r="O99" s="224"/>
      <c r="P99" s="224"/>
      <c r="Q99" s="224"/>
      <c r="R99" s="123"/>
    </row>
    <row r="100" spans="2:65" s="6" customFormat="1" ht="21.75" customHeight="1" x14ac:dyDescent="0.35">
      <c r="B100" s="117"/>
      <c r="C100" s="118"/>
      <c r="D100" s="119" t="s">
        <v>112</v>
      </c>
      <c r="E100" s="118"/>
      <c r="F100" s="118"/>
      <c r="G100" s="118"/>
      <c r="H100" s="118"/>
      <c r="I100" s="118"/>
      <c r="J100" s="118"/>
      <c r="K100" s="118"/>
      <c r="L100" s="118"/>
      <c r="M100" s="118"/>
      <c r="N100" s="225">
        <f>N173</f>
        <v>0</v>
      </c>
      <c r="O100" s="223"/>
      <c r="P100" s="223"/>
      <c r="Q100" s="223"/>
      <c r="R100" s="120"/>
    </row>
    <row r="101" spans="2:65" s="1" customFormat="1" ht="21.75" customHeight="1" x14ac:dyDescent="0.3"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2"/>
    </row>
    <row r="102" spans="2:65" s="1" customFormat="1" ht="29.25" customHeight="1" x14ac:dyDescent="0.3">
      <c r="B102" s="30"/>
      <c r="C102" s="116" t="s">
        <v>113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226">
        <f>ROUND(N103+N104+N105+N106+N107+N108,2)</f>
        <v>0</v>
      </c>
      <c r="O102" s="192"/>
      <c r="P102" s="192"/>
      <c r="Q102" s="192"/>
      <c r="R102" s="32"/>
      <c r="T102" s="124"/>
      <c r="U102" s="125" t="s">
        <v>38</v>
      </c>
    </row>
    <row r="103" spans="2:65" s="1" customFormat="1" ht="18" customHeight="1" x14ac:dyDescent="0.3">
      <c r="B103" s="126"/>
      <c r="C103" s="127"/>
      <c r="D103" s="208" t="s">
        <v>114</v>
      </c>
      <c r="E103" s="227"/>
      <c r="F103" s="227"/>
      <c r="G103" s="227"/>
      <c r="H103" s="227"/>
      <c r="I103" s="127"/>
      <c r="J103" s="127"/>
      <c r="K103" s="127"/>
      <c r="L103" s="127"/>
      <c r="M103" s="127"/>
      <c r="N103" s="206">
        <f>ROUND(N88*T103,2)</f>
        <v>0</v>
      </c>
      <c r="O103" s="227"/>
      <c r="P103" s="227"/>
      <c r="Q103" s="227"/>
      <c r="R103" s="128"/>
      <c r="S103" s="127"/>
      <c r="T103" s="129"/>
      <c r="U103" s="130" t="s">
        <v>41</v>
      </c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  <c r="AO103" s="131"/>
      <c r="AP103" s="131"/>
      <c r="AQ103" s="131"/>
      <c r="AR103" s="131"/>
      <c r="AS103" s="131"/>
      <c r="AT103" s="131"/>
      <c r="AU103" s="131"/>
      <c r="AV103" s="131"/>
      <c r="AW103" s="131"/>
      <c r="AX103" s="131"/>
      <c r="AY103" s="132" t="s">
        <v>115</v>
      </c>
      <c r="AZ103" s="131"/>
      <c r="BA103" s="131"/>
      <c r="BB103" s="131"/>
      <c r="BC103" s="131"/>
      <c r="BD103" s="131"/>
      <c r="BE103" s="133">
        <f t="shared" ref="BE103:BE108" si="0">IF(U103="základná",N103,0)</f>
        <v>0</v>
      </c>
      <c r="BF103" s="133">
        <f t="shared" ref="BF103:BF108" si="1">IF(U103="znížená",N103,0)</f>
        <v>0</v>
      </c>
      <c r="BG103" s="133">
        <f t="shared" ref="BG103:BG108" si="2">IF(U103="zákl. prenesená",N103,0)</f>
        <v>0</v>
      </c>
      <c r="BH103" s="133">
        <f t="shared" ref="BH103:BH108" si="3">IF(U103="zníž. prenesená",N103,0)</f>
        <v>0</v>
      </c>
      <c r="BI103" s="133">
        <f t="shared" ref="BI103:BI108" si="4">IF(U103="nulová",N103,0)</f>
        <v>0</v>
      </c>
      <c r="BJ103" s="132" t="s">
        <v>116</v>
      </c>
      <c r="BK103" s="131"/>
      <c r="BL103" s="131"/>
      <c r="BM103" s="131"/>
    </row>
    <row r="104" spans="2:65" s="1" customFormat="1" ht="18" customHeight="1" x14ac:dyDescent="0.3">
      <c r="B104" s="126"/>
      <c r="C104" s="127"/>
      <c r="D104" s="208" t="s">
        <v>117</v>
      </c>
      <c r="E104" s="227"/>
      <c r="F104" s="227"/>
      <c r="G104" s="227"/>
      <c r="H104" s="227"/>
      <c r="I104" s="127"/>
      <c r="J104" s="127"/>
      <c r="K104" s="127"/>
      <c r="L104" s="127"/>
      <c r="M104" s="127"/>
      <c r="N104" s="206">
        <f>ROUND(N88*T104,2)</f>
        <v>0</v>
      </c>
      <c r="O104" s="227"/>
      <c r="P104" s="227"/>
      <c r="Q104" s="227"/>
      <c r="R104" s="128"/>
      <c r="S104" s="127"/>
      <c r="T104" s="129"/>
      <c r="U104" s="130" t="s">
        <v>41</v>
      </c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1"/>
      <c r="AO104" s="131"/>
      <c r="AP104" s="131"/>
      <c r="AQ104" s="131"/>
      <c r="AR104" s="131"/>
      <c r="AS104" s="131"/>
      <c r="AT104" s="131"/>
      <c r="AU104" s="131"/>
      <c r="AV104" s="131"/>
      <c r="AW104" s="131"/>
      <c r="AX104" s="131"/>
      <c r="AY104" s="132" t="s">
        <v>115</v>
      </c>
      <c r="AZ104" s="131"/>
      <c r="BA104" s="131"/>
      <c r="BB104" s="131"/>
      <c r="BC104" s="131"/>
      <c r="BD104" s="131"/>
      <c r="BE104" s="133">
        <f t="shared" si="0"/>
        <v>0</v>
      </c>
      <c r="BF104" s="133">
        <f t="shared" si="1"/>
        <v>0</v>
      </c>
      <c r="BG104" s="133">
        <f t="shared" si="2"/>
        <v>0</v>
      </c>
      <c r="BH104" s="133">
        <f t="shared" si="3"/>
        <v>0</v>
      </c>
      <c r="BI104" s="133">
        <f t="shared" si="4"/>
        <v>0</v>
      </c>
      <c r="BJ104" s="132" t="s">
        <v>116</v>
      </c>
      <c r="BK104" s="131"/>
      <c r="BL104" s="131"/>
      <c r="BM104" s="131"/>
    </row>
    <row r="105" spans="2:65" s="1" customFormat="1" ht="18" customHeight="1" x14ac:dyDescent="0.3">
      <c r="B105" s="126"/>
      <c r="C105" s="127"/>
      <c r="D105" s="208" t="s">
        <v>118</v>
      </c>
      <c r="E105" s="227"/>
      <c r="F105" s="227"/>
      <c r="G105" s="227"/>
      <c r="H105" s="227"/>
      <c r="I105" s="127"/>
      <c r="J105" s="127"/>
      <c r="K105" s="127"/>
      <c r="L105" s="127"/>
      <c r="M105" s="127"/>
      <c r="N105" s="206">
        <f>ROUND(N88*T105,2)</f>
        <v>0</v>
      </c>
      <c r="O105" s="227"/>
      <c r="P105" s="227"/>
      <c r="Q105" s="227"/>
      <c r="R105" s="128"/>
      <c r="S105" s="127"/>
      <c r="T105" s="129"/>
      <c r="U105" s="130" t="s">
        <v>41</v>
      </c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132" t="s">
        <v>115</v>
      </c>
      <c r="AZ105" s="131"/>
      <c r="BA105" s="131"/>
      <c r="BB105" s="131"/>
      <c r="BC105" s="131"/>
      <c r="BD105" s="131"/>
      <c r="BE105" s="133">
        <f t="shared" si="0"/>
        <v>0</v>
      </c>
      <c r="BF105" s="133">
        <f t="shared" si="1"/>
        <v>0</v>
      </c>
      <c r="BG105" s="133">
        <f t="shared" si="2"/>
        <v>0</v>
      </c>
      <c r="BH105" s="133">
        <f t="shared" si="3"/>
        <v>0</v>
      </c>
      <c r="BI105" s="133">
        <f t="shared" si="4"/>
        <v>0</v>
      </c>
      <c r="BJ105" s="132" t="s">
        <v>116</v>
      </c>
      <c r="BK105" s="131"/>
      <c r="BL105" s="131"/>
      <c r="BM105" s="131"/>
    </row>
    <row r="106" spans="2:65" s="1" customFormat="1" ht="18" customHeight="1" x14ac:dyDescent="0.3">
      <c r="B106" s="126"/>
      <c r="C106" s="127"/>
      <c r="D106" s="208" t="s">
        <v>119</v>
      </c>
      <c r="E106" s="227"/>
      <c r="F106" s="227"/>
      <c r="G106" s="227"/>
      <c r="H106" s="227"/>
      <c r="I106" s="127"/>
      <c r="J106" s="127"/>
      <c r="K106" s="127"/>
      <c r="L106" s="127"/>
      <c r="M106" s="127"/>
      <c r="N106" s="206">
        <f>ROUND(N88*T106,2)</f>
        <v>0</v>
      </c>
      <c r="O106" s="227"/>
      <c r="P106" s="227"/>
      <c r="Q106" s="227"/>
      <c r="R106" s="128"/>
      <c r="S106" s="127"/>
      <c r="T106" s="129"/>
      <c r="U106" s="130" t="s">
        <v>41</v>
      </c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1"/>
      <c r="AL106" s="131"/>
      <c r="AM106" s="131"/>
      <c r="AN106" s="131"/>
      <c r="AO106" s="131"/>
      <c r="AP106" s="131"/>
      <c r="AQ106" s="131"/>
      <c r="AR106" s="131"/>
      <c r="AS106" s="131"/>
      <c r="AT106" s="131"/>
      <c r="AU106" s="131"/>
      <c r="AV106" s="131"/>
      <c r="AW106" s="131"/>
      <c r="AX106" s="131"/>
      <c r="AY106" s="132" t="s">
        <v>115</v>
      </c>
      <c r="AZ106" s="131"/>
      <c r="BA106" s="131"/>
      <c r="BB106" s="131"/>
      <c r="BC106" s="131"/>
      <c r="BD106" s="131"/>
      <c r="BE106" s="133">
        <f t="shared" si="0"/>
        <v>0</v>
      </c>
      <c r="BF106" s="133">
        <f t="shared" si="1"/>
        <v>0</v>
      </c>
      <c r="BG106" s="133">
        <f t="shared" si="2"/>
        <v>0</v>
      </c>
      <c r="BH106" s="133">
        <f t="shared" si="3"/>
        <v>0</v>
      </c>
      <c r="BI106" s="133">
        <f t="shared" si="4"/>
        <v>0</v>
      </c>
      <c r="BJ106" s="132" t="s">
        <v>116</v>
      </c>
      <c r="BK106" s="131"/>
      <c r="BL106" s="131"/>
      <c r="BM106" s="131"/>
    </row>
    <row r="107" spans="2:65" s="1" customFormat="1" ht="18" customHeight="1" x14ac:dyDescent="0.3">
      <c r="B107" s="126"/>
      <c r="C107" s="127"/>
      <c r="D107" s="208" t="s">
        <v>120</v>
      </c>
      <c r="E107" s="227"/>
      <c r="F107" s="227"/>
      <c r="G107" s="227"/>
      <c r="H107" s="227"/>
      <c r="I107" s="127"/>
      <c r="J107" s="127"/>
      <c r="K107" s="127"/>
      <c r="L107" s="127"/>
      <c r="M107" s="127"/>
      <c r="N107" s="206">
        <f>ROUND(N88*T107,2)</f>
        <v>0</v>
      </c>
      <c r="O107" s="227"/>
      <c r="P107" s="227"/>
      <c r="Q107" s="227"/>
      <c r="R107" s="128"/>
      <c r="S107" s="127"/>
      <c r="T107" s="129"/>
      <c r="U107" s="130" t="s">
        <v>41</v>
      </c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2" t="s">
        <v>115</v>
      </c>
      <c r="AZ107" s="131"/>
      <c r="BA107" s="131"/>
      <c r="BB107" s="131"/>
      <c r="BC107" s="131"/>
      <c r="BD107" s="131"/>
      <c r="BE107" s="133">
        <f t="shared" si="0"/>
        <v>0</v>
      </c>
      <c r="BF107" s="133">
        <f t="shared" si="1"/>
        <v>0</v>
      </c>
      <c r="BG107" s="133">
        <f t="shared" si="2"/>
        <v>0</v>
      </c>
      <c r="BH107" s="133">
        <f t="shared" si="3"/>
        <v>0</v>
      </c>
      <c r="BI107" s="133">
        <f t="shared" si="4"/>
        <v>0</v>
      </c>
      <c r="BJ107" s="132" t="s">
        <v>116</v>
      </c>
      <c r="BK107" s="131"/>
      <c r="BL107" s="131"/>
      <c r="BM107" s="131"/>
    </row>
    <row r="108" spans="2:65" s="1" customFormat="1" ht="18" customHeight="1" x14ac:dyDescent="0.3">
      <c r="B108" s="126"/>
      <c r="C108" s="127"/>
      <c r="D108" s="134" t="s">
        <v>121</v>
      </c>
      <c r="E108" s="127"/>
      <c r="F108" s="127"/>
      <c r="G108" s="127"/>
      <c r="H108" s="127"/>
      <c r="I108" s="127"/>
      <c r="J108" s="127"/>
      <c r="K108" s="127"/>
      <c r="L108" s="127"/>
      <c r="M108" s="127"/>
      <c r="N108" s="206">
        <f>ROUND(N88*T108,2)</f>
        <v>0</v>
      </c>
      <c r="O108" s="227"/>
      <c r="P108" s="227"/>
      <c r="Q108" s="227"/>
      <c r="R108" s="128"/>
      <c r="S108" s="127"/>
      <c r="T108" s="135"/>
      <c r="U108" s="136" t="s">
        <v>41</v>
      </c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2" t="s">
        <v>122</v>
      </c>
      <c r="AZ108" s="131"/>
      <c r="BA108" s="131"/>
      <c r="BB108" s="131"/>
      <c r="BC108" s="131"/>
      <c r="BD108" s="131"/>
      <c r="BE108" s="133">
        <f t="shared" si="0"/>
        <v>0</v>
      </c>
      <c r="BF108" s="133">
        <f t="shared" si="1"/>
        <v>0</v>
      </c>
      <c r="BG108" s="133">
        <f t="shared" si="2"/>
        <v>0</v>
      </c>
      <c r="BH108" s="133">
        <f t="shared" si="3"/>
        <v>0</v>
      </c>
      <c r="BI108" s="133">
        <f t="shared" si="4"/>
        <v>0</v>
      </c>
      <c r="BJ108" s="132" t="s">
        <v>116</v>
      </c>
      <c r="BK108" s="131"/>
      <c r="BL108" s="131"/>
      <c r="BM108" s="131"/>
    </row>
    <row r="109" spans="2:65" s="1" customFormat="1" ht="13.5" x14ac:dyDescent="0.3"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2"/>
    </row>
    <row r="110" spans="2:65" s="1" customFormat="1" ht="29.25" customHeight="1" x14ac:dyDescent="0.3">
      <c r="B110" s="30"/>
      <c r="C110" s="108" t="s">
        <v>97</v>
      </c>
      <c r="D110" s="109"/>
      <c r="E110" s="109"/>
      <c r="F110" s="109"/>
      <c r="G110" s="109"/>
      <c r="H110" s="109"/>
      <c r="I110" s="109"/>
      <c r="J110" s="109"/>
      <c r="K110" s="109"/>
      <c r="L110" s="211">
        <f>ROUND(SUM(N88+N102),2)</f>
        <v>0</v>
      </c>
      <c r="M110" s="221"/>
      <c r="N110" s="221"/>
      <c r="O110" s="221"/>
      <c r="P110" s="221"/>
      <c r="Q110" s="221"/>
      <c r="R110" s="32"/>
    </row>
    <row r="111" spans="2:65" s="1" customFormat="1" ht="6.95" customHeight="1" x14ac:dyDescent="0.3">
      <c r="B111" s="54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6"/>
    </row>
    <row r="115" spans="2:63" s="1" customFormat="1" ht="6.95" customHeight="1" x14ac:dyDescent="0.3">
      <c r="B115" s="57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9"/>
    </row>
    <row r="116" spans="2:63" s="1" customFormat="1" ht="36.950000000000003" customHeight="1" x14ac:dyDescent="0.3">
      <c r="B116" s="30"/>
      <c r="C116" s="173" t="s">
        <v>123</v>
      </c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32"/>
    </row>
    <row r="117" spans="2:63" s="1" customFormat="1" ht="6.95" customHeight="1" x14ac:dyDescent="0.3">
      <c r="B117" s="30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2"/>
    </row>
    <row r="118" spans="2:63" s="1" customFormat="1" ht="30" customHeight="1" x14ac:dyDescent="0.3">
      <c r="B118" s="30"/>
      <c r="C118" s="25" t="s">
        <v>15</v>
      </c>
      <c r="D118" s="31"/>
      <c r="E118" s="31"/>
      <c r="F118" s="213" t="str">
        <f>F6</f>
        <v>Zvýšenie energietickej účinnosti budovy obecného úradu, Beluj-Neoprávnené náklady</v>
      </c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31"/>
      <c r="R118" s="32"/>
    </row>
    <row r="119" spans="2:63" s="1" customFormat="1" ht="36.950000000000003" customHeight="1" x14ac:dyDescent="0.3">
      <c r="B119" s="30"/>
      <c r="C119" s="64" t="s">
        <v>100</v>
      </c>
      <c r="D119" s="31"/>
      <c r="E119" s="31"/>
      <c r="F119" s="193" t="str">
        <f>F7</f>
        <v>02 - Rekonštrukcia-stavebná časť</v>
      </c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31"/>
      <c r="R119" s="32"/>
    </row>
    <row r="120" spans="2:63" s="1" customFormat="1" ht="6.95" customHeight="1" x14ac:dyDescent="0.3">
      <c r="B120" s="30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2"/>
    </row>
    <row r="121" spans="2:63" s="1" customFormat="1" ht="18" customHeight="1" x14ac:dyDescent="0.3">
      <c r="B121" s="30"/>
      <c r="C121" s="25" t="s">
        <v>19</v>
      </c>
      <c r="D121" s="31"/>
      <c r="E121" s="31"/>
      <c r="F121" s="23" t="str">
        <f>F9</f>
        <v>Beluj</v>
      </c>
      <c r="G121" s="31"/>
      <c r="H121" s="31"/>
      <c r="I121" s="31"/>
      <c r="J121" s="31"/>
      <c r="K121" s="25" t="s">
        <v>21</v>
      </c>
      <c r="L121" s="31"/>
      <c r="M121" s="219" t="str">
        <f>IF(O9="","",O9)</f>
        <v>1. 3. 2017</v>
      </c>
      <c r="N121" s="192"/>
      <c r="O121" s="192"/>
      <c r="P121" s="192"/>
      <c r="Q121" s="31"/>
      <c r="R121" s="32"/>
    </row>
    <row r="122" spans="2:63" s="1" customFormat="1" ht="6.95" customHeight="1" x14ac:dyDescent="0.3">
      <c r="B122" s="30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2"/>
    </row>
    <row r="123" spans="2:63" s="1" customFormat="1" x14ac:dyDescent="0.3">
      <c r="B123" s="30"/>
      <c r="C123" s="25" t="s">
        <v>23</v>
      </c>
      <c r="D123" s="31"/>
      <c r="E123" s="31"/>
      <c r="F123" s="23" t="str">
        <f>E12</f>
        <v>Obec Beluj</v>
      </c>
      <c r="G123" s="31"/>
      <c r="H123" s="31"/>
      <c r="I123" s="31"/>
      <c r="J123" s="31"/>
      <c r="K123" s="25" t="s">
        <v>29</v>
      </c>
      <c r="L123" s="31"/>
      <c r="M123" s="178" t="str">
        <f>E18</f>
        <v>Ing. arch. Matej Brašeň, SKA 2081 AA</v>
      </c>
      <c r="N123" s="192"/>
      <c r="O123" s="192"/>
      <c r="P123" s="192"/>
      <c r="Q123" s="192"/>
      <c r="R123" s="32"/>
    </row>
    <row r="124" spans="2:63" s="1" customFormat="1" ht="14.45" customHeight="1" x14ac:dyDescent="0.3">
      <c r="B124" s="30"/>
      <c r="C124" s="25" t="s">
        <v>27</v>
      </c>
      <c r="D124" s="31"/>
      <c r="E124" s="31"/>
      <c r="F124" s="23" t="str">
        <f>IF(E15="","",E15)</f>
        <v>Vyplň údaj</v>
      </c>
      <c r="G124" s="31"/>
      <c r="H124" s="31"/>
      <c r="I124" s="31"/>
      <c r="J124" s="31"/>
      <c r="K124" s="25" t="s">
        <v>32</v>
      </c>
      <c r="L124" s="31"/>
      <c r="M124" s="178" t="str">
        <f>E21</f>
        <v xml:space="preserve"> </v>
      </c>
      <c r="N124" s="192"/>
      <c r="O124" s="192"/>
      <c r="P124" s="192"/>
      <c r="Q124" s="192"/>
      <c r="R124" s="32"/>
    </row>
    <row r="125" spans="2:63" s="1" customFormat="1" ht="10.35" customHeight="1" x14ac:dyDescent="0.3">
      <c r="B125" s="30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2"/>
    </row>
    <row r="126" spans="2:63" s="8" customFormat="1" ht="29.25" customHeight="1" x14ac:dyDescent="0.3">
      <c r="B126" s="137"/>
      <c r="C126" s="138" t="s">
        <v>124</v>
      </c>
      <c r="D126" s="139" t="s">
        <v>125</v>
      </c>
      <c r="E126" s="139" t="s">
        <v>56</v>
      </c>
      <c r="F126" s="228" t="s">
        <v>126</v>
      </c>
      <c r="G126" s="229"/>
      <c r="H126" s="229"/>
      <c r="I126" s="229"/>
      <c r="J126" s="139" t="s">
        <v>127</v>
      </c>
      <c r="K126" s="139" t="s">
        <v>128</v>
      </c>
      <c r="L126" s="230" t="s">
        <v>129</v>
      </c>
      <c r="M126" s="229"/>
      <c r="N126" s="228" t="s">
        <v>105</v>
      </c>
      <c r="O126" s="229"/>
      <c r="P126" s="229"/>
      <c r="Q126" s="231"/>
      <c r="R126" s="140"/>
      <c r="T126" s="72" t="s">
        <v>130</v>
      </c>
      <c r="U126" s="73" t="s">
        <v>38</v>
      </c>
      <c r="V126" s="73" t="s">
        <v>131</v>
      </c>
      <c r="W126" s="73" t="s">
        <v>132</v>
      </c>
      <c r="X126" s="73" t="s">
        <v>133</v>
      </c>
      <c r="Y126" s="73" t="s">
        <v>134</v>
      </c>
      <c r="Z126" s="73" t="s">
        <v>135</v>
      </c>
      <c r="AA126" s="74" t="s">
        <v>136</v>
      </c>
    </row>
    <row r="127" spans="2:63" s="1" customFormat="1" ht="29.25" customHeight="1" x14ac:dyDescent="0.35">
      <c r="B127" s="30"/>
      <c r="C127" s="76" t="s">
        <v>102</v>
      </c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240">
        <f>BK127</f>
        <v>0</v>
      </c>
      <c r="O127" s="241"/>
      <c r="P127" s="241"/>
      <c r="Q127" s="241"/>
      <c r="R127" s="32"/>
      <c r="T127" s="75"/>
      <c r="U127" s="46"/>
      <c r="V127" s="46"/>
      <c r="W127" s="141">
        <f>W128+W147+W173</f>
        <v>0</v>
      </c>
      <c r="X127" s="46"/>
      <c r="Y127" s="141">
        <f>Y128+Y147+Y173</f>
        <v>3.3450308</v>
      </c>
      <c r="Z127" s="46"/>
      <c r="AA127" s="142">
        <f>AA128+AA147+AA173</f>
        <v>0</v>
      </c>
      <c r="AT127" s="13" t="s">
        <v>73</v>
      </c>
      <c r="AU127" s="13" t="s">
        <v>107</v>
      </c>
      <c r="BK127" s="143">
        <f>BK128+BK147+BK173</f>
        <v>0</v>
      </c>
    </row>
    <row r="128" spans="2:63" s="9" customFormat="1" ht="37.35" customHeight="1" x14ac:dyDescent="0.35">
      <c r="B128" s="144"/>
      <c r="C128" s="145"/>
      <c r="D128" s="146" t="s">
        <v>108</v>
      </c>
      <c r="E128" s="146"/>
      <c r="F128" s="146"/>
      <c r="G128" s="146"/>
      <c r="H128" s="146"/>
      <c r="I128" s="146"/>
      <c r="J128" s="146"/>
      <c r="K128" s="146"/>
      <c r="L128" s="146"/>
      <c r="M128" s="146"/>
      <c r="N128" s="225">
        <f>BK128</f>
        <v>0</v>
      </c>
      <c r="O128" s="222"/>
      <c r="P128" s="222"/>
      <c r="Q128" s="222"/>
      <c r="R128" s="147"/>
      <c r="T128" s="148"/>
      <c r="U128" s="145"/>
      <c r="V128" s="145"/>
      <c r="W128" s="149">
        <f>W129+W132+W143+W145</f>
        <v>0</v>
      </c>
      <c r="X128" s="145"/>
      <c r="Y128" s="149">
        <f>Y129+Y132+Y143+Y145</f>
        <v>2.6130106</v>
      </c>
      <c r="Z128" s="145"/>
      <c r="AA128" s="150">
        <f>AA129+AA132+AA143+AA145</f>
        <v>0</v>
      </c>
      <c r="AR128" s="151" t="s">
        <v>81</v>
      </c>
      <c r="AT128" s="152" t="s">
        <v>73</v>
      </c>
      <c r="AU128" s="152" t="s">
        <v>74</v>
      </c>
      <c r="AY128" s="151" t="s">
        <v>137</v>
      </c>
      <c r="BK128" s="153">
        <f>BK129+BK132+BK143+BK145</f>
        <v>0</v>
      </c>
    </row>
    <row r="129" spans="2:65" s="9" customFormat="1" ht="19.899999999999999" customHeight="1" x14ac:dyDescent="0.3">
      <c r="B129" s="144"/>
      <c r="C129" s="145"/>
      <c r="D129" s="154" t="s">
        <v>175</v>
      </c>
      <c r="E129" s="154"/>
      <c r="F129" s="154"/>
      <c r="G129" s="154"/>
      <c r="H129" s="154"/>
      <c r="I129" s="154"/>
      <c r="J129" s="154"/>
      <c r="K129" s="154"/>
      <c r="L129" s="154"/>
      <c r="M129" s="154"/>
      <c r="N129" s="242">
        <f>BK129</f>
        <v>0</v>
      </c>
      <c r="O129" s="243"/>
      <c r="P129" s="243"/>
      <c r="Q129" s="243"/>
      <c r="R129" s="147"/>
      <c r="T129" s="148"/>
      <c r="U129" s="145"/>
      <c r="V129" s="145"/>
      <c r="W129" s="149">
        <f>SUM(W130:W131)</f>
        <v>0</v>
      </c>
      <c r="X129" s="145"/>
      <c r="Y129" s="149">
        <f>SUM(Y130:Y131)</f>
        <v>1.1476896000000001</v>
      </c>
      <c r="Z129" s="145"/>
      <c r="AA129" s="150">
        <f>SUM(AA130:AA131)</f>
        <v>0</v>
      </c>
      <c r="AR129" s="151" t="s">
        <v>81</v>
      </c>
      <c r="AT129" s="152" t="s">
        <v>73</v>
      </c>
      <c r="AU129" s="152" t="s">
        <v>81</v>
      </c>
      <c r="AY129" s="151" t="s">
        <v>137</v>
      </c>
      <c r="BK129" s="153">
        <f>SUM(BK130:BK131)</f>
        <v>0</v>
      </c>
    </row>
    <row r="130" spans="2:65" s="1" customFormat="1" ht="31.5" customHeight="1" x14ac:dyDescent="0.3">
      <c r="B130" s="126"/>
      <c r="C130" s="155" t="s">
        <v>81</v>
      </c>
      <c r="D130" s="155" t="s">
        <v>139</v>
      </c>
      <c r="E130" s="156" t="s">
        <v>183</v>
      </c>
      <c r="F130" s="232" t="s">
        <v>184</v>
      </c>
      <c r="G130" s="233"/>
      <c r="H130" s="233"/>
      <c r="I130" s="233"/>
      <c r="J130" s="157" t="s">
        <v>142</v>
      </c>
      <c r="K130" s="158">
        <v>2</v>
      </c>
      <c r="L130" s="234">
        <v>0</v>
      </c>
      <c r="M130" s="233"/>
      <c r="N130" s="235">
        <f>ROUND(L130*K130,2)</f>
        <v>0</v>
      </c>
      <c r="O130" s="233"/>
      <c r="P130" s="233"/>
      <c r="Q130" s="233"/>
      <c r="R130" s="128"/>
      <c r="T130" s="160" t="s">
        <v>3</v>
      </c>
      <c r="U130" s="39" t="s">
        <v>41</v>
      </c>
      <c r="V130" s="31"/>
      <c r="W130" s="161">
        <f>V130*K130</f>
        <v>0</v>
      </c>
      <c r="X130" s="161">
        <v>2.6579999999999999E-2</v>
      </c>
      <c r="Y130" s="161">
        <f>X130*K130</f>
        <v>5.3159999999999999E-2</v>
      </c>
      <c r="Z130" s="161">
        <v>0</v>
      </c>
      <c r="AA130" s="162">
        <f>Z130*K130</f>
        <v>0</v>
      </c>
      <c r="AR130" s="13" t="s">
        <v>143</v>
      </c>
      <c r="AT130" s="13" t="s">
        <v>139</v>
      </c>
      <c r="AU130" s="13" t="s">
        <v>116</v>
      </c>
      <c r="AY130" s="13" t="s">
        <v>137</v>
      </c>
      <c r="BE130" s="101">
        <f>IF(U130="základná",N130,0)</f>
        <v>0</v>
      </c>
      <c r="BF130" s="101">
        <f>IF(U130="znížená",N130,0)</f>
        <v>0</v>
      </c>
      <c r="BG130" s="101">
        <f>IF(U130="zákl. prenesená",N130,0)</f>
        <v>0</v>
      </c>
      <c r="BH130" s="101">
        <f>IF(U130="zníž. prenesená",N130,0)</f>
        <v>0</v>
      </c>
      <c r="BI130" s="101">
        <f>IF(U130="nulová",N130,0)</f>
        <v>0</v>
      </c>
      <c r="BJ130" s="13" t="s">
        <v>116</v>
      </c>
      <c r="BK130" s="101">
        <f>ROUND(L130*K130,2)</f>
        <v>0</v>
      </c>
      <c r="BL130" s="13" t="s">
        <v>143</v>
      </c>
      <c r="BM130" s="13" t="s">
        <v>185</v>
      </c>
    </row>
    <row r="131" spans="2:65" s="1" customFormat="1" ht="31.5" customHeight="1" x14ac:dyDescent="0.3">
      <c r="B131" s="126"/>
      <c r="C131" s="155" t="s">
        <v>116</v>
      </c>
      <c r="D131" s="155" t="s">
        <v>139</v>
      </c>
      <c r="E131" s="156" t="s">
        <v>186</v>
      </c>
      <c r="F131" s="232" t="s">
        <v>187</v>
      </c>
      <c r="G131" s="233"/>
      <c r="H131" s="233"/>
      <c r="I131" s="233"/>
      <c r="J131" s="157" t="s">
        <v>169</v>
      </c>
      <c r="K131" s="158">
        <v>10.44</v>
      </c>
      <c r="L131" s="234">
        <v>0</v>
      </c>
      <c r="M131" s="233"/>
      <c r="N131" s="235">
        <f>ROUND(L131*K131,2)</f>
        <v>0</v>
      </c>
      <c r="O131" s="233"/>
      <c r="P131" s="233"/>
      <c r="Q131" s="233"/>
      <c r="R131" s="128"/>
      <c r="T131" s="160" t="s">
        <v>3</v>
      </c>
      <c r="U131" s="39" t="s">
        <v>41</v>
      </c>
      <c r="V131" s="31"/>
      <c r="W131" s="161">
        <f>V131*K131</f>
        <v>0</v>
      </c>
      <c r="X131" s="161">
        <v>0.10484</v>
      </c>
      <c r="Y131" s="161">
        <f>X131*K131</f>
        <v>1.0945296</v>
      </c>
      <c r="Z131" s="161">
        <v>0</v>
      </c>
      <c r="AA131" s="162">
        <f>Z131*K131</f>
        <v>0</v>
      </c>
      <c r="AR131" s="13" t="s">
        <v>143</v>
      </c>
      <c r="AT131" s="13" t="s">
        <v>139</v>
      </c>
      <c r="AU131" s="13" t="s">
        <v>116</v>
      </c>
      <c r="AY131" s="13" t="s">
        <v>137</v>
      </c>
      <c r="BE131" s="101">
        <f>IF(U131="základná",N131,0)</f>
        <v>0</v>
      </c>
      <c r="BF131" s="101">
        <f>IF(U131="znížená",N131,0)</f>
        <v>0</v>
      </c>
      <c r="BG131" s="101">
        <f>IF(U131="zákl. prenesená",N131,0)</f>
        <v>0</v>
      </c>
      <c r="BH131" s="101">
        <f>IF(U131="zníž. prenesená",N131,0)</f>
        <v>0</v>
      </c>
      <c r="BI131" s="101">
        <f>IF(U131="nulová",N131,0)</f>
        <v>0</v>
      </c>
      <c r="BJ131" s="13" t="s">
        <v>116</v>
      </c>
      <c r="BK131" s="101">
        <f>ROUND(L131*K131,2)</f>
        <v>0</v>
      </c>
      <c r="BL131" s="13" t="s">
        <v>143</v>
      </c>
      <c r="BM131" s="13" t="s">
        <v>188</v>
      </c>
    </row>
    <row r="132" spans="2:65" s="9" customFormat="1" ht="29.85" customHeight="1" x14ac:dyDescent="0.3">
      <c r="B132" s="144"/>
      <c r="C132" s="145"/>
      <c r="D132" s="154" t="s">
        <v>176</v>
      </c>
      <c r="E132" s="154"/>
      <c r="F132" s="154"/>
      <c r="G132" s="154"/>
      <c r="H132" s="154"/>
      <c r="I132" s="154"/>
      <c r="J132" s="154"/>
      <c r="K132" s="154"/>
      <c r="L132" s="154"/>
      <c r="M132" s="154"/>
      <c r="N132" s="252">
        <f>BK132</f>
        <v>0</v>
      </c>
      <c r="O132" s="253"/>
      <c r="P132" s="253"/>
      <c r="Q132" s="253"/>
      <c r="R132" s="147"/>
      <c r="T132" s="148"/>
      <c r="U132" s="145"/>
      <c r="V132" s="145"/>
      <c r="W132" s="149">
        <f>SUM(W133:W142)</f>
        <v>0</v>
      </c>
      <c r="X132" s="145"/>
      <c r="Y132" s="149">
        <f>SUM(Y133:Y142)</f>
        <v>1.4194209999999998</v>
      </c>
      <c r="Z132" s="145"/>
      <c r="AA132" s="150">
        <f>SUM(AA133:AA142)</f>
        <v>0</v>
      </c>
      <c r="AR132" s="151" t="s">
        <v>81</v>
      </c>
      <c r="AT132" s="152" t="s">
        <v>73</v>
      </c>
      <c r="AU132" s="152" t="s">
        <v>81</v>
      </c>
      <c r="AY132" s="151" t="s">
        <v>137</v>
      </c>
      <c r="BK132" s="153">
        <f>SUM(BK133:BK142)</f>
        <v>0</v>
      </c>
    </row>
    <row r="133" spans="2:65" s="1" customFormat="1" ht="31.5" customHeight="1" x14ac:dyDescent="0.3">
      <c r="B133" s="126"/>
      <c r="C133" s="155" t="s">
        <v>189</v>
      </c>
      <c r="D133" s="155" t="s">
        <v>139</v>
      </c>
      <c r="E133" s="156" t="s">
        <v>190</v>
      </c>
      <c r="F133" s="232" t="s">
        <v>191</v>
      </c>
      <c r="G133" s="233"/>
      <c r="H133" s="233"/>
      <c r="I133" s="233"/>
      <c r="J133" s="157" t="s">
        <v>169</v>
      </c>
      <c r="K133" s="158">
        <v>4.5</v>
      </c>
      <c r="L133" s="234">
        <v>0</v>
      </c>
      <c r="M133" s="233"/>
      <c r="N133" s="235">
        <f t="shared" ref="N133:N142" si="5">ROUND(L133*K133,2)</f>
        <v>0</v>
      </c>
      <c r="O133" s="233"/>
      <c r="P133" s="233"/>
      <c r="Q133" s="233"/>
      <c r="R133" s="128"/>
      <c r="T133" s="160" t="s">
        <v>3</v>
      </c>
      <c r="U133" s="39" t="s">
        <v>41</v>
      </c>
      <c r="V133" s="31"/>
      <c r="W133" s="161">
        <f t="shared" ref="W133:W142" si="6">V133*K133</f>
        <v>0</v>
      </c>
      <c r="X133" s="161">
        <v>4.4000000000000002E-4</v>
      </c>
      <c r="Y133" s="161">
        <f t="shared" ref="Y133:Y142" si="7">X133*K133</f>
        <v>1.98E-3</v>
      </c>
      <c r="Z133" s="161">
        <v>0</v>
      </c>
      <c r="AA133" s="162">
        <f t="shared" ref="AA133:AA142" si="8">Z133*K133</f>
        <v>0</v>
      </c>
      <c r="AR133" s="13" t="s">
        <v>143</v>
      </c>
      <c r="AT133" s="13" t="s">
        <v>139</v>
      </c>
      <c r="AU133" s="13" t="s">
        <v>116</v>
      </c>
      <c r="AY133" s="13" t="s">
        <v>137</v>
      </c>
      <c r="BE133" s="101">
        <f t="shared" ref="BE133:BE142" si="9">IF(U133="základná",N133,0)</f>
        <v>0</v>
      </c>
      <c r="BF133" s="101">
        <f t="shared" ref="BF133:BF142" si="10">IF(U133="znížená",N133,0)</f>
        <v>0</v>
      </c>
      <c r="BG133" s="101">
        <f t="shared" ref="BG133:BG142" si="11">IF(U133="zákl. prenesená",N133,0)</f>
        <v>0</v>
      </c>
      <c r="BH133" s="101">
        <f t="shared" ref="BH133:BH142" si="12">IF(U133="zníž. prenesená",N133,0)</f>
        <v>0</v>
      </c>
      <c r="BI133" s="101">
        <f t="shared" ref="BI133:BI142" si="13">IF(U133="nulová",N133,0)</f>
        <v>0</v>
      </c>
      <c r="BJ133" s="13" t="s">
        <v>116</v>
      </c>
      <c r="BK133" s="101">
        <f t="shared" ref="BK133:BK142" si="14">ROUND(L133*K133,2)</f>
        <v>0</v>
      </c>
      <c r="BL133" s="13" t="s">
        <v>143</v>
      </c>
      <c r="BM133" s="13" t="s">
        <v>192</v>
      </c>
    </row>
    <row r="134" spans="2:65" s="1" customFormat="1" ht="57" customHeight="1" x14ac:dyDescent="0.3">
      <c r="B134" s="126"/>
      <c r="C134" s="155" t="s">
        <v>143</v>
      </c>
      <c r="D134" s="155" t="s">
        <v>139</v>
      </c>
      <c r="E134" s="156" t="s">
        <v>193</v>
      </c>
      <c r="F134" s="232" t="s">
        <v>194</v>
      </c>
      <c r="G134" s="233"/>
      <c r="H134" s="233"/>
      <c r="I134" s="233"/>
      <c r="J134" s="157" t="s">
        <v>169</v>
      </c>
      <c r="K134" s="158">
        <v>4.5</v>
      </c>
      <c r="L134" s="234">
        <v>0</v>
      </c>
      <c r="M134" s="233"/>
      <c r="N134" s="235">
        <f t="shared" si="5"/>
        <v>0</v>
      </c>
      <c r="O134" s="233"/>
      <c r="P134" s="233"/>
      <c r="Q134" s="233"/>
      <c r="R134" s="128"/>
      <c r="T134" s="160" t="s">
        <v>3</v>
      </c>
      <c r="U134" s="39" t="s">
        <v>41</v>
      </c>
      <c r="V134" s="31"/>
      <c r="W134" s="161">
        <f t="shared" si="6"/>
        <v>0</v>
      </c>
      <c r="X134" s="161">
        <v>9.2399999999999999E-3</v>
      </c>
      <c r="Y134" s="161">
        <f t="shared" si="7"/>
        <v>4.1579999999999999E-2</v>
      </c>
      <c r="Z134" s="161">
        <v>0</v>
      </c>
      <c r="AA134" s="162">
        <f t="shared" si="8"/>
        <v>0</v>
      </c>
      <c r="AR134" s="13" t="s">
        <v>143</v>
      </c>
      <c r="AT134" s="13" t="s">
        <v>139</v>
      </c>
      <c r="AU134" s="13" t="s">
        <v>116</v>
      </c>
      <c r="AY134" s="13" t="s">
        <v>137</v>
      </c>
      <c r="BE134" s="101">
        <f t="shared" si="9"/>
        <v>0</v>
      </c>
      <c r="BF134" s="101">
        <f t="shared" si="10"/>
        <v>0</v>
      </c>
      <c r="BG134" s="101">
        <f t="shared" si="11"/>
        <v>0</v>
      </c>
      <c r="BH134" s="101">
        <f t="shared" si="12"/>
        <v>0</v>
      </c>
      <c r="BI134" s="101">
        <f t="shared" si="13"/>
        <v>0</v>
      </c>
      <c r="BJ134" s="13" t="s">
        <v>116</v>
      </c>
      <c r="BK134" s="101">
        <f t="shared" si="14"/>
        <v>0</v>
      </c>
      <c r="BL134" s="13" t="s">
        <v>143</v>
      </c>
      <c r="BM134" s="13" t="s">
        <v>195</v>
      </c>
    </row>
    <row r="135" spans="2:65" s="1" customFormat="1" ht="31.5" customHeight="1" x14ac:dyDescent="0.3">
      <c r="B135" s="126"/>
      <c r="C135" s="155" t="s">
        <v>196</v>
      </c>
      <c r="D135" s="155" t="s">
        <v>139</v>
      </c>
      <c r="E135" s="156" t="s">
        <v>197</v>
      </c>
      <c r="F135" s="232" t="s">
        <v>198</v>
      </c>
      <c r="G135" s="233"/>
      <c r="H135" s="233"/>
      <c r="I135" s="233"/>
      <c r="J135" s="157" t="s">
        <v>169</v>
      </c>
      <c r="K135" s="158">
        <v>4.5</v>
      </c>
      <c r="L135" s="234">
        <v>0</v>
      </c>
      <c r="M135" s="233"/>
      <c r="N135" s="235">
        <f t="shared" si="5"/>
        <v>0</v>
      </c>
      <c r="O135" s="233"/>
      <c r="P135" s="233"/>
      <c r="Q135" s="233"/>
      <c r="R135" s="128"/>
      <c r="T135" s="160" t="s">
        <v>3</v>
      </c>
      <c r="U135" s="39" t="s">
        <v>41</v>
      </c>
      <c r="V135" s="31"/>
      <c r="W135" s="161">
        <f t="shared" si="6"/>
        <v>0</v>
      </c>
      <c r="X135" s="161">
        <v>4.1599999999999996E-3</v>
      </c>
      <c r="Y135" s="161">
        <f t="shared" si="7"/>
        <v>1.8719999999999997E-2</v>
      </c>
      <c r="Z135" s="161">
        <v>0</v>
      </c>
      <c r="AA135" s="162">
        <f t="shared" si="8"/>
        <v>0</v>
      </c>
      <c r="AR135" s="13" t="s">
        <v>143</v>
      </c>
      <c r="AT135" s="13" t="s">
        <v>139</v>
      </c>
      <c r="AU135" s="13" t="s">
        <v>116</v>
      </c>
      <c r="AY135" s="13" t="s">
        <v>137</v>
      </c>
      <c r="BE135" s="101">
        <f t="shared" si="9"/>
        <v>0</v>
      </c>
      <c r="BF135" s="101">
        <f t="shared" si="10"/>
        <v>0</v>
      </c>
      <c r="BG135" s="101">
        <f t="shared" si="11"/>
        <v>0</v>
      </c>
      <c r="BH135" s="101">
        <f t="shared" si="12"/>
        <v>0</v>
      </c>
      <c r="BI135" s="101">
        <f t="shared" si="13"/>
        <v>0</v>
      </c>
      <c r="BJ135" s="13" t="s">
        <v>116</v>
      </c>
      <c r="BK135" s="101">
        <f t="shared" si="14"/>
        <v>0</v>
      </c>
      <c r="BL135" s="13" t="s">
        <v>143</v>
      </c>
      <c r="BM135" s="13" t="s">
        <v>199</v>
      </c>
    </row>
    <row r="136" spans="2:65" s="1" customFormat="1" ht="31.5" customHeight="1" x14ac:dyDescent="0.3">
      <c r="B136" s="126"/>
      <c r="C136" s="155" t="s">
        <v>200</v>
      </c>
      <c r="D136" s="155" t="s">
        <v>139</v>
      </c>
      <c r="E136" s="156" t="s">
        <v>201</v>
      </c>
      <c r="F136" s="232" t="s">
        <v>202</v>
      </c>
      <c r="G136" s="233"/>
      <c r="H136" s="233"/>
      <c r="I136" s="233"/>
      <c r="J136" s="157" t="s">
        <v>169</v>
      </c>
      <c r="K136" s="158">
        <v>30.12</v>
      </c>
      <c r="L136" s="234">
        <v>0</v>
      </c>
      <c r="M136" s="233"/>
      <c r="N136" s="235">
        <f t="shared" si="5"/>
        <v>0</v>
      </c>
      <c r="O136" s="233"/>
      <c r="P136" s="233"/>
      <c r="Q136" s="233"/>
      <c r="R136" s="128"/>
      <c r="T136" s="160" t="s">
        <v>3</v>
      </c>
      <c r="U136" s="39" t="s">
        <v>41</v>
      </c>
      <c r="V136" s="31"/>
      <c r="W136" s="161">
        <f t="shared" si="6"/>
        <v>0</v>
      </c>
      <c r="X136" s="161">
        <v>4.2000000000000002E-4</v>
      </c>
      <c r="Y136" s="161">
        <f t="shared" si="7"/>
        <v>1.2650400000000001E-2</v>
      </c>
      <c r="Z136" s="161">
        <v>0</v>
      </c>
      <c r="AA136" s="162">
        <f t="shared" si="8"/>
        <v>0</v>
      </c>
      <c r="AR136" s="13" t="s">
        <v>143</v>
      </c>
      <c r="AT136" s="13" t="s">
        <v>139</v>
      </c>
      <c r="AU136" s="13" t="s">
        <v>116</v>
      </c>
      <c r="AY136" s="13" t="s">
        <v>137</v>
      </c>
      <c r="BE136" s="101">
        <f t="shared" si="9"/>
        <v>0</v>
      </c>
      <c r="BF136" s="101">
        <f t="shared" si="10"/>
        <v>0</v>
      </c>
      <c r="BG136" s="101">
        <f t="shared" si="11"/>
        <v>0</v>
      </c>
      <c r="BH136" s="101">
        <f t="shared" si="12"/>
        <v>0</v>
      </c>
      <c r="BI136" s="101">
        <f t="shared" si="13"/>
        <v>0</v>
      </c>
      <c r="BJ136" s="13" t="s">
        <v>116</v>
      </c>
      <c r="BK136" s="101">
        <f t="shared" si="14"/>
        <v>0</v>
      </c>
      <c r="BL136" s="13" t="s">
        <v>143</v>
      </c>
      <c r="BM136" s="13" t="s">
        <v>203</v>
      </c>
    </row>
    <row r="137" spans="2:65" s="1" customFormat="1" ht="31.5" customHeight="1" x14ac:dyDescent="0.3">
      <c r="B137" s="126"/>
      <c r="C137" s="155" t="s">
        <v>204</v>
      </c>
      <c r="D137" s="155" t="s">
        <v>139</v>
      </c>
      <c r="E137" s="156" t="s">
        <v>205</v>
      </c>
      <c r="F137" s="232" t="s">
        <v>206</v>
      </c>
      <c r="G137" s="233"/>
      <c r="H137" s="233"/>
      <c r="I137" s="233"/>
      <c r="J137" s="157" t="s">
        <v>169</v>
      </c>
      <c r="K137" s="158">
        <v>30.12</v>
      </c>
      <c r="L137" s="234">
        <v>0</v>
      </c>
      <c r="M137" s="233"/>
      <c r="N137" s="235">
        <f t="shared" si="5"/>
        <v>0</v>
      </c>
      <c r="O137" s="233"/>
      <c r="P137" s="233"/>
      <c r="Q137" s="233"/>
      <c r="R137" s="128"/>
      <c r="T137" s="160" t="s">
        <v>3</v>
      </c>
      <c r="U137" s="39" t="s">
        <v>41</v>
      </c>
      <c r="V137" s="31"/>
      <c r="W137" s="161">
        <f t="shared" si="6"/>
        <v>0</v>
      </c>
      <c r="X137" s="161">
        <v>4.7200000000000002E-3</v>
      </c>
      <c r="Y137" s="161">
        <f t="shared" si="7"/>
        <v>0.1421664</v>
      </c>
      <c r="Z137" s="161">
        <v>0</v>
      </c>
      <c r="AA137" s="162">
        <f t="shared" si="8"/>
        <v>0</v>
      </c>
      <c r="AR137" s="13" t="s">
        <v>143</v>
      </c>
      <c r="AT137" s="13" t="s">
        <v>139</v>
      </c>
      <c r="AU137" s="13" t="s">
        <v>116</v>
      </c>
      <c r="AY137" s="13" t="s">
        <v>137</v>
      </c>
      <c r="BE137" s="101">
        <f t="shared" si="9"/>
        <v>0</v>
      </c>
      <c r="BF137" s="101">
        <f t="shared" si="10"/>
        <v>0</v>
      </c>
      <c r="BG137" s="101">
        <f t="shared" si="11"/>
        <v>0</v>
      </c>
      <c r="BH137" s="101">
        <f t="shared" si="12"/>
        <v>0</v>
      </c>
      <c r="BI137" s="101">
        <f t="shared" si="13"/>
        <v>0</v>
      </c>
      <c r="BJ137" s="13" t="s">
        <v>116</v>
      </c>
      <c r="BK137" s="101">
        <f t="shared" si="14"/>
        <v>0</v>
      </c>
      <c r="BL137" s="13" t="s">
        <v>143</v>
      </c>
      <c r="BM137" s="13" t="s">
        <v>207</v>
      </c>
    </row>
    <row r="138" spans="2:65" s="1" customFormat="1" ht="31.5" customHeight="1" x14ac:dyDescent="0.3">
      <c r="B138" s="126"/>
      <c r="C138" s="155" t="s">
        <v>208</v>
      </c>
      <c r="D138" s="155" t="s">
        <v>139</v>
      </c>
      <c r="E138" s="156" t="s">
        <v>209</v>
      </c>
      <c r="F138" s="232" t="s">
        <v>210</v>
      </c>
      <c r="G138" s="233"/>
      <c r="H138" s="233"/>
      <c r="I138" s="233"/>
      <c r="J138" s="157" t="s">
        <v>169</v>
      </c>
      <c r="K138" s="158">
        <v>30.12</v>
      </c>
      <c r="L138" s="234">
        <v>0</v>
      </c>
      <c r="M138" s="233"/>
      <c r="N138" s="235">
        <f t="shared" si="5"/>
        <v>0</v>
      </c>
      <c r="O138" s="233"/>
      <c r="P138" s="233"/>
      <c r="Q138" s="233"/>
      <c r="R138" s="128"/>
      <c r="T138" s="160" t="s">
        <v>3</v>
      </c>
      <c r="U138" s="39" t="s">
        <v>41</v>
      </c>
      <c r="V138" s="31"/>
      <c r="W138" s="161">
        <f t="shared" si="6"/>
        <v>0</v>
      </c>
      <c r="X138" s="161">
        <v>4.1599999999999996E-3</v>
      </c>
      <c r="Y138" s="161">
        <f t="shared" si="7"/>
        <v>0.1252992</v>
      </c>
      <c r="Z138" s="161">
        <v>0</v>
      </c>
      <c r="AA138" s="162">
        <f t="shared" si="8"/>
        <v>0</v>
      </c>
      <c r="AR138" s="13" t="s">
        <v>143</v>
      </c>
      <c r="AT138" s="13" t="s">
        <v>139</v>
      </c>
      <c r="AU138" s="13" t="s">
        <v>116</v>
      </c>
      <c r="AY138" s="13" t="s">
        <v>137</v>
      </c>
      <c r="BE138" s="101">
        <f t="shared" si="9"/>
        <v>0</v>
      </c>
      <c r="BF138" s="101">
        <f t="shared" si="10"/>
        <v>0</v>
      </c>
      <c r="BG138" s="101">
        <f t="shared" si="11"/>
        <v>0</v>
      </c>
      <c r="BH138" s="101">
        <f t="shared" si="12"/>
        <v>0</v>
      </c>
      <c r="BI138" s="101">
        <f t="shared" si="13"/>
        <v>0</v>
      </c>
      <c r="BJ138" s="13" t="s">
        <v>116</v>
      </c>
      <c r="BK138" s="101">
        <f t="shared" si="14"/>
        <v>0</v>
      </c>
      <c r="BL138" s="13" t="s">
        <v>143</v>
      </c>
      <c r="BM138" s="13" t="s">
        <v>211</v>
      </c>
    </row>
    <row r="139" spans="2:65" s="1" customFormat="1" ht="44.25" customHeight="1" x14ac:dyDescent="0.3">
      <c r="B139" s="126"/>
      <c r="C139" s="155" t="s">
        <v>212</v>
      </c>
      <c r="D139" s="155" t="s">
        <v>139</v>
      </c>
      <c r="E139" s="156" t="s">
        <v>213</v>
      </c>
      <c r="F139" s="232" t="s">
        <v>214</v>
      </c>
      <c r="G139" s="233"/>
      <c r="H139" s="233"/>
      <c r="I139" s="233"/>
      <c r="J139" s="157" t="s">
        <v>169</v>
      </c>
      <c r="K139" s="158">
        <v>4.5</v>
      </c>
      <c r="L139" s="234">
        <v>0</v>
      </c>
      <c r="M139" s="233"/>
      <c r="N139" s="235">
        <f t="shared" si="5"/>
        <v>0</v>
      </c>
      <c r="O139" s="233"/>
      <c r="P139" s="233"/>
      <c r="Q139" s="233"/>
      <c r="R139" s="128"/>
      <c r="T139" s="160" t="s">
        <v>3</v>
      </c>
      <c r="U139" s="39" t="s">
        <v>41</v>
      </c>
      <c r="V139" s="31"/>
      <c r="W139" s="161">
        <f t="shared" si="6"/>
        <v>0</v>
      </c>
      <c r="X139" s="161">
        <v>0.21940999999999999</v>
      </c>
      <c r="Y139" s="161">
        <f t="shared" si="7"/>
        <v>0.98734499999999992</v>
      </c>
      <c r="Z139" s="161">
        <v>0</v>
      </c>
      <c r="AA139" s="162">
        <f t="shared" si="8"/>
        <v>0</v>
      </c>
      <c r="AR139" s="13" t="s">
        <v>143</v>
      </c>
      <c r="AT139" s="13" t="s">
        <v>139</v>
      </c>
      <c r="AU139" s="13" t="s">
        <v>116</v>
      </c>
      <c r="AY139" s="13" t="s">
        <v>137</v>
      </c>
      <c r="BE139" s="101">
        <f t="shared" si="9"/>
        <v>0</v>
      </c>
      <c r="BF139" s="101">
        <f t="shared" si="10"/>
        <v>0</v>
      </c>
      <c r="BG139" s="101">
        <f t="shared" si="11"/>
        <v>0</v>
      </c>
      <c r="BH139" s="101">
        <f t="shared" si="12"/>
        <v>0</v>
      </c>
      <c r="BI139" s="101">
        <f t="shared" si="13"/>
        <v>0</v>
      </c>
      <c r="BJ139" s="13" t="s">
        <v>116</v>
      </c>
      <c r="BK139" s="101">
        <f t="shared" si="14"/>
        <v>0</v>
      </c>
      <c r="BL139" s="13" t="s">
        <v>143</v>
      </c>
      <c r="BM139" s="13" t="s">
        <v>215</v>
      </c>
    </row>
    <row r="140" spans="2:65" s="1" customFormat="1" ht="22.5" customHeight="1" x14ac:dyDescent="0.3">
      <c r="B140" s="126"/>
      <c r="C140" s="155" t="s">
        <v>216</v>
      </c>
      <c r="D140" s="155" t="s">
        <v>139</v>
      </c>
      <c r="E140" s="156" t="s">
        <v>217</v>
      </c>
      <c r="F140" s="232" t="s">
        <v>218</v>
      </c>
      <c r="G140" s="233"/>
      <c r="H140" s="233"/>
      <c r="I140" s="233"/>
      <c r="J140" s="157" t="s">
        <v>169</v>
      </c>
      <c r="K140" s="158">
        <v>4.5</v>
      </c>
      <c r="L140" s="234">
        <v>0</v>
      </c>
      <c r="M140" s="233"/>
      <c r="N140" s="235">
        <f t="shared" si="5"/>
        <v>0</v>
      </c>
      <c r="O140" s="233"/>
      <c r="P140" s="233"/>
      <c r="Q140" s="233"/>
      <c r="R140" s="128"/>
      <c r="T140" s="160" t="s">
        <v>3</v>
      </c>
      <c r="U140" s="39" t="s">
        <v>41</v>
      </c>
      <c r="V140" s="31"/>
      <c r="W140" s="161">
        <f t="shared" si="6"/>
        <v>0</v>
      </c>
      <c r="X140" s="161">
        <v>8.2400000000000008E-3</v>
      </c>
      <c r="Y140" s="161">
        <f t="shared" si="7"/>
        <v>3.7080000000000002E-2</v>
      </c>
      <c r="Z140" s="161">
        <v>0</v>
      </c>
      <c r="AA140" s="162">
        <f t="shared" si="8"/>
        <v>0</v>
      </c>
      <c r="AR140" s="13" t="s">
        <v>143</v>
      </c>
      <c r="AT140" s="13" t="s">
        <v>139</v>
      </c>
      <c r="AU140" s="13" t="s">
        <v>116</v>
      </c>
      <c r="AY140" s="13" t="s">
        <v>137</v>
      </c>
      <c r="BE140" s="101">
        <f t="shared" si="9"/>
        <v>0</v>
      </c>
      <c r="BF140" s="101">
        <f t="shared" si="10"/>
        <v>0</v>
      </c>
      <c r="BG140" s="101">
        <f t="shared" si="11"/>
        <v>0</v>
      </c>
      <c r="BH140" s="101">
        <f t="shared" si="12"/>
        <v>0</v>
      </c>
      <c r="BI140" s="101">
        <f t="shared" si="13"/>
        <v>0</v>
      </c>
      <c r="BJ140" s="13" t="s">
        <v>116</v>
      </c>
      <c r="BK140" s="101">
        <f t="shared" si="14"/>
        <v>0</v>
      </c>
      <c r="BL140" s="13" t="s">
        <v>143</v>
      </c>
      <c r="BM140" s="13" t="s">
        <v>219</v>
      </c>
    </row>
    <row r="141" spans="2:65" s="1" customFormat="1" ht="31.5" customHeight="1" x14ac:dyDescent="0.3">
      <c r="B141" s="126"/>
      <c r="C141" s="155" t="s">
        <v>220</v>
      </c>
      <c r="D141" s="155" t="s">
        <v>139</v>
      </c>
      <c r="E141" s="156" t="s">
        <v>221</v>
      </c>
      <c r="F141" s="232" t="s">
        <v>222</v>
      </c>
      <c r="G141" s="233"/>
      <c r="H141" s="233"/>
      <c r="I141" s="233"/>
      <c r="J141" s="157" t="s">
        <v>142</v>
      </c>
      <c r="K141" s="158">
        <v>2</v>
      </c>
      <c r="L141" s="234">
        <v>0</v>
      </c>
      <c r="M141" s="233"/>
      <c r="N141" s="235">
        <f t="shared" si="5"/>
        <v>0</v>
      </c>
      <c r="O141" s="233"/>
      <c r="P141" s="233"/>
      <c r="Q141" s="233"/>
      <c r="R141" s="128"/>
      <c r="T141" s="160" t="s">
        <v>3</v>
      </c>
      <c r="U141" s="39" t="s">
        <v>41</v>
      </c>
      <c r="V141" s="31"/>
      <c r="W141" s="161">
        <f t="shared" si="6"/>
        <v>0</v>
      </c>
      <c r="X141" s="161">
        <v>1.7500000000000002E-2</v>
      </c>
      <c r="Y141" s="161">
        <f t="shared" si="7"/>
        <v>3.5000000000000003E-2</v>
      </c>
      <c r="Z141" s="161">
        <v>0</v>
      </c>
      <c r="AA141" s="162">
        <f t="shared" si="8"/>
        <v>0</v>
      </c>
      <c r="AR141" s="13" t="s">
        <v>143</v>
      </c>
      <c r="AT141" s="13" t="s">
        <v>139</v>
      </c>
      <c r="AU141" s="13" t="s">
        <v>116</v>
      </c>
      <c r="AY141" s="13" t="s">
        <v>137</v>
      </c>
      <c r="BE141" s="101">
        <f t="shared" si="9"/>
        <v>0</v>
      </c>
      <c r="BF141" s="101">
        <f t="shared" si="10"/>
        <v>0</v>
      </c>
      <c r="BG141" s="101">
        <f t="shared" si="11"/>
        <v>0</v>
      </c>
      <c r="BH141" s="101">
        <f t="shared" si="12"/>
        <v>0</v>
      </c>
      <c r="BI141" s="101">
        <f t="shared" si="13"/>
        <v>0</v>
      </c>
      <c r="BJ141" s="13" t="s">
        <v>116</v>
      </c>
      <c r="BK141" s="101">
        <f t="shared" si="14"/>
        <v>0</v>
      </c>
      <c r="BL141" s="13" t="s">
        <v>143</v>
      </c>
      <c r="BM141" s="13" t="s">
        <v>223</v>
      </c>
    </row>
    <row r="142" spans="2:65" s="1" customFormat="1" ht="22.5" customHeight="1" x14ac:dyDescent="0.3">
      <c r="B142" s="126"/>
      <c r="C142" s="167" t="s">
        <v>224</v>
      </c>
      <c r="D142" s="167" t="s">
        <v>225</v>
      </c>
      <c r="E142" s="168" t="s">
        <v>226</v>
      </c>
      <c r="F142" s="248" t="s">
        <v>227</v>
      </c>
      <c r="G142" s="249"/>
      <c r="H142" s="249"/>
      <c r="I142" s="249"/>
      <c r="J142" s="169" t="s">
        <v>142</v>
      </c>
      <c r="K142" s="170">
        <v>2</v>
      </c>
      <c r="L142" s="250">
        <v>0</v>
      </c>
      <c r="M142" s="249"/>
      <c r="N142" s="251">
        <f t="shared" si="5"/>
        <v>0</v>
      </c>
      <c r="O142" s="233"/>
      <c r="P142" s="233"/>
      <c r="Q142" s="233"/>
      <c r="R142" s="128"/>
      <c r="T142" s="160" t="s">
        <v>3</v>
      </c>
      <c r="U142" s="39" t="s">
        <v>41</v>
      </c>
      <c r="V142" s="31"/>
      <c r="W142" s="161">
        <f t="shared" si="6"/>
        <v>0</v>
      </c>
      <c r="X142" s="161">
        <v>8.8000000000000005E-3</v>
      </c>
      <c r="Y142" s="161">
        <f t="shared" si="7"/>
        <v>1.7600000000000001E-2</v>
      </c>
      <c r="Z142" s="161">
        <v>0</v>
      </c>
      <c r="AA142" s="162">
        <f t="shared" si="8"/>
        <v>0</v>
      </c>
      <c r="AR142" s="13" t="s">
        <v>208</v>
      </c>
      <c r="AT142" s="13" t="s">
        <v>225</v>
      </c>
      <c r="AU142" s="13" t="s">
        <v>116</v>
      </c>
      <c r="AY142" s="13" t="s">
        <v>137</v>
      </c>
      <c r="BE142" s="101">
        <f t="shared" si="9"/>
        <v>0</v>
      </c>
      <c r="BF142" s="101">
        <f t="shared" si="10"/>
        <v>0</v>
      </c>
      <c r="BG142" s="101">
        <f t="shared" si="11"/>
        <v>0</v>
      </c>
      <c r="BH142" s="101">
        <f t="shared" si="12"/>
        <v>0</v>
      </c>
      <c r="BI142" s="101">
        <f t="shared" si="13"/>
        <v>0</v>
      </c>
      <c r="BJ142" s="13" t="s">
        <v>116</v>
      </c>
      <c r="BK142" s="101">
        <f t="shared" si="14"/>
        <v>0</v>
      </c>
      <c r="BL142" s="13" t="s">
        <v>143</v>
      </c>
      <c r="BM142" s="13" t="s">
        <v>228</v>
      </c>
    </row>
    <row r="143" spans="2:65" s="9" customFormat="1" ht="29.85" customHeight="1" x14ac:dyDescent="0.3">
      <c r="B143" s="144"/>
      <c r="C143" s="145"/>
      <c r="D143" s="154" t="s">
        <v>109</v>
      </c>
      <c r="E143" s="154"/>
      <c r="F143" s="154"/>
      <c r="G143" s="154"/>
      <c r="H143" s="154"/>
      <c r="I143" s="154"/>
      <c r="J143" s="154"/>
      <c r="K143" s="154"/>
      <c r="L143" s="154"/>
      <c r="M143" s="154"/>
      <c r="N143" s="252">
        <f>BK143</f>
        <v>0</v>
      </c>
      <c r="O143" s="253"/>
      <c r="P143" s="253"/>
      <c r="Q143" s="253"/>
      <c r="R143" s="147"/>
      <c r="T143" s="148"/>
      <c r="U143" s="145"/>
      <c r="V143" s="145"/>
      <c r="W143" s="149">
        <f>W144</f>
        <v>0</v>
      </c>
      <c r="X143" s="145"/>
      <c r="Y143" s="149">
        <f>Y144</f>
        <v>4.5899999999999996E-2</v>
      </c>
      <c r="Z143" s="145"/>
      <c r="AA143" s="150">
        <f>AA144</f>
        <v>0</v>
      </c>
      <c r="AR143" s="151" t="s">
        <v>81</v>
      </c>
      <c r="AT143" s="152" t="s">
        <v>73</v>
      </c>
      <c r="AU143" s="152" t="s">
        <v>81</v>
      </c>
      <c r="AY143" s="151" t="s">
        <v>137</v>
      </c>
      <c r="BK143" s="153">
        <f>BK144</f>
        <v>0</v>
      </c>
    </row>
    <row r="144" spans="2:65" s="1" customFormat="1" ht="31.5" customHeight="1" x14ac:dyDescent="0.3">
      <c r="B144" s="126"/>
      <c r="C144" s="155" t="s">
        <v>229</v>
      </c>
      <c r="D144" s="155" t="s">
        <v>139</v>
      </c>
      <c r="E144" s="156" t="s">
        <v>230</v>
      </c>
      <c r="F144" s="232" t="s">
        <v>231</v>
      </c>
      <c r="G144" s="233"/>
      <c r="H144" s="233"/>
      <c r="I144" s="233"/>
      <c r="J144" s="157" t="s">
        <v>169</v>
      </c>
      <c r="K144" s="158">
        <v>30</v>
      </c>
      <c r="L144" s="234">
        <v>0</v>
      </c>
      <c r="M144" s="233"/>
      <c r="N144" s="235">
        <f>ROUND(L144*K144,2)</f>
        <v>0</v>
      </c>
      <c r="O144" s="233"/>
      <c r="P144" s="233"/>
      <c r="Q144" s="233"/>
      <c r="R144" s="128"/>
      <c r="T144" s="160" t="s">
        <v>3</v>
      </c>
      <c r="U144" s="39" t="s">
        <v>41</v>
      </c>
      <c r="V144" s="31"/>
      <c r="W144" s="161">
        <f>V144*K144</f>
        <v>0</v>
      </c>
      <c r="X144" s="161">
        <v>1.5299999999999999E-3</v>
      </c>
      <c r="Y144" s="161">
        <f>X144*K144</f>
        <v>4.5899999999999996E-2</v>
      </c>
      <c r="Z144" s="161">
        <v>0</v>
      </c>
      <c r="AA144" s="162">
        <f>Z144*K144</f>
        <v>0</v>
      </c>
      <c r="AR144" s="13" t="s">
        <v>143</v>
      </c>
      <c r="AT144" s="13" t="s">
        <v>139</v>
      </c>
      <c r="AU144" s="13" t="s">
        <v>116</v>
      </c>
      <c r="AY144" s="13" t="s">
        <v>137</v>
      </c>
      <c r="BE144" s="101">
        <f>IF(U144="základná",N144,0)</f>
        <v>0</v>
      </c>
      <c r="BF144" s="101">
        <f>IF(U144="znížená",N144,0)</f>
        <v>0</v>
      </c>
      <c r="BG144" s="101">
        <f>IF(U144="zákl. prenesená",N144,0)</f>
        <v>0</v>
      </c>
      <c r="BH144" s="101">
        <f>IF(U144="zníž. prenesená",N144,0)</f>
        <v>0</v>
      </c>
      <c r="BI144" s="101">
        <f>IF(U144="nulová",N144,0)</f>
        <v>0</v>
      </c>
      <c r="BJ144" s="13" t="s">
        <v>116</v>
      </c>
      <c r="BK144" s="101">
        <f>ROUND(L144*K144,2)</f>
        <v>0</v>
      </c>
      <c r="BL144" s="13" t="s">
        <v>143</v>
      </c>
      <c r="BM144" s="13" t="s">
        <v>232</v>
      </c>
    </row>
    <row r="145" spans="2:65" s="9" customFormat="1" ht="29.85" customHeight="1" x14ac:dyDescent="0.3">
      <c r="B145" s="144"/>
      <c r="C145" s="145"/>
      <c r="D145" s="154" t="s">
        <v>177</v>
      </c>
      <c r="E145" s="154"/>
      <c r="F145" s="154"/>
      <c r="G145" s="154"/>
      <c r="H145" s="154"/>
      <c r="I145" s="154"/>
      <c r="J145" s="154"/>
      <c r="K145" s="154"/>
      <c r="L145" s="154"/>
      <c r="M145" s="154"/>
      <c r="N145" s="252">
        <f>BK145</f>
        <v>0</v>
      </c>
      <c r="O145" s="253"/>
      <c r="P145" s="253"/>
      <c r="Q145" s="253"/>
      <c r="R145" s="147"/>
      <c r="T145" s="148"/>
      <c r="U145" s="145"/>
      <c r="V145" s="145"/>
      <c r="W145" s="149">
        <f>W146</f>
        <v>0</v>
      </c>
      <c r="X145" s="145"/>
      <c r="Y145" s="149">
        <f>Y146</f>
        <v>0</v>
      </c>
      <c r="Z145" s="145"/>
      <c r="AA145" s="150">
        <f>AA146</f>
        <v>0</v>
      </c>
      <c r="AR145" s="151" t="s">
        <v>81</v>
      </c>
      <c r="AT145" s="152" t="s">
        <v>73</v>
      </c>
      <c r="AU145" s="152" t="s">
        <v>81</v>
      </c>
      <c r="AY145" s="151" t="s">
        <v>137</v>
      </c>
      <c r="BK145" s="153">
        <f>BK146</f>
        <v>0</v>
      </c>
    </row>
    <row r="146" spans="2:65" s="1" customFormat="1" ht="31.5" customHeight="1" x14ac:dyDescent="0.3">
      <c r="B146" s="126"/>
      <c r="C146" s="155" t="s">
        <v>233</v>
      </c>
      <c r="D146" s="155" t="s">
        <v>139</v>
      </c>
      <c r="E146" s="156" t="s">
        <v>234</v>
      </c>
      <c r="F146" s="232" t="s">
        <v>235</v>
      </c>
      <c r="G146" s="233"/>
      <c r="H146" s="233"/>
      <c r="I146" s="233"/>
      <c r="J146" s="157" t="s">
        <v>148</v>
      </c>
      <c r="K146" s="158">
        <v>2.61</v>
      </c>
      <c r="L146" s="234">
        <v>0</v>
      </c>
      <c r="M146" s="233"/>
      <c r="N146" s="235">
        <f>ROUND(L146*K146,2)</f>
        <v>0</v>
      </c>
      <c r="O146" s="233"/>
      <c r="P146" s="233"/>
      <c r="Q146" s="233"/>
      <c r="R146" s="128"/>
      <c r="T146" s="160" t="s">
        <v>3</v>
      </c>
      <c r="U146" s="39" t="s">
        <v>41</v>
      </c>
      <c r="V146" s="31"/>
      <c r="W146" s="161">
        <f>V146*K146</f>
        <v>0</v>
      </c>
      <c r="X146" s="161">
        <v>0</v>
      </c>
      <c r="Y146" s="161">
        <f>X146*K146</f>
        <v>0</v>
      </c>
      <c r="Z146" s="161">
        <v>0</v>
      </c>
      <c r="AA146" s="162">
        <f>Z146*K146</f>
        <v>0</v>
      </c>
      <c r="AR146" s="13" t="s">
        <v>143</v>
      </c>
      <c r="AT146" s="13" t="s">
        <v>139</v>
      </c>
      <c r="AU146" s="13" t="s">
        <v>116</v>
      </c>
      <c r="AY146" s="13" t="s">
        <v>137</v>
      </c>
      <c r="BE146" s="101">
        <f>IF(U146="základná",N146,0)</f>
        <v>0</v>
      </c>
      <c r="BF146" s="101">
        <f>IF(U146="znížená",N146,0)</f>
        <v>0</v>
      </c>
      <c r="BG146" s="101">
        <f>IF(U146="zákl. prenesená",N146,0)</f>
        <v>0</v>
      </c>
      <c r="BH146" s="101">
        <f>IF(U146="zníž. prenesená",N146,0)</f>
        <v>0</v>
      </c>
      <c r="BI146" s="101">
        <f>IF(U146="nulová",N146,0)</f>
        <v>0</v>
      </c>
      <c r="BJ146" s="13" t="s">
        <v>116</v>
      </c>
      <c r="BK146" s="101">
        <f>ROUND(L146*K146,2)</f>
        <v>0</v>
      </c>
      <c r="BL146" s="13" t="s">
        <v>143</v>
      </c>
      <c r="BM146" s="13" t="s">
        <v>236</v>
      </c>
    </row>
    <row r="147" spans="2:65" s="9" customFormat="1" ht="37.35" customHeight="1" x14ac:dyDescent="0.35">
      <c r="B147" s="144"/>
      <c r="C147" s="145"/>
      <c r="D147" s="146" t="s">
        <v>110</v>
      </c>
      <c r="E147" s="146"/>
      <c r="F147" s="146"/>
      <c r="G147" s="146"/>
      <c r="H147" s="146"/>
      <c r="I147" s="146"/>
      <c r="J147" s="146"/>
      <c r="K147" s="146"/>
      <c r="L147" s="146"/>
      <c r="M147" s="146"/>
      <c r="N147" s="244">
        <f>BK147</f>
        <v>0</v>
      </c>
      <c r="O147" s="245"/>
      <c r="P147" s="245"/>
      <c r="Q147" s="245"/>
      <c r="R147" s="147"/>
      <c r="T147" s="148"/>
      <c r="U147" s="145"/>
      <c r="V147" s="145"/>
      <c r="W147" s="149">
        <f>W148+W155+W160+W166+W170</f>
        <v>0</v>
      </c>
      <c r="X147" s="145"/>
      <c r="Y147" s="149">
        <f>Y148+Y155+Y160+Y166+Y170</f>
        <v>0.73202020000000001</v>
      </c>
      <c r="Z147" s="145"/>
      <c r="AA147" s="150">
        <f>AA148+AA155+AA160+AA166+AA170</f>
        <v>0</v>
      </c>
      <c r="AR147" s="151" t="s">
        <v>116</v>
      </c>
      <c r="AT147" s="152" t="s">
        <v>73</v>
      </c>
      <c r="AU147" s="152" t="s">
        <v>74</v>
      </c>
      <c r="AY147" s="151" t="s">
        <v>137</v>
      </c>
      <c r="BK147" s="153">
        <f>BK148+BK155+BK160+BK166+BK170</f>
        <v>0</v>
      </c>
    </row>
    <row r="148" spans="2:65" s="9" customFormat="1" ht="19.899999999999999" customHeight="1" x14ac:dyDescent="0.3">
      <c r="B148" s="144"/>
      <c r="C148" s="145"/>
      <c r="D148" s="154" t="s">
        <v>178</v>
      </c>
      <c r="E148" s="154"/>
      <c r="F148" s="154"/>
      <c r="G148" s="154"/>
      <c r="H148" s="154"/>
      <c r="I148" s="154"/>
      <c r="J148" s="154"/>
      <c r="K148" s="154"/>
      <c r="L148" s="154"/>
      <c r="M148" s="154"/>
      <c r="N148" s="242">
        <f>BK148</f>
        <v>0</v>
      </c>
      <c r="O148" s="243"/>
      <c r="P148" s="243"/>
      <c r="Q148" s="243"/>
      <c r="R148" s="147"/>
      <c r="T148" s="148"/>
      <c r="U148" s="145"/>
      <c r="V148" s="145"/>
      <c r="W148" s="149">
        <f>SUM(W149:W154)</f>
        <v>0</v>
      </c>
      <c r="X148" s="145"/>
      <c r="Y148" s="149">
        <f>SUM(Y149:Y154)</f>
        <v>5.4180000000000006E-2</v>
      </c>
      <c r="Z148" s="145"/>
      <c r="AA148" s="150">
        <f>SUM(AA149:AA154)</f>
        <v>0</v>
      </c>
      <c r="AR148" s="151" t="s">
        <v>116</v>
      </c>
      <c r="AT148" s="152" t="s">
        <v>73</v>
      </c>
      <c r="AU148" s="152" t="s">
        <v>81</v>
      </c>
      <c r="AY148" s="151" t="s">
        <v>137</v>
      </c>
      <c r="BK148" s="153">
        <f>SUM(BK149:BK154)</f>
        <v>0</v>
      </c>
    </row>
    <row r="149" spans="2:65" s="1" customFormat="1" ht="44.25" customHeight="1" x14ac:dyDescent="0.3">
      <c r="B149" s="126"/>
      <c r="C149" s="155" t="s">
        <v>237</v>
      </c>
      <c r="D149" s="155" t="s">
        <v>139</v>
      </c>
      <c r="E149" s="156" t="s">
        <v>238</v>
      </c>
      <c r="F149" s="232" t="s">
        <v>239</v>
      </c>
      <c r="G149" s="233"/>
      <c r="H149" s="233"/>
      <c r="I149" s="233"/>
      <c r="J149" s="157" t="s">
        <v>142</v>
      </c>
      <c r="K149" s="158">
        <v>2</v>
      </c>
      <c r="L149" s="234">
        <v>0</v>
      </c>
      <c r="M149" s="233"/>
      <c r="N149" s="235">
        <f t="shared" ref="N149:N154" si="15">ROUND(L149*K149,2)</f>
        <v>0</v>
      </c>
      <c r="O149" s="233"/>
      <c r="P149" s="233"/>
      <c r="Q149" s="233"/>
      <c r="R149" s="128"/>
      <c r="T149" s="160" t="s">
        <v>3</v>
      </c>
      <c r="U149" s="39" t="s">
        <v>41</v>
      </c>
      <c r="V149" s="31"/>
      <c r="W149" s="161">
        <f t="shared" ref="W149:W154" si="16">V149*K149</f>
        <v>0</v>
      </c>
      <c r="X149" s="161">
        <v>0</v>
      </c>
      <c r="Y149" s="161">
        <f t="shared" ref="Y149:Y154" si="17">X149*K149</f>
        <v>0</v>
      </c>
      <c r="Z149" s="161">
        <v>0</v>
      </c>
      <c r="AA149" s="162">
        <f t="shared" ref="AA149:AA154" si="18">Z149*K149</f>
        <v>0</v>
      </c>
      <c r="AR149" s="13" t="s">
        <v>170</v>
      </c>
      <c r="AT149" s="13" t="s">
        <v>139</v>
      </c>
      <c r="AU149" s="13" t="s">
        <v>116</v>
      </c>
      <c r="AY149" s="13" t="s">
        <v>137</v>
      </c>
      <c r="BE149" s="101">
        <f t="shared" ref="BE149:BE154" si="19">IF(U149="základná",N149,0)</f>
        <v>0</v>
      </c>
      <c r="BF149" s="101">
        <f t="shared" ref="BF149:BF154" si="20">IF(U149="znížená",N149,0)</f>
        <v>0</v>
      </c>
      <c r="BG149" s="101">
        <f t="shared" ref="BG149:BG154" si="21">IF(U149="zákl. prenesená",N149,0)</f>
        <v>0</v>
      </c>
      <c r="BH149" s="101">
        <f t="shared" ref="BH149:BH154" si="22">IF(U149="zníž. prenesená",N149,0)</f>
        <v>0</v>
      </c>
      <c r="BI149" s="101">
        <f t="shared" ref="BI149:BI154" si="23">IF(U149="nulová",N149,0)</f>
        <v>0</v>
      </c>
      <c r="BJ149" s="13" t="s">
        <v>116</v>
      </c>
      <c r="BK149" s="101">
        <f t="shared" ref="BK149:BK154" si="24">ROUND(L149*K149,2)</f>
        <v>0</v>
      </c>
      <c r="BL149" s="13" t="s">
        <v>170</v>
      </c>
      <c r="BM149" s="13" t="s">
        <v>240</v>
      </c>
    </row>
    <row r="150" spans="2:65" s="1" customFormat="1" ht="31.5" customHeight="1" x14ac:dyDescent="0.3">
      <c r="B150" s="126"/>
      <c r="C150" s="167" t="s">
        <v>241</v>
      </c>
      <c r="D150" s="167" t="s">
        <v>225</v>
      </c>
      <c r="E150" s="168" t="s">
        <v>242</v>
      </c>
      <c r="F150" s="248" t="s">
        <v>243</v>
      </c>
      <c r="G150" s="249"/>
      <c r="H150" s="249"/>
      <c r="I150" s="249"/>
      <c r="J150" s="169" t="s">
        <v>142</v>
      </c>
      <c r="K150" s="170">
        <v>2</v>
      </c>
      <c r="L150" s="250">
        <v>0</v>
      </c>
      <c r="M150" s="249"/>
      <c r="N150" s="251">
        <f t="shared" si="15"/>
        <v>0</v>
      </c>
      <c r="O150" s="233"/>
      <c r="P150" s="233"/>
      <c r="Q150" s="233"/>
      <c r="R150" s="128"/>
      <c r="T150" s="160" t="s">
        <v>3</v>
      </c>
      <c r="U150" s="39" t="s">
        <v>41</v>
      </c>
      <c r="V150" s="31"/>
      <c r="W150" s="161">
        <f t="shared" si="16"/>
        <v>0</v>
      </c>
      <c r="X150" s="161">
        <v>1E-3</v>
      </c>
      <c r="Y150" s="161">
        <f t="shared" si="17"/>
        <v>2E-3</v>
      </c>
      <c r="Z150" s="161">
        <v>0</v>
      </c>
      <c r="AA150" s="162">
        <f t="shared" si="18"/>
        <v>0</v>
      </c>
      <c r="AR150" s="13" t="s">
        <v>244</v>
      </c>
      <c r="AT150" s="13" t="s">
        <v>225</v>
      </c>
      <c r="AU150" s="13" t="s">
        <v>116</v>
      </c>
      <c r="AY150" s="13" t="s">
        <v>137</v>
      </c>
      <c r="BE150" s="101">
        <f t="shared" si="19"/>
        <v>0</v>
      </c>
      <c r="BF150" s="101">
        <f t="shared" si="20"/>
        <v>0</v>
      </c>
      <c r="BG150" s="101">
        <f t="shared" si="21"/>
        <v>0</v>
      </c>
      <c r="BH150" s="101">
        <f t="shared" si="22"/>
        <v>0</v>
      </c>
      <c r="BI150" s="101">
        <f t="shared" si="23"/>
        <v>0</v>
      </c>
      <c r="BJ150" s="13" t="s">
        <v>116</v>
      </c>
      <c r="BK150" s="101">
        <f t="shared" si="24"/>
        <v>0</v>
      </c>
      <c r="BL150" s="13" t="s">
        <v>170</v>
      </c>
      <c r="BM150" s="13" t="s">
        <v>245</v>
      </c>
    </row>
    <row r="151" spans="2:65" s="1" customFormat="1" ht="44.25" customHeight="1" x14ac:dyDescent="0.3">
      <c r="B151" s="126"/>
      <c r="C151" s="167" t="s">
        <v>246</v>
      </c>
      <c r="D151" s="167" t="s">
        <v>225</v>
      </c>
      <c r="E151" s="168" t="s">
        <v>247</v>
      </c>
      <c r="F151" s="248" t="s">
        <v>248</v>
      </c>
      <c r="G151" s="249"/>
      <c r="H151" s="249"/>
      <c r="I151" s="249"/>
      <c r="J151" s="169" t="s">
        <v>142</v>
      </c>
      <c r="K151" s="170">
        <v>2</v>
      </c>
      <c r="L151" s="250">
        <v>0</v>
      </c>
      <c r="M151" s="249"/>
      <c r="N151" s="251">
        <f t="shared" si="15"/>
        <v>0</v>
      </c>
      <c r="O151" s="233"/>
      <c r="P151" s="233"/>
      <c r="Q151" s="233"/>
      <c r="R151" s="128"/>
      <c r="T151" s="160" t="s">
        <v>3</v>
      </c>
      <c r="U151" s="39" t="s">
        <v>41</v>
      </c>
      <c r="V151" s="31"/>
      <c r="W151" s="161">
        <f t="shared" si="16"/>
        <v>0</v>
      </c>
      <c r="X151" s="161">
        <v>2.5000000000000001E-2</v>
      </c>
      <c r="Y151" s="161">
        <f t="shared" si="17"/>
        <v>0.05</v>
      </c>
      <c r="Z151" s="161">
        <v>0</v>
      </c>
      <c r="AA151" s="162">
        <f t="shared" si="18"/>
        <v>0</v>
      </c>
      <c r="AR151" s="13" t="s">
        <v>244</v>
      </c>
      <c r="AT151" s="13" t="s">
        <v>225</v>
      </c>
      <c r="AU151" s="13" t="s">
        <v>116</v>
      </c>
      <c r="AY151" s="13" t="s">
        <v>137</v>
      </c>
      <c r="BE151" s="101">
        <f t="shared" si="19"/>
        <v>0</v>
      </c>
      <c r="BF151" s="101">
        <f t="shared" si="20"/>
        <v>0</v>
      </c>
      <c r="BG151" s="101">
        <f t="shared" si="21"/>
        <v>0</v>
      </c>
      <c r="BH151" s="101">
        <f t="shared" si="22"/>
        <v>0</v>
      </c>
      <c r="BI151" s="101">
        <f t="shared" si="23"/>
        <v>0</v>
      </c>
      <c r="BJ151" s="13" t="s">
        <v>116</v>
      </c>
      <c r="BK151" s="101">
        <f t="shared" si="24"/>
        <v>0</v>
      </c>
      <c r="BL151" s="13" t="s">
        <v>170</v>
      </c>
      <c r="BM151" s="13" t="s">
        <v>249</v>
      </c>
    </row>
    <row r="152" spans="2:65" s="1" customFormat="1" ht="22.5" customHeight="1" x14ac:dyDescent="0.3">
      <c r="B152" s="126"/>
      <c r="C152" s="155" t="s">
        <v>244</v>
      </c>
      <c r="D152" s="155" t="s">
        <v>139</v>
      </c>
      <c r="E152" s="156" t="s">
        <v>250</v>
      </c>
      <c r="F152" s="232" t="s">
        <v>251</v>
      </c>
      <c r="G152" s="233"/>
      <c r="H152" s="233"/>
      <c r="I152" s="233"/>
      <c r="J152" s="157" t="s">
        <v>142</v>
      </c>
      <c r="K152" s="158">
        <v>2</v>
      </c>
      <c r="L152" s="234">
        <v>0</v>
      </c>
      <c r="M152" s="233"/>
      <c r="N152" s="235">
        <f t="shared" si="15"/>
        <v>0</v>
      </c>
      <c r="O152" s="233"/>
      <c r="P152" s="233"/>
      <c r="Q152" s="233"/>
      <c r="R152" s="128"/>
      <c r="T152" s="160" t="s">
        <v>3</v>
      </c>
      <c r="U152" s="39" t="s">
        <v>41</v>
      </c>
      <c r="V152" s="31"/>
      <c r="W152" s="161">
        <f t="shared" si="16"/>
        <v>0</v>
      </c>
      <c r="X152" s="161">
        <v>1.0000000000000001E-5</v>
      </c>
      <c r="Y152" s="161">
        <f t="shared" si="17"/>
        <v>2.0000000000000002E-5</v>
      </c>
      <c r="Z152" s="161">
        <v>0</v>
      </c>
      <c r="AA152" s="162">
        <f t="shared" si="18"/>
        <v>0</v>
      </c>
      <c r="AR152" s="13" t="s">
        <v>170</v>
      </c>
      <c r="AT152" s="13" t="s">
        <v>139</v>
      </c>
      <c r="AU152" s="13" t="s">
        <v>116</v>
      </c>
      <c r="AY152" s="13" t="s">
        <v>137</v>
      </c>
      <c r="BE152" s="101">
        <f t="shared" si="19"/>
        <v>0</v>
      </c>
      <c r="BF152" s="101">
        <f t="shared" si="20"/>
        <v>0</v>
      </c>
      <c r="BG152" s="101">
        <f t="shared" si="21"/>
        <v>0</v>
      </c>
      <c r="BH152" s="101">
        <f t="shared" si="22"/>
        <v>0</v>
      </c>
      <c r="BI152" s="101">
        <f t="shared" si="23"/>
        <v>0</v>
      </c>
      <c r="BJ152" s="13" t="s">
        <v>116</v>
      </c>
      <c r="BK152" s="101">
        <f t="shared" si="24"/>
        <v>0</v>
      </c>
      <c r="BL152" s="13" t="s">
        <v>170</v>
      </c>
      <c r="BM152" s="13" t="s">
        <v>252</v>
      </c>
    </row>
    <row r="153" spans="2:65" s="1" customFormat="1" ht="22.5" customHeight="1" x14ac:dyDescent="0.3">
      <c r="B153" s="126"/>
      <c r="C153" s="167" t="s">
        <v>253</v>
      </c>
      <c r="D153" s="167" t="s">
        <v>225</v>
      </c>
      <c r="E153" s="168" t="s">
        <v>254</v>
      </c>
      <c r="F153" s="248" t="s">
        <v>255</v>
      </c>
      <c r="G153" s="249"/>
      <c r="H153" s="249"/>
      <c r="I153" s="249"/>
      <c r="J153" s="169" t="s">
        <v>142</v>
      </c>
      <c r="K153" s="170">
        <v>2</v>
      </c>
      <c r="L153" s="250">
        <v>0</v>
      </c>
      <c r="M153" s="249"/>
      <c r="N153" s="251">
        <f t="shared" si="15"/>
        <v>0</v>
      </c>
      <c r="O153" s="233"/>
      <c r="P153" s="233"/>
      <c r="Q153" s="233"/>
      <c r="R153" s="128"/>
      <c r="T153" s="160" t="s">
        <v>3</v>
      </c>
      <c r="U153" s="39" t="s">
        <v>41</v>
      </c>
      <c r="V153" s="31"/>
      <c r="W153" s="161">
        <f t="shared" si="16"/>
        <v>0</v>
      </c>
      <c r="X153" s="161">
        <v>1.08E-3</v>
      </c>
      <c r="Y153" s="161">
        <f t="shared" si="17"/>
        <v>2.16E-3</v>
      </c>
      <c r="Z153" s="161">
        <v>0</v>
      </c>
      <c r="AA153" s="162">
        <f t="shared" si="18"/>
        <v>0</v>
      </c>
      <c r="AR153" s="13" t="s">
        <v>244</v>
      </c>
      <c r="AT153" s="13" t="s">
        <v>225</v>
      </c>
      <c r="AU153" s="13" t="s">
        <v>116</v>
      </c>
      <c r="AY153" s="13" t="s">
        <v>137</v>
      </c>
      <c r="BE153" s="101">
        <f t="shared" si="19"/>
        <v>0</v>
      </c>
      <c r="BF153" s="101">
        <f t="shared" si="20"/>
        <v>0</v>
      </c>
      <c r="BG153" s="101">
        <f t="shared" si="21"/>
        <v>0</v>
      </c>
      <c r="BH153" s="101">
        <f t="shared" si="22"/>
        <v>0</v>
      </c>
      <c r="BI153" s="101">
        <f t="shared" si="23"/>
        <v>0</v>
      </c>
      <c r="BJ153" s="13" t="s">
        <v>116</v>
      </c>
      <c r="BK153" s="101">
        <f t="shared" si="24"/>
        <v>0</v>
      </c>
      <c r="BL153" s="13" t="s">
        <v>170</v>
      </c>
      <c r="BM153" s="13" t="s">
        <v>256</v>
      </c>
    </row>
    <row r="154" spans="2:65" s="1" customFormat="1" ht="31.5" customHeight="1" x14ac:dyDescent="0.3">
      <c r="B154" s="126"/>
      <c r="C154" s="155" t="s">
        <v>166</v>
      </c>
      <c r="D154" s="155" t="s">
        <v>139</v>
      </c>
      <c r="E154" s="156" t="s">
        <v>257</v>
      </c>
      <c r="F154" s="232" t="s">
        <v>258</v>
      </c>
      <c r="G154" s="233"/>
      <c r="H154" s="233"/>
      <c r="I154" s="233"/>
      <c r="J154" s="157" t="s">
        <v>259</v>
      </c>
      <c r="K154" s="159">
        <v>0</v>
      </c>
      <c r="L154" s="234">
        <v>0</v>
      </c>
      <c r="M154" s="233"/>
      <c r="N154" s="235">
        <f t="shared" si="15"/>
        <v>0</v>
      </c>
      <c r="O154" s="233"/>
      <c r="P154" s="233"/>
      <c r="Q154" s="233"/>
      <c r="R154" s="128"/>
      <c r="T154" s="160" t="s">
        <v>3</v>
      </c>
      <c r="U154" s="39" t="s">
        <v>41</v>
      </c>
      <c r="V154" s="31"/>
      <c r="W154" s="161">
        <f t="shared" si="16"/>
        <v>0</v>
      </c>
      <c r="X154" s="161">
        <v>0</v>
      </c>
      <c r="Y154" s="161">
        <f t="shared" si="17"/>
        <v>0</v>
      </c>
      <c r="Z154" s="161">
        <v>0</v>
      </c>
      <c r="AA154" s="162">
        <f t="shared" si="18"/>
        <v>0</v>
      </c>
      <c r="AR154" s="13" t="s">
        <v>170</v>
      </c>
      <c r="AT154" s="13" t="s">
        <v>139</v>
      </c>
      <c r="AU154" s="13" t="s">
        <v>116</v>
      </c>
      <c r="AY154" s="13" t="s">
        <v>137</v>
      </c>
      <c r="BE154" s="101">
        <f t="shared" si="19"/>
        <v>0</v>
      </c>
      <c r="BF154" s="101">
        <f t="shared" si="20"/>
        <v>0</v>
      </c>
      <c r="BG154" s="101">
        <f t="shared" si="21"/>
        <v>0</v>
      </c>
      <c r="BH154" s="101">
        <f t="shared" si="22"/>
        <v>0</v>
      </c>
      <c r="BI154" s="101">
        <f t="shared" si="23"/>
        <v>0</v>
      </c>
      <c r="BJ154" s="13" t="s">
        <v>116</v>
      </c>
      <c r="BK154" s="101">
        <f t="shared" si="24"/>
        <v>0</v>
      </c>
      <c r="BL154" s="13" t="s">
        <v>170</v>
      </c>
      <c r="BM154" s="13" t="s">
        <v>260</v>
      </c>
    </row>
    <row r="155" spans="2:65" s="9" customFormat="1" ht="29.85" customHeight="1" x14ac:dyDescent="0.3">
      <c r="B155" s="144"/>
      <c r="C155" s="145"/>
      <c r="D155" s="154" t="s">
        <v>179</v>
      </c>
      <c r="E155" s="154"/>
      <c r="F155" s="154"/>
      <c r="G155" s="154"/>
      <c r="H155" s="154"/>
      <c r="I155" s="154"/>
      <c r="J155" s="154"/>
      <c r="K155" s="154"/>
      <c r="L155" s="154"/>
      <c r="M155" s="154"/>
      <c r="N155" s="252">
        <f>BK155</f>
        <v>0</v>
      </c>
      <c r="O155" s="253"/>
      <c r="P155" s="253"/>
      <c r="Q155" s="253"/>
      <c r="R155" s="147"/>
      <c r="T155" s="148"/>
      <c r="U155" s="145"/>
      <c r="V155" s="145"/>
      <c r="W155" s="149">
        <f>SUM(W156:W159)</f>
        <v>0</v>
      </c>
      <c r="X155" s="145"/>
      <c r="Y155" s="149">
        <f>SUM(Y156:Y159)</f>
        <v>4.5599999999999998E-3</v>
      </c>
      <c r="Z155" s="145"/>
      <c r="AA155" s="150">
        <f>SUM(AA156:AA159)</f>
        <v>0</v>
      </c>
      <c r="AR155" s="151" t="s">
        <v>116</v>
      </c>
      <c r="AT155" s="152" t="s">
        <v>73</v>
      </c>
      <c r="AU155" s="152" t="s">
        <v>81</v>
      </c>
      <c r="AY155" s="151" t="s">
        <v>137</v>
      </c>
      <c r="BK155" s="153">
        <f>SUM(BK156:BK159)</f>
        <v>0</v>
      </c>
    </row>
    <row r="156" spans="2:65" s="1" customFormat="1" ht="31.5" customHeight="1" x14ac:dyDescent="0.3">
      <c r="B156" s="126"/>
      <c r="C156" s="155" t="s">
        <v>261</v>
      </c>
      <c r="D156" s="155" t="s">
        <v>139</v>
      </c>
      <c r="E156" s="156" t="s">
        <v>262</v>
      </c>
      <c r="F156" s="232" t="s">
        <v>263</v>
      </c>
      <c r="G156" s="233"/>
      <c r="H156" s="233"/>
      <c r="I156" s="233"/>
      <c r="J156" s="157" t="s">
        <v>142</v>
      </c>
      <c r="K156" s="158">
        <v>2</v>
      </c>
      <c r="L156" s="234">
        <v>0</v>
      </c>
      <c r="M156" s="233"/>
      <c r="N156" s="235">
        <f>ROUND(L156*K156,2)</f>
        <v>0</v>
      </c>
      <c r="O156" s="233"/>
      <c r="P156" s="233"/>
      <c r="Q156" s="233"/>
      <c r="R156" s="128"/>
      <c r="T156" s="160" t="s">
        <v>3</v>
      </c>
      <c r="U156" s="39" t="s">
        <v>41</v>
      </c>
      <c r="V156" s="31"/>
      <c r="W156" s="161">
        <f>V156*K156</f>
        <v>0</v>
      </c>
      <c r="X156" s="161">
        <v>0</v>
      </c>
      <c r="Y156" s="161">
        <f>X156*K156</f>
        <v>0</v>
      </c>
      <c r="Z156" s="161">
        <v>0</v>
      </c>
      <c r="AA156" s="162">
        <f>Z156*K156</f>
        <v>0</v>
      </c>
      <c r="AR156" s="13" t="s">
        <v>170</v>
      </c>
      <c r="AT156" s="13" t="s">
        <v>139</v>
      </c>
      <c r="AU156" s="13" t="s">
        <v>116</v>
      </c>
      <c r="AY156" s="13" t="s">
        <v>137</v>
      </c>
      <c r="BE156" s="101">
        <f>IF(U156="základná",N156,0)</f>
        <v>0</v>
      </c>
      <c r="BF156" s="101">
        <f>IF(U156="znížená",N156,0)</f>
        <v>0</v>
      </c>
      <c r="BG156" s="101">
        <f>IF(U156="zákl. prenesená",N156,0)</f>
        <v>0</v>
      </c>
      <c r="BH156" s="101">
        <f>IF(U156="zníž. prenesená",N156,0)</f>
        <v>0</v>
      </c>
      <c r="BI156" s="101">
        <f>IF(U156="nulová",N156,0)</f>
        <v>0</v>
      </c>
      <c r="BJ156" s="13" t="s">
        <v>116</v>
      </c>
      <c r="BK156" s="101">
        <f>ROUND(L156*K156,2)</f>
        <v>0</v>
      </c>
      <c r="BL156" s="13" t="s">
        <v>170</v>
      </c>
      <c r="BM156" s="13" t="s">
        <v>264</v>
      </c>
    </row>
    <row r="157" spans="2:65" s="1" customFormat="1" ht="31.5" customHeight="1" x14ac:dyDescent="0.3">
      <c r="B157" s="126"/>
      <c r="C157" s="167" t="s">
        <v>170</v>
      </c>
      <c r="D157" s="167" t="s">
        <v>225</v>
      </c>
      <c r="E157" s="168" t="s">
        <v>265</v>
      </c>
      <c r="F157" s="248" t="s">
        <v>266</v>
      </c>
      <c r="G157" s="249"/>
      <c r="H157" s="249"/>
      <c r="I157" s="249"/>
      <c r="J157" s="169" t="s">
        <v>142</v>
      </c>
      <c r="K157" s="170">
        <v>2</v>
      </c>
      <c r="L157" s="250">
        <v>0</v>
      </c>
      <c r="M157" s="249"/>
      <c r="N157" s="251">
        <f>ROUND(L157*K157,2)</f>
        <v>0</v>
      </c>
      <c r="O157" s="233"/>
      <c r="P157" s="233"/>
      <c r="Q157" s="233"/>
      <c r="R157" s="128"/>
      <c r="T157" s="160" t="s">
        <v>3</v>
      </c>
      <c r="U157" s="39" t="s">
        <v>41</v>
      </c>
      <c r="V157" s="31"/>
      <c r="W157" s="161">
        <f>V157*K157</f>
        <v>0</v>
      </c>
      <c r="X157" s="161">
        <v>2E-3</v>
      </c>
      <c r="Y157" s="161">
        <f>X157*K157</f>
        <v>4.0000000000000001E-3</v>
      </c>
      <c r="Z157" s="161">
        <v>0</v>
      </c>
      <c r="AA157" s="162">
        <f>Z157*K157</f>
        <v>0</v>
      </c>
      <c r="AR157" s="13" t="s">
        <v>244</v>
      </c>
      <c r="AT157" s="13" t="s">
        <v>225</v>
      </c>
      <c r="AU157" s="13" t="s">
        <v>116</v>
      </c>
      <c r="AY157" s="13" t="s">
        <v>137</v>
      </c>
      <c r="BE157" s="101">
        <f>IF(U157="základná",N157,0)</f>
        <v>0</v>
      </c>
      <c r="BF157" s="101">
        <f>IF(U157="znížená",N157,0)</f>
        <v>0</v>
      </c>
      <c r="BG157" s="101">
        <f>IF(U157="zákl. prenesená",N157,0)</f>
        <v>0</v>
      </c>
      <c r="BH157" s="101">
        <f>IF(U157="zníž. prenesená",N157,0)</f>
        <v>0</v>
      </c>
      <c r="BI157" s="101">
        <f>IF(U157="nulová",N157,0)</f>
        <v>0</v>
      </c>
      <c r="BJ157" s="13" t="s">
        <v>116</v>
      </c>
      <c r="BK157" s="101">
        <f>ROUND(L157*K157,2)</f>
        <v>0</v>
      </c>
      <c r="BL157" s="13" t="s">
        <v>170</v>
      </c>
      <c r="BM157" s="13" t="s">
        <v>267</v>
      </c>
    </row>
    <row r="158" spans="2:65" s="1" customFormat="1" ht="31.5" customHeight="1" x14ac:dyDescent="0.3">
      <c r="B158" s="126"/>
      <c r="C158" s="155" t="s">
        <v>268</v>
      </c>
      <c r="D158" s="155" t="s">
        <v>139</v>
      </c>
      <c r="E158" s="156" t="s">
        <v>269</v>
      </c>
      <c r="F158" s="232" t="s">
        <v>270</v>
      </c>
      <c r="G158" s="233"/>
      <c r="H158" s="233"/>
      <c r="I158" s="233"/>
      <c r="J158" s="157" t="s">
        <v>142</v>
      </c>
      <c r="K158" s="158">
        <v>2</v>
      </c>
      <c r="L158" s="234">
        <v>0</v>
      </c>
      <c r="M158" s="233"/>
      <c r="N158" s="235">
        <f>ROUND(L158*K158,2)</f>
        <v>0</v>
      </c>
      <c r="O158" s="233"/>
      <c r="P158" s="233"/>
      <c r="Q158" s="233"/>
      <c r="R158" s="128"/>
      <c r="T158" s="160" t="s">
        <v>3</v>
      </c>
      <c r="U158" s="39" t="s">
        <v>41</v>
      </c>
      <c r="V158" s="31"/>
      <c r="W158" s="161">
        <f>V158*K158</f>
        <v>0</v>
      </c>
      <c r="X158" s="161">
        <v>0</v>
      </c>
      <c r="Y158" s="161">
        <f>X158*K158</f>
        <v>0</v>
      </c>
      <c r="Z158" s="161">
        <v>0</v>
      </c>
      <c r="AA158" s="162">
        <f>Z158*K158</f>
        <v>0</v>
      </c>
      <c r="AR158" s="13" t="s">
        <v>170</v>
      </c>
      <c r="AT158" s="13" t="s">
        <v>139</v>
      </c>
      <c r="AU158" s="13" t="s">
        <v>116</v>
      </c>
      <c r="AY158" s="13" t="s">
        <v>137</v>
      </c>
      <c r="BE158" s="101">
        <f>IF(U158="základná",N158,0)</f>
        <v>0</v>
      </c>
      <c r="BF158" s="101">
        <f>IF(U158="znížená",N158,0)</f>
        <v>0</v>
      </c>
      <c r="BG158" s="101">
        <f>IF(U158="zákl. prenesená",N158,0)</f>
        <v>0</v>
      </c>
      <c r="BH158" s="101">
        <f>IF(U158="zníž. prenesená",N158,0)</f>
        <v>0</v>
      </c>
      <c r="BI158" s="101">
        <f>IF(U158="nulová",N158,0)</f>
        <v>0</v>
      </c>
      <c r="BJ158" s="13" t="s">
        <v>116</v>
      </c>
      <c r="BK158" s="101">
        <f>ROUND(L158*K158,2)</f>
        <v>0</v>
      </c>
      <c r="BL158" s="13" t="s">
        <v>170</v>
      </c>
      <c r="BM158" s="13" t="s">
        <v>271</v>
      </c>
    </row>
    <row r="159" spans="2:65" s="1" customFormat="1" ht="22.5" customHeight="1" x14ac:dyDescent="0.3">
      <c r="B159" s="126"/>
      <c r="C159" s="167" t="s">
        <v>272</v>
      </c>
      <c r="D159" s="167" t="s">
        <v>225</v>
      </c>
      <c r="E159" s="168" t="s">
        <v>273</v>
      </c>
      <c r="F159" s="248" t="s">
        <v>274</v>
      </c>
      <c r="G159" s="249"/>
      <c r="H159" s="249"/>
      <c r="I159" s="249"/>
      <c r="J159" s="169" t="s">
        <v>142</v>
      </c>
      <c r="K159" s="170">
        <v>2</v>
      </c>
      <c r="L159" s="250">
        <v>0</v>
      </c>
      <c r="M159" s="249"/>
      <c r="N159" s="251">
        <f>ROUND(L159*K159,2)</f>
        <v>0</v>
      </c>
      <c r="O159" s="233"/>
      <c r="P159" s="233"/>
      <c r="Q159" s="233"/>
      <c r="R159" s="128"/>
      <c r="T159" s="160" t="s">
        <v>3</v>
      </c>
      <c r="U159" s="39" t="s">
        <v>41</v>
      </c>
      <c r="V159" s="31"/>
      <c r="W159" s="161">
        <f>V159*K159</f>
        <v>0</v>
      </c>
      <c r="X159" s="161">
        <v>2.7999999999999998E-4</v>
      </c>
      <c r="Y159" s="161">
        <f>X159*K159</f>
        <v>5.5999999999999995E-4</v>
      </c>
      <c r="Z159" s="161">
        <v>0</v>
      </c>
      <c r="AA159" s="162">
        <f>Z159*K159</f>
        <v>0</v>
      </c>
      <c r="AR159" s="13" t="s">
        <v>244</v>
      </c>
      <c r="AT159" s="13" t="s">
        <v>225</v>
      </c>
      <c r="AU159" s="13" t="s">
        <v>116</v>
      </c>
      <c r="AY159" s="13" t="s">
        <v>137</v>
      </c>
      <c r="BE159" s="101">
        <f>IF(U159="základná",N159,0)</f>
        <v>0</v>
      </c>
      <c r="BF159" s="101">
        <f>IF(U159="znížená",N159,0)</f>
        <v>0</v>
      </c>
      <c r="BG159" s="101">
        <f>IF(U159="zákl. prenesená",N159,0)</f>
        <v>0</v>
      </c>
      <c r="BH159" s="101">
        <f>IF(U159="zníž. prenesená",N159,0)</f>
        <v>0</v>
      </c>
      <c r="BI159" s="101">
        <f>IF(U159="nulová",N159,0)</f>
        <v>0</v>
      </c>
      <c r="BJ159" s="13" t="s">
        <v>116</v>
      </c>
      <c r="BK159" s="101">
        <f>ROUND(L159*K159,2)</f>
        <v>0</v>
      </c>
      <c r="BL159" s="13" t="s">
        <v>170</v>
      </c>
      <c r="BM159" s="13" t="s">
        <v>275</v>
      </c>
    </row>
    <row r="160" spans="2:65" s="9" customFormat="1" ht="29.85" customHeight="1" x14ac:dyDescent="0.3">
      <c r="B160" s="144"/>
      <c r="C160" s="145"/>
      <c r="D160" s="154" t="s">
        <v>180</v>
      </c>
      <c r="E160" s="154"/>
      <c r="F160" s="154"/>
      <c r="G160" s="154"/>
      <c r="H160" s="154"/>
      <c r="I160" s="154"/>
      <c r="J160" s="154"/>
      <c r="K160" s="154"/>
      <c r="L160" s="154"/>
      <c r="M160" s="154"/>
      <c r="N160" s="252">
        <f>BK160</f>
        <v>0</v>
      </c>
      <c r="O160" s="253"/>
      <c r="P160" s="253"/>
      <c r="Q160" s="253"/>
      <c r="R160" s="147"/>
      <c r="T160" s="148"/>
      <c r="U160" s="145"/>
      <c r="V160" s="145"/>
      <c r="W160" s="149">
        <f>SUM(W161:W165)</f>
        <v>0</v>
      </c>
      <c r="X160" s="145"/>
      <c r="Y160" s="149">
        <f>SUM(Y161:Y165)</f>
        <v>0.13671159999999999</v>
      </c>
      <c r="Z160" s="145"/>
      <c r="AA160" s="150">
        <f>SUM(AA161:AA165)</f>
        <v>0</v>
      </c>
      <c r="AR160" s="151" t="s">
        <v>116</v>
      </c>
      <c r="AT160" s="152" t="s">
        <v>73</v>
      </c>
      <c r="AU160" s="152" t="s">
        <v>81</v>
      </c>
      <c r="AY160" s="151" t="s">
        <v>137</v>
      </c>
      <c r="BK160" s="153">
        <f>SUM(BK161:BK165)</f>
        <v>0</v>
      </c>
    </row>
    <row r="161" spans="2:65" s="1" customFormat="1" ht="31.5" customHeight="1" x14ac:dyDescent="0.3">
      <c r="B161" s="126"/>
      <c r="C161" s="155" t="s">
        <v>276</v>
      </c>
      <c r="D161" s="155" t="s">
        <v>139</v>
      </c>
      <c r="E161" s="156" t="s">
        <v>277</v>
      </c>
      <c r="F161" s="232" t="s">
        <v>278</v>
      </c>
      <c r="G161" s="233"/>
      <c r="H161" s="233"/>
      <c r="I161" s="233"/>
      <c r="J161" s="157" t="s">
        <v>279</v>
      </c>
      <c r="K161" s="158">
        <v>15.16</v>
      </c>
      <c r="L161" s="234">
        <v>0</v>
      </c>
      <c r="M161" s="233"/>
      <c r="N161" s="235">
        <f>ROUND(L161*K161,2)</f>
        <v>0</v>
      </c>
      <c r="O161" s="233"/>
      <c r="P161" s="233"/>
      <c r="Q161" s="233"/>
      <c r="R161" s="128"/>
      <c r="T161" s="160" t="s">
        <v>3</v>
      </c>
      <c r="U161" s="39" t="s">
        <v>41</v>
      </c>
      <c r="V161" s="31"/>
      <c r="W161" s="161">
        <f>V161*K161</f>
        <v>0</v>
      </c>
      <c r="X161" s="161">
        <v>3.4299999999999999E-3</v>
      </c>
      <c r="Y161" s="161">
        <f>X161*K161</f>
        <v>5.1998799999999998E-2</v>
      </c>
      <c r="Z161" s="161">
        <v>0</v>
      </c>
      <c r="AA161" s="162">
        <f>Z161*K161</f>
        <v>0</v>
      </c>
      <c r="AR161" s="13" t="s">
        <v>170</v>
      </c>
      <c r="AT161" s="13" t="s">
        <v>139</v>
      </c>
      <c r="AU161" s="13" t="s">
        <v>116</v>
      </c>
      <c r="AY161" s="13" t="s">
        <v>137</v>
      </c>
      <c r="BE161" s="101">
        <f>IF(U161="základná",N161,0)</f>
        <v>0</v>
      </c>
      <c r="BF161" s="101">
        <f>IF(U161="znížená",N161,0)</f>
        <v>0</v>
      </c>
      <c r="BG161" s="101">
        <f>IF(U161="zákl. prenesená",N161,0)</f>
        <v>0</v>
      </c>
      <c r="BH161" s="101">
        <f>IF(U161="zníž. prenesená",N161,0)</f>
        <v>0</v>
      </c>
      <c r="BI161" s="101">
        <f>IF(U161="nulová",N161,0)</f>
        <v>0</v>
      </c>
      <c r="BJ161" s="13" t="s">
        <v>116</v>
      </c>
      <c r="BK161" s="101">
        <f>ROUND(L161*K161,2)</f>
        <v>0</v>
      </c>
      <c r="BL161" s="13" t="s">
        <v>170</v>
      </c>
      <c r="BM161" s="13" t="s">
        <v>280</v>
      </c>
    </row>
    <row r="162" spans="2:65" s="1" customFormat="1" ht="22.5" customHeight="1" x14ac:dyDescent="0.3">
      <c r="B162" s="126"/>
      <c r="C162" s="167" t="s">
        <v>8</v>
      </c>
      <c r="D162" s="167" t="s">
        <v>225</v>
      </c>
      <c r="E162" s="168" t="s">
        <v>281</v>
      </c>
      <c r="F162" s="248" t="s">
        <v>282</v>
      </c>
      <c r="G162" s="249"/>
      <c r="H162" s="249"/>
      <c r="I162" s="249"/>
      <c r="J162" s="169" t="s">
        <v>142</v>
      </c>
      <c r="K162" s="170">
        <v>51.54</v>
      </c>
      <c r="L162" s="250">
        <v>0</v>
      </c>
      <c r="M162" s="249"/>
      <c r="N162" s="251">
        <f>ROUND(L162*K162,2)</f>
        <v>0</v>
      </c>
      <c r="O162" s="233"/>
      <c r="P162" s="233"/>
      <c r="Q162" s="233"/>
      <c r="R162" s="128"/>
      <c r="T162" s="160" t="s">
        <v>3</v>
      </c>
      <c r="U162" s="39" t="s">
        <v>41</v>
      </c>
      <c r="V162" s="31"/>
      <c r="W162" s="161">
        <f>V162*K162</f>
        <v>0</v>
      </c>
      <c r="X162" s="161">
        <v>3.5E-4</v>
      </c>
      <c r="Y162" s="161">
        <f>X162*K162</f>
        <v>1.8038999999999999E-2</v>
      </c>
      <c r="Z162" s="161">
        <v>0</v>
      </c>
      <c r="AA162" s="162">
        <f>Z162*K162</f>
        <v>0</v>
      </c>
      <c r="AR162" s="13" t="s">
        <v>244</v>
      </c>
      <c r="AT162" s="13" t="s">
        <v>225</v>
      </c>
      <c r="AU162" s="13" t="s">
        <v>116</v>
      </c>
      <c r="AY162" s="13" t="s">
        <v>137</v>
      </c>
      <c r="BE162" s="101">
        <f>IF(U162="základná",N162,0)</f>
        <v>0</v>
      </c>
      <c r="BF162" s="101">
        <f>IF(U162="znížená",N162,0)</f>
        <v>0</v>
      </c>
      <c r="BG162" s="101">
        <f>IF(U162="zákl. prenesená",N162,0)</f>
        <v>0</v>
      </c>
      <c r="BH162" s="101">
        <f>IF(U162="zníž. prenesená",N162,0)</f>
        <v>0</v>
      </c>
      <c r="BI162" s="101">
        <f>IF(U162="nulová",N162,0)</f>
        <v>0</v>
      </c>
      <c r="BJ162" s="13" t="s">
        <v>116</v>
      </c>
      <c r="BK162" s="101">
        <f>ROUND(L162*K162,2)</f>
        <v>0</v>
      </c>
      <c r="BL162" s="13" t="s">
        <v>170</v>
      </c>
      <c r="BM162" s="13" t="s">
        <v>283</v>
      </c>
    </row>
    <row r="163" spans="2:65" s="1" customFormat="1" ht="31.5" customHeight="1" x14ac:dyDescent="0.3">
      <c r="B163" s="126"/>
      <c r="C163" s="155" t="s">
        <v>284</v>
      </c>
      <c r="D163" s="155" t="s">
        <v>139</v>
      </c>
      <c r="E163" s="156" t="s">
        <v>285</v>
      </c>
      <c r="F163" s="232" t="s">
        <v>286</v>
      </c>
      <c r="G163" s="233"/>
      <c r="H163" s="233"/>
      <c r="I163" s="233"/>
      <c r="J163" s="157" t="s">
        <v>169</v>
      </c>
      <c r="K163" s="158">
        <v>4.5</v>
      </c>
      <c r="L163" s="234">
        <v>0</v>
      </c>
      <c r="M163" s="233"/>
      <c r="N163" s="235">
        <f>ROUND(L163*K163,2)</f>
        <v>0</v>
      </c>
      <c r="O163" s="233"/>
      <c r="P163" s="233"/>
      <c r="Q163" s="233"/>
      <c r="R163" s="128"/>
      <c r="T163" s="160" t="s">
        <v>3</v>
      </c>
      <c r="U163" s="39" t="s">
        <v>41</v>
      </c>
      <c r="V163" s="31"/>
      <c r="W163" s="161">
        <f>V163*K163</f>
        <v>0</v>
      </c>
      <c r="X163" s="161">
        <v>3.2699999999999999E-3</v>
      </c>
      <c r="Y163" s="161">
        <f>X163*K163</f>
        <v>1.4714999999999999E-2</v>
      </c>
      <c r="Z163" s="161">
        <v>0</v>
      </c>
      <c r="AA163" s="162">
        <f>Z163*K163</f>
        <v>0</v>
      </c>
      <c r="AR163" s="13" t="s">
        <v>170</v>
      </c>
      <c r="AT163" s="13" t="s">
        <v>139</v>
      </c>
      <c r="AU163" s="13" t="s">
        <v>116</v>
      </c>
      <c r="AY163" s="13" t="s">
        <v>137</v>
      </c>
      <c r="BE163" s="101">
        <f>IF(U163="základná",N163,0)</f>
        <v>0</v>
      </c>
      <c r="BF163" s="101">
        <f>IF(U163="znížená",N163,0)</f>
        <v>0</v>
      </c>
      <c r="BG163" s="101">
        <f>IF(U163="zákl. prenesená",N163,0)</f>
        <v>0</v>
      </c>
      <c r="BH163" s="101">
        <f>IF(U163="zníž. prenesená",N163,0)</f>
        <v>0</v>
      </c>
      <c r="BI163" s="101">
        <f>IF(U163="nulová",N163,0)</f>
        <v>0</v>
      </c>
      <c r="BJ163" s="13" t="s">
        <v>116</v>
      </c>
      <c r="BK163" s="101">
        <f>ROUND(L163*K163,2)</f>
        <v>0</v>
      </c>
      <c r="BL163" s="13" t="s">
        <v>170</v>
      </c>
      <c r="BM163" s="13" t="s">
        <v>287</v>
      </c>
    </row>
    <row r="164" spans="2:65" s="1" customFormat="1" ht="31.5" customHeight="1" x14ac:dyDescent="0.3">
      <c r="B164" s="126"/>
      <c r="C164" s="167" t="s">
        <v>288</v>
      </c>
      <c r="D164" s="167" t="s">
        <v>225</v>
      </c>
      <c r="E164" s="168" t="s">
        <v>289</v>
      </c>
      <c r="F164" s="248" t="s">
        <v>290</v>
      </c>
      <c r="G164" s="249"/>
      <c r="H164" s="249"/>
      <c r="I164" s="249"/>
      <c r="J164" s="169" t="s">
        <v>169</v>
      </c>
      <c r="K164" s="170">
        <v>4.59</v>
      </c>
      <c r="L164" s="250">
        <v>0</v>
      </c>
      <c r="M164" s="249"/>
      <c r="N164" s="251">
        <f>ROUND(L164*K164,2)</f>
        <v>0</v>
      </c>
      <c r="O164" s="233"/>
      <c r="P164" s="233"/>
      <c r="Q164" s="233"/>
      <c r="R164" s="128"/>
      <c r="T164" s="160" t="s">
        <v>3</v>
      </c>
      <c r="U164" s="39" t="s">
        <v>41</v>
      </c>
      <c r="V164" s="31"/>
      <c r="W164" s="161">
        <f>V164*K164</f>
        <v>0</v>
      </c>
      <c r="X164" s="161">
        <v>1.132E-2</v>
      </c>
      <c r="Y164" s="161">
        <f>X164*K164</f>
        <v>5.1958799999999999E-2</v>
      </c>
      <c r="Z164" s="161">
        <v>0</v>
      </c>
      <c r="AA164" s="162">
        <f>Z164*K164</f>
        <v>0</v>
      </c>
      <c r="AR164" s="13" t="s">
        <v>244</v>
      </c>
      <c r="AT164" s="13" t="s">
        <v>225</v>
      </c>
      <c r="AU164" s="13" t="s">
        <v>116</v>
      </c>
      <c r="AY164" s="13" t="s">
        <v>137</v>
      </c>
      <c r="BE164" s="101">
        <f>IF(U164="základná",N164,0)</f>
        <v>0</v>
      </c>
      <c r="BF164" s="101">
        <f>IF(U164="znížená",N164,0)</f>
        <v>0</v>
      </c>
      <c r="BG164" s="101">
        <f>IF(U164="zákl. prenesená",N164,0)</f>
        <v>0</v>
      </c>
      <c r="BH164" s="101">
        <f>IF(U164="zníž. prenesená",N164,0)</f>
        <v>0</v>
      </c>
      <c r="BI164" s="101">
        <f>IF(U164="nulová",N164,0)</f>
        <v>0</v>
      </c>
      <c r="BJ164" s="13" t="s">
        <v>116</v>
      </c>
      <c r="BK164" s="101">
        <f>ROUND(L164*K164,2)</f>
        <v>0</v>
      </c>
      <c r="BL164" s="13" t="s">
        <v>170</v>
      </c>
      <c r="BM164" s="13" t="s">
        <v>291</v>
      </c>
    </row>
    <row r="165" spans="2:65" s="1" customFormat="1" ht="31.5" customHeight="1" x14ac:dyDescent="0.3">
      <c r="B165" s="126"/>
      <c r="C165" s="155" t="s">
        <v>292</v>
      </c>
      <c r="D165" s="155" t="s">
        <v>139</v>
      </c>
      <c r="E165" s="156" t="s">
        <v>293</v>
      </c>
      <c r="F165" s="232" t="s">
        <v>294</v>
      </c>
      <c r="G165" s="233"/>
      <c r="H165" s="233"/>
      <c r="I165" s="233"/>
      <c r="J165" s="157" t="s">
        <v>259</v>
      </c>
      <c r="K165" s="159">
        <v>0</v>
      </c>
      <c r="L165" s="234">
        <v>0</v>
      </c>
      <c r="M165" s="233"/>
      <c r="N165" s="235">
        <f>ROUND(L165*K165,2)</f>
        <v>0</v>
      </c>
      <c r="O165" s="233"/>
      <c r="P165" s="233"/>
      <c r="Q165" s="233"/>
      <c r="R165" s="128"/>
      <c r="T165" s="160" t="s">
        <v>3</v>
      </c>
      <c r="U165" s="39" t="s">
        <v>41</v>
      </c>
      <c r="V165" s="31"/>
      <c r="W165" s="161">
        <f>V165*K165</f>
        <v>0</v>
      </c>
      <c r="X165" s="161">
        <v>0</v>
      </c>
      <c r="Y165" s="161">
        <f>X165*K165</f>
        <v>0</v>
      </c>
      <c r="Z165" s="161">
        <v>0</v>
      </c>
      <c r="AA165" s="162">
        <f>Z165*K165</f>
        <v>0</v>
      </c>
      <c r="AR165" s="13" t="s">
        <v>170</v>
      </c>
      <c r="AT165" s="13" t="s">
        <v>139</v>
      </c>
      <c r="AU165" s="13" t="s">
        <v>116</v>
      </c>
      <c r="AY165" s="13" t="s">
        <v>137</v>
      </c>
      <c r="BE165" s="101">
        <f>IF(U165="základná",N165,0)</f>
        <v>0</v>
      </c>
      <c r="BF165" s="101">
        <f>IF(U165="znížená",N165,0)</f>
        <v>0</v>
      </c>
      <c r="BG165" s="101">
        <f>IF(U165="zákl. prenesená",N165,0)</f>
        <v>0</v>
      </c>
      <c r="BH165" s="101">
        <f>IF(U165="zníž. prenesená",N165,0)</f>
        <v>0</v>
      </c>
      <c r="BI165" s="101">
        <f>IF(U165="nulová",N165,0)</f>
        <v>0</v>
      </c>
      <c r="BJ165" s="13" t="s">
        <v>116</v>
      </c>
      <c r="BK165" s="101">
        <f>ROUND(L165*K165,2)</f>
        <v>0</v>
      </c>
      <c r="BL165" s="13" t="s">
        <v>170</v>
      </c>
      <c r="BM165" s="13" t="s">
        <v>295</v>
      </c>
    </row>
    <row r="166" spans="2:65" s="9" customFormat="1" ht="29.85" customHeight="1" x14ac:dyDescent="0.3">
      <c r="B166" s="144"/>
      <c r="C166" s="145"/>
      <c r="D166" s="154" t="s">
        <v>181</v>
      </c>
      <c r="E166" s="154"/>
      <c r="F166" s="154"/>
      <c r="G166" s="154"/>
      <c r="H166" s="154"/>
      <c r="I166" s="154"/>
      <c r="J166" s="154"/>
      <c r="K166" s="154"/>
      <c r="L166" s="154"/>
      <c r="M166" s="154"/>
      <c r="N166" s="252">
        <f>BK166</f>
        <v>0</v>
      </c>
      <c r="O166" s="253"/>
      <c r="P166" s="253"/>
      <c r="Q166" s="253"/>
      <c r="R166" s="147"/>
      <c r="T166" s="148"/>
      <c r="U166" s="145"/>
      <c r="V166" s="145"/>
      <c r="W166" s="149">
        <f>SUM(W167:W169)</f>
        <v>0</v>
      </c>
      <c r="X166" s="145"/>
      <c r="Y166" s="149">
        <f>SUM(Y167:Y169)</f>
        <v>0.52514400000000006</v>
      </c>
      <c r="Z166" s="145"/>
      <c r="AA166" s="150">
        <f>SUM(AA167:AA169)</f>
        <v>0</v>
      </c>
      <c r="AR166" s="151" t="s">
        <v>116</v>
      </c>
      <c r="AT166" s="152" t="s">
        <v>73</v>
      </c>
      <c r="AU166" s="152" t="s">
        <v>81</v>
      </c>
      <c r="AY166" s="151" t="s">
        <v>137</v>
      </c>
      <c r="BK166" s="153">
        <f>SUM(BK167:BK169)</f>
        <v>0</v>
      </c>
    </row>
    <row r="167" spans="2:65" s="1" customFormat="1" ht="31.5" customHeight="1" x14ac:dyDescent="0.3">
      <c r="B167" s="126"/>
      <c r="C167" s="155" t="s">
        <v>296</v>
      </c>
      <c r="D167" s="155" t="s">
        <v>139</v>
      </c>
      <c r="E167" s="156" t="s">
        <v>297</v>
      </c>
      <c r="F167" s="232" t="s">
        <v>298</v>
      </c>
      <c r="G167" s="233"/>
      <c r="H167" s="233"/>
      <c r="I167" s="233"/>
      <c r="J167" s="157" t="s">
        <v>169</v>
      </c>
      <c r="K167" s="158">
        <v>21.64</v>
      </c>
      <c r="L167" s="234">
        <v>0</v>
      </c>
      <c r="M167" s="233"/>
      <c r="N167" s="235">
        <f>ROUND(L167*K167,2)</f>
        <v>0</v>
      </c>
      <c r="O167" s="233"/>
      <c r="P167" s="233"/>
      <c r="Q167" s="233"/>
      <c r="R167" s="128"/>
      <c r="T167" s="160" t="s">
        <v>3</v>
      </c>
      <c r="U167" s="39" t="s">
        <v>41</v>
      </c>
      <c r="V167" s="31"/>
      <c r="W167" s="161">
        <f>V167*K167</f>
        <v>0</v>
      </c>
      <c r="X167" s="161">
        <v>2.8500000000000001E-3</v>
      </c>
      <c r="Y167" s="161">
        <f>X167*K167</f>
        <v>6.1674000000000007E-2</v>
      </c>
      <c r="Z167" s="161">
        <v>0</v>
      </c>
      <c r="AA167" s="162">
        <f>Z167*K167</f>
        <v>0</v>
      </c>
      <c r="AR167" s="13" t="s">
        <v>170</v>
      </c>
      <c r="AT167" s="13" t="s">
        <v>139</v>
      </c>
      <c r="AU167" s="13" t="s">
        <v>116</v>
      </c>
      <c r="AY167" s="13" t="s">
        <v>137</v>
      </c>
      <c r="BE167" s="101">
        <f>IF(U167="základná",N167,0)</f>
        <v>0</v>
      </c>
      <c r="BF167" s="101">
        <f>IF(U167="znížená",N167,0)</f>
        <v>0</v>
      </c>
      <c r="BG167" s="101">
        <f>IF(U167="zákl. prenesená",N167,0)</f>
        <v>0</v>
      </c>
      <c r="BH167" s="101">
        <f>IF(U167="zníž. prenesená",N167,0)</f>
        <v>0</v>
      </c>
      <c r="BI167" s="101">
        <f>IF(U167="nulová",N167,0)</f>
        <v>0</v>
      </c>
      <c r="BJ167" s="13" t="s">
        <v>116</v>
      </c>
      <c r="BK167" s="101">
        <f>ROUND(L167*K167,2)</f>
        <v>0</v>
      </c>
      <c r="BL167" s="13" t="s">
        <v>170</v>
      </c>
      <c r="BM167" s="13" t="s">
        <v>299</v>
      </c>
    </row>
    <row r="168" spans="2:65" s="1" customFormat="1" ht="31.5" customHeight="1" x14ac:dyDescent="0.3">
      <c r="B168" s="126"/>
      <c r="C168" s="167" t="s">
        <v>300</v>
      </c>
      <c r="D168" s="167" t="s">
        <v>225</v>
      </c>
      <c r="E168" s="168" t="s">
        <v>301</v>
      </c>
      <c r="F168" s="248" t="s">
        <v>302</v>
      </c>
      <c r="G168" s="249"/>
      <c r="H168" s="249"/>
      <c r="I168" s="249"/>
      <c r="J168" s="169" t="s">
        <v>169</v>
      </c>
      <c r="K168" s="170">
        <v>22.07</v>
      </c>
      <c r="L168" s="250">
        <v>0</v>
      </c>
      <c r="M168" s="249"/>
      <c r="N168" s="251">
        <f>ROUND(L168*K168,2)</f>
        <v>0</v>
      </c>
      <c r="O168" s="233"/>
      <c r="P168" s="233"/>
      <c r="Q168" s="233"/>
      <c r="R168" s="128"/>
      <c r="T168" s="160" t="s">
        <v>3</v>
      </c>
      <c r="U168" s="39" t="s">
        <v>41</v>
      </c>
      <c r="V168" s="31"/>
      <c r="W168" s="161">
        <f>V168*K168</f>
        <v>0</v>
      </c>
      <c r="X168" s="161">
        <v>2.1000000000000001E-2</v>
      </c>
      <c r="Y168" s="161">
        <f>X168*K168</f>
        <v>0.46347000000000005</v>
      </c>
      <c r="Z168" s="161">
        <v>0</v>
      </c>
      <c r="AA168" s="162">
        <f>Z168*K168</f>
        <v>0</v>
      </c>
      <c r="AR168" s="13" t="s">
        <v>244</v>
      </c>
      <c r="AT168" s="13" t="s">
        <v>225</v>
      </c>
      <c r="AU168" s="13" t="s">
        <v>116</v>
      </c>
      <c r="AY168" s="13" t="s">
        <v>137</v>
      </c>
      <c r="BE168" s="101">
        <f>IF(U168="základná",N168,0)</f>
        <v>0</v>
      </c>
      <c r="BF168" s="101">
        <f>IF(U168="znížená",N168,0)</f>
        <v>0</v>
      </c>
      <c r="BG168" s="101">
        <f>IF(U168="zákl. prenesená",N168,0)</f>
        <v>0</v>
      </c>
      <c r="BH168" s="101">
        <f>IF(U168="zníž. prenesená",N168,0)</f>
        <v>0</v>
      </c>
      <c r="BI168" s="101">
        <f>IF(U168="nulová",N168,0)</f>
        <v>0</v>
      </c>
      <c r="BJ168" s="13" t="s">
        <v>116</v>
      </c>
      <c r="BK168" s="101">
        <f>ROUND(L168*K168,2)</f>
        <v>0</v>
      </c>
      <c r="BL168" s="13" t="s">
        <v>170</v>
      </c>
      <c r="BM168" s="13" t="s">
        <v>303</v>
      </c>
    </row>
    <row r="169" spans="2:65" s="1" customFormat="1" ht="31.5" customHeight="1" x14ac:dyDescent="0.3">
      <c r="B169" s="126"/>
      <c r="C169" s="155" t="s">
        <v>304</v>
      </c>
      <c r="D169" s="155" t="s">
        <v>139</v>
      </c>
      <c r="E169" s="156" t="s">
        <v>305</v>
      </c>
      <c r="F169" s="232" t="s">
        <v>306</v>
      </c>
      <c r="G169" s="233"/>
      <c r="H169" s="233"/>
      <c r="I169" s="233"/>
      <c r="J169" s="157" t="s">
        <v>259</v>
      </c>
      <c r="K169" s="159">
        <v>0</v>
      </c>
      <c r="L169" s="234">
        <v>0</v>
      </c>
      <c r="M169" s="233"/>
      <c r="N169" s="235">
        <f>ROUND(L169*K169,2)</f>
        <v>0</v>
      </c>
      <c r="O169" s="233"/>
      <c r="P169" s="233"/>
      <c r="Q169" s="233"/>
      <c r="R169" s="128"/>
      <c r="T169" s="160" t="s">
        <v>3</v>
      </c>
      <c r="U169" s="39" t="s">
        <v>41</v>
      </c>
      <c r="V169" s="31"/>
      <c r="W169" s="161">
        <f>V169*K169</f>
        <v>0</v>
      </c>
      <c r="X169" s="161">
        <v>0</v>
      </c>
      <c r="Y169" s="161">
        <f>X169*K169</f>
        <v>0</v>
      </c>
      <c r="Z169" s="161">
        <v>0</v>
      </c>
      <c r="AA169" s="162">
        <f>Z169*K169</f>
        <v>0</v>
      </c>
      <c r="AR169" s="13" t="s">
        <v>170</v>
      </c>
      <c r="AT169" s="13" t="s">
        <v>139</v>
      </c>
      <c r="AU169" s="13" t="s">
        <v>116</v>
      </c>
      <c r="AY169" s="13" t="s">
        <v>137</v>
      </c>
      <c r="BE169" s="101">
        <f>IF(U169="základná",N169,0)</f>
        <v>0</v>
      </c>
      <c r="BF169" s="101">
        <f>IF(U169="znížená",N169,0)</f>
        <v>0</v>
      </c>
      <c r="BG169" s="101">
        <f>IF(U169="zákl. prenesená",N169,0)</f>
        <v>0</v>
      </c>
      <c r="BH169" s="101">
        <f>IF(U169="zníž. prenesená",N169,0)</f>
        <v>0</v>
      </c>
      <c r="BI169" s="101">
        <f>IF(U169="nulová",N169,0)</f>
        <v>0</v>
      </c>
      <c r="BJ169" s="13" t="s">
        <v>116</v>
      </c>
      <c r="BK169" s="101">
        <f>ROUND(L169*K169,2)</f>
        <v>0</v>
      </c>
      <c r="BL169" s="13" t="s">
        <v>170</v>
      </c>
      <c r="BM169" s="13" t="s">
        <v>307</v>
      </c>
    </row>
    <row r="170" spans="2:65" s="9" customFormat="1" ht="29.85" customHeight="1" x14ac:dyDescent="0.3">
      <c r="B170" s="144"/>
      <c r="C170" s="145"/>
      <c r="D170" s="154" t="s">
        <v>182</v>
      </c>
      <c r="E170" s="154"/>
      <c r="F170" s="154"/>
      <c r="G170" s="154"/>
      <c r="H170" s="154"/>
      <c r="I170" s="154"/>
      <c r="J170" s="154"/>
      <c r="K170" s="154"/>
      <c r="L170" s="154"/>
      <c r="M170" s="154"/>
      <c r="N170" s="252">
        <f>BK170</f>
        <v>0</v>
      </c>
      <c r="O170" s="253"/>
      <c r="P170" s="253"/>
      <c r="Q170" s="253"/>
      <c r="R170" s="147"/>
      <c r="T170" s="148"/>
      <c r="U170" s="145"/>
      <c r="V170" s="145"/>
      <c r="W170" s="149">
        <f>SUM(W171:W172)</f>
        <v>0</v>
      </c>
      <c r="X170" s="145"/>
      <c r="Y170" s="149">
        <f>SUM(Y171:Y172)</f>
        <v>1.14246E-2</v>
      </c>
      <c r="Z170" s="145"/>
      <c r="AA170" s="150">
        <f>SUM(AA171:AA172)</f>
        <v>0</v>
      </c>
      <c r="AR170" s="151" t="s">
        <v>116</v>
      </c>
      <c r="AT170" s="152" t="s">
        <v>73</v>
      </c>
      <c r="AU170" s="152" t="s">
        <v>81</v>
      </c>
      <c r="AY170" s="151" t="s">
        <v>137</v>
      </c>
      <c r="BK170" s="153">
        <f>SUM(BK171:BK172)</f>
        <v>0</v>
      </c>
    </row>
    <row r="171" spans="2:65" s="1" customFormat="1" ht="31.5" customHeight="1" x14ac:dyDescent="0.3">
      <c r="B171" s="126"/>
      <c r="C171" s="155" t="s">
        <v>308</v>
      </c>
      <c r="D171" s="155" t="s">
        <v>139</v>
      </c>
      <c r="E171" s="156" t="s">
        <v>309</v>
      </c>
      <c r="F171" s="232" t="s">
        <v>310</v>
      </c>
      <c r="G171" s="233"/>
      <c r="H171" s="233"/>
      <c r="I171" s="233"/>
      <c r="J171" s="157" t="s">
        <v>169</v>
      </c>
      <c r="K171" s="158">
        <v>34.619999999999997</v>
      </c>
      <c r="L171" s="234">
        <v>0</v>
      </c>
      <c r="M171" s="233"/>
      <c r="N171" s="235">
        <f>ROUND(L171*K171,2)</f>
        <v>0</v>
      </c>
      <c r="O171" s="233"/>
      <c r="P171" s="233"/>
      <c r="Q171" s="233"/>
      <c r="R171" s="128"/>
      <c r="T171" s="160" t="s">
        <v>3</v>
      </c>
      <c r="U171" s="39" t="s">
        <v>41</v>
      </c>
      <c r="V171" s="31"/>
      <c r="W171" s="161">
        <f>V171*K171</f>
        <v>0</v>
      </c>
      <c r="X171" s="161">
        <v>1.2E-4</v>
      </c>
      <c r="Y171" s="161">
        <f>X171*K171</f>
        <v>4.1543999999999999E-3</v>
      </c>
      <c r="Z171" s="161">
        <v>0</v>
      </c>
      <c r="AA171" s="162">
        <f>Z171*K171</f>
        <v>0</v>
      </c>
      <c r="AR171" s="13" t="s">
        <v>170</v>
      </c>
      <c r="AT171" s="13" t="s">
        <v>139</v>
      </c>
      <c r="AU171" s="13" t="s">
        <v>116</v>
      </c>
      <c r="AY171" s="13" t="s">
        <v>137</v>
      </c>
      <c r="BE171" s="101">
        <f>IF(U171="základná",N171,0)</f>
        <v>0</v>
      </c>
      <c r="BF171" s="101">
        <f>IF(U171="znížená",N171,0)</f>
        <v>0</v>
      </c>
      <c r="BG171" s="101">
        <f>IF(U171="zákl. prenesená",N171,0)</f>
        <v>0</v>
      </c>
      <c r="BH171" s="101">
        <f>IF(U171="zníž. prenesená",N171,0)</f>
        <v>0</v>
      </c>
      <c r="BI171" s="101">
        <f>IF(U171="nulová",N171,0)</f>
        <v>0</v>
      </c>
      <c r="BJ171" s="13" t="s">
        <v>116</v>
      </c>
      <c r="BK171" s="101">
        <f>ROUND(L171*K171,2)</f>
        <v>0</v>
      </c>
      <c r="BL171" s="13" t="s">
        <v>170</v>
      </c>
      <c r="BM171" s="13" t="s">
        <v>311</v>
      </c>
    </row>
    <row r="172" spans="2:65" s="1" customFormat="1" ht="44.25" customHeight="1" x14ac:dyDescent="0.3">
      <c r="B172" s="126"/>
      <c r="C172" s="155" t="s">
        <v>312</v>
      </c>
      <c r="D172" s="155" t="s">
        <v>139</v>
      </c>
      <c r="E172" s="156" t="s">
        <v>313</v>
      </c>
      <c r="F172" s="232" t="s">
        <v>314</v>
      </c>
      <c r="G172" s="233"/>
      <c r="H172" s="233"/>
      <c r="I172" s="233"/>
      <c r="J172" s="157" t="s">
        <v>169</v>
      </c>
      <c r="K172" s="158">
        <v>34.619999999999997</v>
      </c>
      <c r="L172" s="234">
        <v>0</v>
      </c>
      <c r="M172" s="233"/>
      <c r="N172" s="235">
        <f>ROUND(L172*K172,2)</f>
        <v>0</v>
      </c>
      <c r="O172" s="233"/>
      <c r="P172" s="233"/>
      <c r="Q172" s="233"/>
      <c r="R172" s="128"/>
      <c r="T172" s="160" t="s">
        <v>3</v>
      </c>
      <c r="U172" s="39" t="s">
        <v>41</v>
      </c>
      <c r="V172" s="31"/>
      <c r="W172" s="161">
        <f>V172*K172</f>
        <v>0</v>
      </c>
      <c r="X172" s="161">
        <v>2.1000000000000001E-4</v>
      </c>
      <c r="Y172" s="161">
        <f>X172*K172</f>
        <v>7.2702000000000001E-3</v>
      </c>
      <c r="Z172" s="161">
        <v>0</v>
      </c>
      <c r="AA172" s="162">
        <f>Z172*K172</f>
        <v>0</v>
      </c>
      <c r="AR172" s="13" t="s">
        <v>170</v>
      </c>
      <c r="AT172" s="13" t="s">
        <v>139</v>
      </c>
      <c r="AU172" s="13" t="s">
        <v>116</v>
      </c>
      <c r="AY172" s="13" t="s">
        <v>137</v>
      </c>
      <c r="BE172" s="101">
        <f>IF(U172="základná",N172,0)</f>
        <v>0</v>
      </c>
      <c r="BF172" s="101">
        <f>IF(U172="znížená",N172,0)</f>
        <v>0</v>
      </c>
      <c r="BG172" s="101">
        <f>IF(U172="zákl. prenesená",N172,0)</f>
        <v>0</v>
      </c>
      <c r="BH172" s="101">
        <f>IF(U172="zníž. prenesená",N172,0)</f>
        <v>0</v>
      </c>
      <c r="BI172" s="101">
        <f>IF(U172="nulová",N172,0)</f>
        <v>0</v>
      </c>
      <c r="BJ172" s="13" t="s">
        <v>116</v>
      </c>
      <c r="BK172" s="101">
        <f>ROUND(L172*K172,2)</f>
        <v>0</v>
      </c>
      <c r="BL172" s="13" t="s">
        <v>170</v>
      </c>
      <c r="BM172" s="13" t="s">
        <v>315</v>
      </c>
    </row>
    <row r="173" spans="2:65" s="1" customFormat="1" ht="49.9" customHeight="1" x14ac:dyDescent="0.35">
      <c r="B173" s="30"/>
      <c r="C173" s="31"/>
      <c r="D173" s="146" t="s">
        <v>172</v>
      </c>
      <c r="E173" s="31"/>
      <c r="F173" s="31"/>
      <c r="G173" s="31"/>
      <c r="H173" s="31"/>
      <c r="I173" s="31"/>
      <c r="J173" s="31"/>
      <c r="K173" s="31"/>
      <c r="L173" s="31"/>
      <c r="M173" s="31"/>
      <c r="N173" s="246">
        <f t="shared" ref="N173:N178" si="25">BK173</f>
        <v>0</v>
      </c>
      <c r="O173" s="247"/>
      <c r="P173" s="247"/>
      <c r="Q173" s="247"/>
      <c r="R173" s="32"/>
      <c r="T173" s="69"/>
      <c r="U173" s="31"/>
      <c r="V173" s="31"/>
      <c r="W173" s="31"/>
      <c r="X173" s="31"/>
      <c r="Y173" s="31"/>
      <c r="Z173" s="31"/>
      <c r="AA173" s="70"/>
      <c r="AT173" s="13" t="s">
        <v>73</v>
      </c>
      <c r="AU173" s="13" t="s">
        <v>74</v>
      </c>
      <c r="AY173" s="13" t="s">
        <v>173</v>
      </c>
      <c r="BK173" s="101">
        <f>SUM(BK174:BK178)</f>
        <v>0</v>
      </c>
    </row>
    <row r="174" spans="2:65" s="1" customFormat="1" ht="22.35" customHeight="1" x14ac:dyDescent="0.3">
      <c r="B174" s="30"/>
      <c r="C174" s="163" t="s">
        <v>3</v>
      </c>
      <c r="D174" s="163" t="s">
        <v>139</v>
      </c>
      <c r="E174" s="164" t="s">
        <v>3</v>
      </c>
      <c r="F174" s="236" t="s">
        <v>3</v>
      </c>
      <c r="G174" s="237"/>
      <c r="H174" s="237"/>
      <c r="I174" s="237"/>
      <c r="J174" s="165" t="s">
        <v>3</v>
      </c>
      <c r="K174" s="159"/>
      <c r="L174" s="234"/>
      <c r="M174" s="238"/>
      <c r="N174" s="239">
        <f t="shared" si="25"/>
        <v>0</v>
      </c>
      <c r="O174" s="238"/>
      <c r="P174" s="238"/>
      <c r="Q174" s="238"/>
      <c r="R174" s="32"/>
      <c r="T174" s="160" t="s">
        <v>3</v>
      </c>
      <c r="U174" s="166" t="s">
        <v>41</v>
      </c>
      <c r="V174" s="31"/>
      <c r="W174" s="31"/>
      <c r="X174" s="31"/>
      <c r="Y174" s="31"/>
      <c r="Z174" s="31"/>
      <c r="AA174" s="70"/>
      <c r="AT174" s="13" t="s">
        <v>173</v>
      </c>
      <c r="AU174" s="13" t="s">
        <v>81</v>
      </c>
      <c r="AY174" s="13" t="s">
        <v>173</v>
      </c>
      <c r="BE174" s="101">
        <f>IF(U174="základná",N174,0)</f>
        <v>0</v>
      </c>
      <c r="BF174" s="101">
        <f>IF(U174="znížená",N174,0)</f>
        <v>0</v>
      </c>
      <c r="BG174" s="101">
        <f>IF(U174="zákl. prenesená",N174,0)</f>
        <v>0</v>
      </c>
      <c r="BH174" s="101">
        <f>IF(U174="zníž. prenesená",N174,0)</f>
        <v>0</v>
      </c>
      <c r="BI174" s="101">
        <f>IF(U174="nulová",N174,0)</f>
        <v>0</v>
      </c>
      <c r="BJ174" s="13" t="s">
        <v>116</v>
      </c>
      <c r="BK174" s="101">
        <f>L174*K174</f>
        <v>0</v>
      </c>
    </row>
    <row r="175" spans="2:65" s="1" customFormat="1" ht="22.35" customHeight="1" x14ac:dyDescent="0.3">
      <c r="B175" s="30"/>
      <c r="C175" s="163" t="s">
        <v>3</v>
      </c>
      <c r="D175" s="163" t="s">
        <v>139</v>
      </c>
      <c r="E175" s="164" t="s">
        <v>3</v>
      </c>
      <c r="F175" s="236" t="s">
        <v>3</v>
      </c>
      <c r="G175" s="237"/>
      <c r="H175" s="237"/>
      <c r="I175" s="237"/>
      <c r="J175" s="165" t="s">
        <v>3</v>
      </c>
      <c r="K175" s="159"/>
      <c r="L175" s="234"/>
      <c r="M175" s="238"/>
      <c r="N175" s="239">
        <f t="shared" si="25"/>
        <v>0</v>
      </c>
      <c r="O175" s="238"/>
      <c r="P175" s="238"/>
      <c r="Q175" s="238"/>
      <c r="R175" s="32"/>
      <c r="T175" s="160" t="s">
        <v>3</v>
      </c>
      <c r="U175" s="166" t="s">
        <v>41</v>
      </c>
      <c r="V175" s="31"/>
      <c r="W175" s="31"/>
      <c r="X175" s="31"/>
      <c r="Y175" s="31"/>
      <c r="Z175" s="31"/>
      <c r="AA175" s="70"/>
      <c r="AT175" s="13" t="s">
        <v>173</v>
      </c>
      <c r="AU175" s="13" t="s">
        <v>81</v>
      </c>
      <c r="AY175" s="13" t="s">
        <v>173</v>
      </c>
      <c r="BE175" s="101">
        <f>IF(U175="základná",N175,0)</f>
        <v>0</v>
      </c>
      <c r="BF175" s="101">
        <f>IF(U175="znížená",N175,0)</f>
        <v>0</v>
      </c>
      <c r="BG175" s="101">
        <f>IF(U175="zákl. prenesená",N175,0)</f>
        <v>0</v>
      </c>
      <c r="BH175" s="101">
        <f>IF(U175="zníž. prenesená",N175,0)</f>
        <v>0</v>
      </c>
      <c r="BI175" s="101">
        <f>IF(U175="nulová",N175,0)</f>
        <v>0</v>
      </c>
      <c r="BJ175" s="13" t="s">
        <v>116</v>
      </c>
      <c r="BK175" s="101">
        <f>L175*K175</f>
        <v>0</v>
      </c>
    </row>
    <row r="176" spans="2:65" s="1" customFormat="1" ht="22.35" customHeight="1" x14ac:dyDescent="0.3">
      <c r="B176" s="30"/>
      <c r="C176" s="163" t="s">
        <v>3</v>
      </c>
      <c r="D176" s="163" t="s">
        <v>139</v>
      </c>
      <c r="E176" s="164" t="s">
        <v>3</v>
      </c>
      <c r="F176" s="236" t="s">
        <v>3</v>
      </c>
      <c r="G176" s="237"/>
      <c r="H176" s="237"/>
      <c r="I176" s="237"/>
      <c r="J176" s="165" t="s">
        <v>3</v>
      </c>
      <c r="K176" s="159"/>
      <c r="L176" s="234"/>
      <c r="M176" s="238"/>
      <c r="N176" s="239">
        <f t="shared" si="25"/>
        <v>0</v>
      </c>
      <c r="O176" s="238"/>
      <c r="P176" s="238"/>
      <c r="Q176" s="238"/>
      <c r="R176" s="32"/>
      <c r="T176" s="160" t="s">
        <v>3</v>
      </c>
      <c r="U176" s="166" t="s">
        <v>41</v>
      </c>
      <c r="V176" s="31"/>
      <c r="W176" s="31"/>
      <c r="X176" s="31"/>
      <c r="Y176" s="31"/>
      <c r="Z176" s="31"/>
      <c r="AA176" s="70"/>
      <c r="AT176" s="13" t="s">
        <v>173</v>
      </c>
      <c r="AU176" s="13" t="s">
        <v>81</v>
      </c>
      <c r="AY176" s="13" t="s">
        <v>173</v>
      </c>
      <c r="BE176" s="101">
        <f>IF(U176="základná",N176,0)</f>
        <v>0</v>
      </c>
      <c r="BF176" s="101">
        <f>IF(U176="znížená",N176,0)</f>
        <v>0</v>
      </c>
      <c r="BG176" s="101">
        <f>IF(U176="zákl. prenesená",N176,0)</f>
        <v>0</v>
      </c>
      <c r="BH176" s="101">
        <f>IF(U176="zníž. prenesená",N176,0)</f>
        <v>0</v>
      </c>
      <c r="BI176" s="101">
        <f>IF(U176="nulová",N176,0)</f>
        <v>0</v>
      </c>
      <c r="BJ176" s="13" t="s">
        <v>116</v>
      </c>
      <c r="BK176" s="101">
        <f>L176*K176</f>
        <v>0</v>
      </c>
    </row>
    <row r="177" spans="2:63" s="1" customFormat="1" ht="22.35" customHeight="1" x14ac:dyDescent="0.3">
      <c r="B177" s="30"/>
      <c r="C177" s="163" t="s">
        <v>3</v>
      </c>
      <c r="D177" s="163" t="s">
        <v>139</v>
      </c>
      <c r="E177" s="164" t="s">
        <v>3</v>
      </c>
      <c r="F177" s="236" t="s">
        <v>3</v>
      </c>
      <c r="G177" s="237"/>
      <c r="H177" s="237"/>
      <c r="I177" s="237"/>
      <c r="J177" s="165" t="s">
        <v>3</v>
      </c>
      <c r="K177" s="159"/>
      <c r="L177" s="234"/>
      <c r="M177" s="238"/>
      <c r="N177" s="239">
        <f t="shared" si="25"/>
        <v>0</v>
      </c>
      <c r="O177" s="238"/>
      <c r="P177" s="238"/>
      <c r="Q177" s="238"/>
      <c r="R177" s="32"/>
      <c r="T177" s="160" t="s">
        <v>3</v>
      </c>
      <c r="U177" s="166" t="s">
        <v>41</v>
      </c>
      <c r="V177" s="31"/>
      <c r="W177" s="31"/>
      <c r="X177" s="31"/>
      <c r="Y177" s="31"/>
      <c r="Z177" s="31"/>
      <c r="AA177" s="70"/>
      <c r="AT177" s="13" t="s">
        <v>173</v>
      </c>
      <c r="AU177" s="13" t="s">
        <v>81</v>
      </c>
      <c r="AY177" s="13" t="s">
        <v>173</v>
      </c>
      <c r="BE177" s="101">
        <f>IF(U177="základná",N177,0)</f>
        <v>0</v>
      </c>
      <c r="BF177" s="101">
        <f>IF(U177="znížená",N177,0)</f>
        <v>0</v>
      </c>
      <c r="BG177" s="101">
        <f>IF(U177="zákl. prenesená",N177,0)</f>
        <v>0</v>
      </c>
      <c r="BH177" s="101">
        <f>IF(U177="zníž. prenesená",N177,0)</f>
        <v>0</v>
      </c>
      <c r="BI177" s="101">
        <f>IF(U177="nulová",N177,0)</f>
        <v>0</v>
      </c>
      <c r="BJ177" s="13" t="s">
        <v>116</v>
      </c>
      <c r="BK177" s="101">
        <f>L177*K177</f>
        <v>0</v>
      </c>
    </row>
    <row r="178" spans="2:63" s="1" customFormat="1" ht="22.35" customHeight="1" x14ac:dyDescent="0.3">
      <c r="B178" s="30"/>
      <c r="C178" s="163" t="s">
        <v>3</v>
      </c>
      <c r="D178" s="163" t="s">
        <v>139</v>
      </c>
      <c r="E178" s="164" t="s">
        <v>3</v>
      </c>
      <c r="F178" s="236" t="s">
        <v>3</v>
      </c>
      <c r="G178" s="237"/>
      <c r="H178" s="237"/>
      <c r="I178" s="237"/>
      <c r="J178" s="165" t="s">
        <v>3</v>
      </c>
      <c r="K178" s="159"/>
      <c r="L178" s="234"/>
      <c r="M178" s="238"/>
      <c r="N178" s="239">
        <f t="shared" si="25"/>
        <v>0</v>
      </c>
      <c r="O178" s="238"/>
      <c r="P178" s="238"/>
      <c r="Q178" s="238"/>
      <c r="R178" s="32"/>
      <c r="T178" s="160" t="s">
        <v>3</v>
      </c>
      <c r="U178" s="166" t="s">
        <v>41</v>
      </c>
      <c r="V178" s="51"/>
      <c r="W178" s="51"/>
      <c r="X178" s="51"/>
      <c r="Y178" s="51"/>
      <c r="Z178" s="51"/>
      <c r="AA178" s="53"/>
      <c r="AT178" s="13" t="s">
        <v>173</v>
      </c>
      <c r="AU178" s="13" t="s">
        <v>81</v>
      </c>
      <c r="AY178" s="13" t="s">
        <v>173</v>
      </c>
      <c r="BE178" s="101">
        <f>IF(U178="základná",N178,0)</f>
        <v>0</v>
      </c>
      <c r="BF178" s="101">
        <f>IF(U178="znížená",N178,0)</f>
        <v>0</v>
      </c>
      <c r="BG178" s="101">
        <f>IF(U178="zákl. prenesená",N178,0)</f>
        <v>0</v>
      </c>
      <c r="BH178" s="101">
        <f>IF(U178="zníž. prenesená",N178,0)</f>
        <v>0</v>
      </c>
      <c r="BI178" s="101">
        <f>IF(U178="nulová",N178,0)</f>
        <v>0</v>
      </c>
      <c r="BJ178" s="13" t="s">
        <v>116</v>
      </c>
      <c r="BK178" s="101">
        <f>L178*K178</f>
        <v>0</v>
      </c>
    </row>
    <row r="179" spans="2:63" s="1" customFormat="1" ht="6.95" customHeight="1" x14ac:dyDescent="0.3">
      <c r="B179" s="54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6"/>
    </row>
  </sheetData>
  <mergeCells count="204">
    <mergeCell ref="H1:K1"/>
    <mergeCell ref="S2:AC2"/>
    <mergeCell ref="F177:I177"/>
    <mergeCell ref="L177:M177"/>
    <mergeCell ref="N177:Q177"/>
    <mergeCell ref="F178:I178"/>
    <mergeCell ref="L178:M178"/>
    <mergeCell ref="N178:Q178"/>
    <mergeCell ref="N127:Q127"/>
    <mergeCell ref="N128:Q128"/>
    <mergeCell ref="N129:Q129"/>
    <mergeCell ref="N132:Q132"/>
    <mergeCell ref="N143:Q143"/>
    <mergeCell ref="N145:Q145"/>
    <mergeCell ref="N147:Q147"/>
    <mergeCell ref="N148:Q148"/>
    <mergeCell ref="N155:Q155"/>
    <mergeCell ref="N160:Q160"/>
    <mergeCell ref="N166:Q166"/>
    <mergeCell ref="N170:Q170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69:I169"/>
    <mergeCell ref="L169:M169"/>
    <mergeCell ref="N169:Q169"/>
    <mergeCell ref="F171:I171"/>
    <mergeCell ref="L171:M171"/>
    <mergeCell ref="N171:Q171"/>
    <mergeCell ref="F172:I172"/>
    <mergeCell ref="L172:M172"/>
    <mergeCell ref="N172:Q172"/>
    <mergeCell ref="F165:I165"/>
    <mergeCell ref="L165:M165"/>
    <mergeCell ref="N165:Q165"/>
    <mergeCell ref="F167:I167"/>
    <mergeCell ref="L167:M167"/>
    <mergeCell ref="N167:Q167"/>
    <mergeCell ref="F168:I168"/>
    <mergeCell ref="L168:M168"/>
    <mergeCell ref="N168:Q168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8:I158"/>
    <mergeCell ref="L158:M158"/>
    <mergeCell ref="N158:Q158"/>
    <mergeCell ref="F159:I159"/>
    <mergeCell ref="L159:M159"/>
    <mergeCell ref="N159:Q159"/>
    <mergeCell ref="F161:I161"/>
    <mergeCell ref="L161:M161"/>
    <mergeCell ref="N161:Q161"/>
    <mergeCell ref="F154:I154"/>
    <mergeCell ref="L154:M154"/>
    <mergeCell ref="N154:Q154"/>
    <mergeCell ref="F156:I156"/>
    <mergeCell ref="L156:M156"/>
    <mergeCell ref="N156:Q156"/>
    <mergeCell ref="F157:I157"/>
    <mergeCell ref="L157:M157"/>
    <mergeCell ref="N157:Q157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6:I146"/>
    <mergeCell ref="L146:M146"/>
    <mergeCell ref="N146:Q146"/>
    <mergeCell ref="F149:I149"/>
    <mergeCell ref="L149:M149"/>
    <mergeCell ref="N149:Q149"/>
    <mergeCell ref="F150:I150"/>
    <mergeCell ref="L150:M150"/>
    <mergeCell ref="N150:Q150"/>
    <mergeCell ref="F141:I141"/>
    <mergeCell ref="L141:M141"/>
    <mergeCell ref="N141:Q141"/>
    <mergeCell ref="F142:I142"/>
    <mergeCell ref="L142:M142"/>
    <mergeCell ref="N142:Q142"/>
    <mergeCell ref="F144:I144"/>
    <mergeCell ref="L144:M144"/>
    <mergeCell ref="N144:Q144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1:I131"/>
    <mergeCell ref="L131:M131"/>
    <mergeCell ref="N131:Q131"/>
    <mergeCell ref="F133:I133"/>
    <mergeCell ref="L133:M133"/>
    <mergeCell ref="N133:Q133"/>
    <mergeCell ref="F134:I134"/>
    <mergeCell ref="L134:M134"/>
    <mergeCell ref="N134:Q134"/>
    <mergeCell ref="M121:P121"/>
    <mergeCell ref="M123:Q123"/>
    <mergeCell ref="M124:Q124"/>
    <mergeCell ref="F126:I126"/>
    <mergeCell ref="L126:M126"/>
    <mergeCell ref="N126:Q126"/>
    <mergeCell ref="F130:I130"/>
    <mergeCell ref="L130:M130"/>
    <mergeCell ref="N130:Q130"/>
    <mergeCell ref="D106:H106"/>
    <mergeCell ref="N106:Q106"/>
    <mergeCell ref="D107:H107"/>
    <mergeCell ref="N107:Q107"/>
    <mergeCell ref="N108:Q108"/>
    <mergeCell ref="L110:Q110"/>
    <mergeCell ref="C116:Q116"/>
    <mergeCell ref="F118:P118"/>
    <mergeCell ref="F119:P119"/>
    <mergeCell ref="N98:Q98"/>
    <mergeCell ref="N99:Q99"/>
    <mergeCell ref="N100:Q100"/>
    <mergeCell ref="N102:Q102"/>
    <mergeCell ref="D103:H103"/>
    <mergeCell ref="N103:Q103"/>
    <mergeCell ref="D104:H104"/>
    <mergeCell ref="N104:Q104"/>
    <mergeCell ref="D105:H105"/>
    <mergeCell ref="N105:Q105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é sú hodnoty K a M." sqref="D174:D179">
      <formula1>"K,M"</formula1>
    </dataValidation>
    <dataValidation type="list" allowBlank="1" showInputMessage="1" showErrorMessage="1" error="Povolené sú hodnoty základná, znížená, nulová." sqref="U174:U179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6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6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259"/>
      <c r="B1" s="256"/>
      <c r="C1" s="256"/>
      <c r="D1" s="257" t="s">
        <v>1</v>
      </c>
      <c r="E1" s="256"/>
      <c r="F1" s="258" t="s">
        <v>463</v>
      </c>
      <c r="G1" s="258"/>
      <c r="H1" s="260" t="s">
        <v>464</v>
      </c>
      <c r="I1" s="260"/>
      <c r="J1" s="260"/>
      <c r="K1" s="260"/>
      <c r="L1" s="258" t="s">
        <v>465</v>
      </c>
      <c r="M1" s="256"/>
      <c r="N1" s="256"/>
      <c r="O1" s="257" t="s">
        <v>98</v>
      </c>
      <c r="P1" s="256"/>
      <c r="Q1" s="256"/>
      <c r="R1" s="256"/>
      <c r="S1" s="258" t="s">
        <v>466</v>
      </c>
      <c r="T1" s="258"/>
      <c r="U1" s="259"/>
      <c r="V1" s="259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50000000000003" customHeight="1" x14ac:dyDescent="0.3">
      <c r="C2" s="171" t="s">
        <v>5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S2" s="212" t="s">
        <v>6</v>
      </c>
      <c r="T2" s="172"/>
      <c r="U2" s="172"/>
      <c r="V2" s="172"/>
      <c r="W2" s="172"/>
      <c r="X2" s="172"/>
      <c r="Y2" s="172"/>
      <c r="Z2" s="172"/>
      <c r="AA2" s="172"/>
      <c r="AB2" s="172"/>
      <c r="AC2" s="172"/>
      <c r="AT2" s="13" t="s">
        <v>88</v>
      </c>
    </row>
    <row r="3" spans="1:66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74</v>
      </c>
    </row>
    <row r="4" spans="1:66" ht="36.950000000000003" customHeight="1" x14ac:dyDescent="0.3">
      <c r="B4" s="17"/>
      <c r="C4" s="173" t="s">
        <v>99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9"/>
      <c r="T4" s="20" t="s">
        <v>10</v>
      </c>
      <c r="AT4" s="13" t="s">
        <v>4</v>
      </c>
    </row>
    <row r="5" spans="1:66" ht="6.95" customHeight="1" x14ac:dyDescent="0.3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 x14ac:dyDescent="0.3">
      <c r="B6" s="17"/>
      <c r="C6" s="18"/>
      <c r="D6" s="25" t="s">
        <v>15</v>
      </c>
      <c r="E6" s="18"/>
      <c r="F6" s="213" t="str">
        <f>'Rekapitulácia stavby'!K6</f>
        <v>Zvýšenie energietickej účinnosti budovy obecného úradu, Beluj-Neoprávnené náklady</v>
      </c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8"/>
      <c r="R6" s="19"/>
    </row>
    <row r="7" spans="1:66" s="1" customFormat="1" ht="32.85" customHeight="1" x14ac:dyDescent="0.3">
      <c r="B7" s="30"/>
      <c r="C7" s="31"/>
      <c r="D7" s="24" t="s">
        <v>100</v>
      </c>
      <c r="E7" s="31"/>
      <c r="F7" s="179" t="s">
        <v>316</v>
      </c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31"/>
      <c r="R7" s="32"/>
    </row>
    <row r="8" spans="1:66" s="1" customFormat="1" ht="14.45" customHeight="1" x14ac:dyDescent="0.3">
      <c r="B8" s="30"/>
      <c r="C8" s="31"/>
      <c r="D8" s="25" t="s">
        <v>17</v>
      </c>
      <c r="E8" s="31"/>
      <c r="F8" s="23" t="s">
        <v>3</v>
      </c>
      <c r="G8" s="31"/>
      <c r="H8" s="31"/>
      <c r="I8" s="31"/>
      <c r="J8" s="31"/>
      <c r="K8" s="31"/>
      <c r="L8" s="31"/>
      <c r="M8" s="25" t="s">
        <v>18</v>
      </c>
      <c r="N8" s="31"/>
      <c r="O8" s="23" t="s">
        <v>3</v>
      </c>
      <c r="P8" s="31"/>
      <c r="Q8" s="31"/>
      <c r="R8" s="32"/>
    </row>
    <row r="9" spans="1:66" s="1" customFormat="1" ht="14.45" customHeight="1" x14ac:dyDescent="0.3">
      <c r="B9" s="30"/>
      <c r="C9" s="31"/>
      <c r="D9" s="25" t="s">
        <v>19</v>
      </c>
      <c r="E9" s="31"/>
      <c r="F9" s="23" t="s">
        <v>20</v>
      </c>
      <c r="G9" s="31"/>
      <c r="H9" s="31"/>
      <c r="I9" s="31"/>
      <c r="J9" s="31"/>
      <c r="K9" s="31"/>
      <c r="L9" s="31"/>
      <c r="M9" s="25" t="s">
        <v>21</v>
      </c>
      <c r="N9" s="31"/>
      <c r="O9" s="214" t="str">
        <f>'Rekapitulácia stavby'!AN8</f>
        <v>1. 3. 2017</v>
      </c>
      <c r="P9" s="192"/>
      <c r="Q9" s="31"/>
      <c r="R9" s="32"/>
    </row>
    <row r="10" spans="1:66" s="1" customFormat="1" ht="10.9" customHeight="1" x14ac:dyDescent="0.3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66" s="1" customFormat="1" ht="14.45" customHeight="1" x14ac:dyDescent="0.3">
      <c r="B11" s="30"/>
      <c r="C11" s="31"/>
      <c r="D11" s="25" t="s">
        <v>23</v>
      </c>
      <c r="E11" s="31"/>
      <c r="F11" s="31"/>
      <c r="G11" s="31"/>
      <c r="H11" s="31"/>
      <c r="I11" s="31"/>
      <c r="J11" s="31"/>
      <c r="K11" s="31"/>
      <c r="L11" s="31"/>
      <c r="M11" s="25" t="s">
        <v>24</v>
      </c>
      <c r="N11" s="31"/>
      <c r="O11" s="178" t="str">
        <f>IF('Rekapitulácia stavby'!AN10="","",'Rekapitulácia stavby'!AN10)</f>
        <v/>
      </c>
      <c r="P11" s="192"/>
      <c r="Q11" s="31"/>
      <c r="R11" s="32"/>
    </row>
    <row r="12" spans="1:66" s="1" customFormat="1" ht="18" customHeight="1" x14ac:dyDescent="0.3">
      <c r="B12" s="30"/>
      <c r="C12" s="31"/>
      <c r="D12" s="31"/>
      <c r="E12" s="23" t="str">
        <f>IF('Rekapitulácia stavby'!E11="","",'Rekapitulácia stavby'!E11)</f>
        <v>Obec Beluj</v>
      </c>
      <c r="F12" s="31"/>
      <c r="G12" s="31"/>
      <c r="H12" s="31"/>
      <c r="I12" s="31"/>
      <c r="J12" s="31"/>
      <c r="K12" s="31"/>
      <c r="L12" s="31"/>
      <c r="M12" s="25" t="s">
        <v>26</v>
      </c>
      <c r="N12" s="31"/>
      <c r="O12" s="178" t="str">
        <f>IF('Rekapitulácia stavby'!AN11="","",'Rekapitulácia stavby'!AN11)</f>
        <v/>
      </c>
      <c r="P12" s="192"/>
      <c r="Q12" s="31"/>
      <c r="R12" s="32"/>
    </row>
    <row r="13" spans="1:66" s="1" customFormat="1" ht="6.95" customHeight="1" x14ac:dyDescent="0.3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1:66" s="1" customFormat="1" ht="14.45" customHeight="1" x14ac:dyDescent="0.3">
      <c r="B14" s="30"/>
      <c r="C14" s="31"/>
      <c r="D14" s="25" t="s">
        <v>27</v>
      </c>
      <c r="E14" s="31"/>
      <c r="F14" s="31"/>
      <c r="G14" s="31"/>
      <c r="H14" s="31"/>
      <c r="I14" s="31"/>
      <c r="J14" s="31"/>
      <c r="K14" s="31"/>
      <c r="L14" s="31"/>
      <c r="M14" s="25" t="s">
        <v>24</v>
      </c>
      <c r="N14" s="31"/>
      <c r="O14" s="215" t="str">
        <f>IF('Rekapitulácia stavby'!AN13="","",'Rekapitulácia stavby'!AN13)</f>
        <v>Vyplň údaj</v>
      </c>
      <c r="P14" s="192"/>
      <c r="Q14" s="31"/>
      <c r="R14" s="32"/>
    </row>
    <row r="15" spans="1:66" s="1" customFormat="1" ht="18" customHeight="1" x14ac:dyDescent="0.3">
      <c r="B15" s="30"/>
      <c r="C15" s="31"/>
      <c r="D15" s="31"/>
      <c r="E15" s="215" t="str">
        <f>IF('Rekapitulácia stavby'!E14="","",'Rekapitulácia stavby'!E14)</f>
        <v>Vyplň údaj</v>
      </c>
      <c r="F15" s="192"/>
      <c r="G15" s="192"/>
      <c r="H15" s="192"/>
      <c r="I15" s="192"/>
      <c r="J15" s="192"/>
      <c r="K15" s="192"/>
      <c r="L15" s="192"/>
      <c r="M15" s="25" t="s">
        <v>26</v>
      </c>
      <c r="N15" s="31"/>
      <c r="O15" s="215" t="str">
        <f>IF('Rekapitulácia stavby'!AN14="","",'Rekapitulácia stavby'!AN14)</f>
        <v>Vyplň údaj</v>
      </c>
      <c r="P15" s="192"/>
      <c r="Q15" s="31"/>
      <c r="R15" s="32"/>
    </row>
    <row r="16" spans="1:66" s="1" customFormat="1" ht="6.95" customHeight="1" x14ac:dyDescent="0.3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 x14ac:dyDescent="0.3">
      <c r="B17" s="30"/>
      <c r="C17" s="31"/>
      <c r="D17" s="25" t="s">
        <v>29</v>
      </c>
      <c r="E17" s="31"/>
      <c r="F17" s="31"/>
      <c r="G17" s="31"/>
      <c r="H17" s="31"/>
      <c r="I17" s="31"/>
      <c r="J17" s="31"/>
      <c r="K17" s="31"/>
      <c r="L17" s="31"/>
      <c r="M17" s="25" t="s">
        <v>24</v>
      </c>
      <c r="N17" s="31"/>
      <c r="O17" s="178" t="s">
        <v>3</v>
      </c>
      <c r="P17" s="192"/>
      <c r="Q17" s="31"/>
      <c r="R17" s="32"/>
    </row>
    <row r="18" spans="2:18" s="1" customFormat="1" ht="18" customHeight="1" x14ac:dyDescent="0.3">
      <c r="B18" s="30"/>
      <c r="C18" s="31"/>
      <c r="D18" s="31"/>
      <c r="E18" s="23" t="s">
        <v>30</v>
      </c>
      <c r="F18" s="31"/>
      <c r="G18" s="31"/>
      <c r="H18" s="31"/>
      <c r="I18" s="31"/>
      <c r="J18" s="31"/>
      <c r="K18" s="31"/>
      <c r="L18" s="31"/>
      <c r="M18" s="25" t="s">
        <v>26</v>
      </c>
      <c r="N18" s="31"/>
      <c r="O18" s="178" t="s">
        <v>3</v>
      </c>
      <c r="P18" s="192"/>
      <c r="Q18" s="31"/>
      <c r="R18" s="32"/>
    </row>
    <row r="19" spans="2:18" s="1" customFormat="1" ht="6.95" customHeight="1" x14ac:dyDescent="0.3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 x14ac:dyDescent="0.3">
      <c r="B20" s="30"/>
      <c r="C20" s="31"/>
      <c r="D20" s="25" t="s">
        <v>32</v>
      </c>
      <c r="E20" s="31"/>
      <c r="F20" s="31"/>
      <c r="G20" s="31"/>
      <c r="H20" s="31"/>
      <c r="I20" s="31"/>
      <c r="J20" s="31"/>
      <c r="K20" s="31"/>
      <c r="L20" s="31"/>
      <c r="M20" s="25" t="s">
        <v>24</v>
      </c>
      <c r="N20" s="31"/>
      <c r="O20" s="178" t="str">
        <f>IF('Rekapitulácia stavby'!AN19="","",'Rekapitulácia stavby'!AN19)</f>
        <v/>
      </c>
      <c r="P20" s="192"/>
      <c r="Q20" s="31"/>
      <c r="R20" s="32"/>
    </row>
    <row r="21" spans="2:18" s="1" customFormat="1" ht="18" customHeight="1" x14ac:dyDescent="0.3">
      <c r="B21" s="30"/>
      <c r="C21" s="31"/>
      <c r="D21" s="31"/>
      <c r="E21" s="23" t="str">
        <f>IF('Rekapitulácia stavby'!E20="","",'Rekapitulácia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26</v>
      </c>
      <c r="N21" s="31"/>
      <c r="O21" s="178" t="str">
        <f>IF('Rekapitulácia stavby'!AN20="","",'Rekapitulácia stavby'!AN20)</f>
        <v/>
      </c>
      <c r="P21" s="192"/>
      <c r="Q21" s="31"/>
      <c r="R21" s="32"/>
    </row>
    <row r="22" spans="2:18" s="1" customFormat="1" ht="6.95" customHeight="1" x14ac:dyDescent="0.3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 x14ac:dyDescent="0.3">
      <c r="B23" s="30"/>
      <c r="C23" s="31"/>
      <c r="D23" s="25" t="s">
        <v>34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 x14ac:dyDescent="0.3">
      <c r="B24" s="30"/>
      <c r="C24" s="31"/>
      <c r="D24" s="31"/>
      <c r="E24" s="181" t="s">
        <v>3</v>
      </c>
      <c r="F24" s="192"/>
      <c r="G24" s="192"/>
      <c r="H24" s="192"/>
      <c r="I24" s="192"/>
      <c r="J24" s="192"/>
      <c r="K24" s="192"/>
      <c r="L24" s="192"/>
      <c r="M24" s="31"/>
      <c r="N24" s="31"/>
      <c r="O24" s="31"/>
      <c r="P24" s="31"/>
      <c r="Q24" s="31"/>
      <c r="R24" s="32"/>
    </row>
    <row r="25" spans="2:18" s="1" customFormat="1" ht="6.95" customHeight="1" x14ac:dyDescent="0.3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 x14ac:dyDescent="0.3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 x14ac:dyDescent="0.3">
      <c r="B27" s="30"/>
      <c r="C27" s="31"/>
      <c r="D27" s="110" t="s">
        <v>102</v>
      </c>
      <c r="E27" s="31"/>
      <c r="F27" s="31"/>
      <c r="G27" s="31"/>
      <c r="H27" s="31"/>
      <c r="I27" s="31"/>
      <c r="J27" s="31"/>
      <c r="K27" s="31"/>
      <c r="L27" s="31"/>
      <c r="M27" s="182">
        <f>N88</f>
        <v>0</v>
      </c>
      <c r="N27" s="192"/>
      <c r="O27" s="192"/>
      <c r="P27" s="192"/>
      <c r="Q27" s="31"/>
      <c r="R27" s="32"/>
    </row>
    <row r="28" spans="2:18" s="1" customFormat="1" ht="14.45" customHeight="1" x14ac:dyDescent="0.3">
      <c r="B28" s="30"/>
      <c r="C28" s="31"/>
      <c r="D28" s="29" t="s">
        <v>92</v>
      </c>
      <c r="E28" s="31"/>
      <c r="F28" s="31"/>
      <c r="G28" s="31"/>
      <c r="H28" s="31"/>
      <c r="I28" s="31"/>
      <c r="J28" s="31"/>
      <c r="K28" s="31"/>
      <c r="L28" s="31"/>
      <c r="M28" s="182">
        <f>N98</f>
        <v>0</v>
      </c>
      <c r="N28" s="192"/>
      <c r="O28" s="192"/>
      <c r="P28" s="192"/>
      <c r="Q28" s="31"/>
      <c r="R28" s="32"/>
    </row>
    <row r="29" spans="2:18" s="1" customFormat="1" ht="6.95" customHeight="1" x14ac:dyDescent="0.3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 x14ac:dyDescent="0.3">
      <c r="B30" s="30"/>
      <c r="C30" s="31"/>
      <c r="D30" s="111" t="s">
        <v>37</v>
      </c>
      <c r="E30" s="31"/>
      <c r="F30" s="31"/>
      <c r="G30" s="31"/>
      <c r="H30" s="31"/>
      <c r="I30" s="31"/>
      <c r="J30" s="31"/>
      <c r="K30" s="31"/>
      <c r="L30" s="31"/>
      <c r="M30" s="216">
        <f>ROUND(M27+M28,2)</f>
        <v>0</v>
      </c>
      <c r="N30" s="192"/>
      <c r="O30" s="192"/>
      <c r="P30" s="192"/>
      <c r="Q30" s="31"/>
      <c r="R30" s="32"/>
    </row>
    <row r="31" spans="2:18" s="1" customFormat="1" ht="6.95" customHeight="1" x14ac:dyDescent="0.3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 x14ac:dyDescent="0.3">
      <c r="B32" s="30"/>
      <c r="C32" s="31"/>
      <c r="D32" s="37" t="s">
        <v>38</v>
      </c>
      <c r="E32" s="37" t="s">
        <v>39</v>
      </c>
      <c r="F32" s="38">
        <v>0.2</v>
      </c>
      <c r="G32" s="112" t="s">
        <v>40</v>
      </c>
      <c r="H32" s="217">
        <f>ROUND((((SUM(BE98:BE105)+SUM(BE123:BE169))+SUM(BE171:BE175))),2)</f>
        <v>0</v>
      </c>
      <c r="I32" s="192"/>
      <c r="J32" s="192"/>
      <c r="K32" s="31"/>
      <c r="L32" s="31"/>
      <c r="M32" s="217">
        <f>ROUND(((ROUND((SUM(BE98:BE105)+SUM(BE123:BE169)), 2)*F32)+SUM(BE171:BE175)*F32),2)</f>
        <v>0</v>
      </c>
      <c r="N32" s="192"/>
      <c r="O32" s="192"/>
      <c r="P32" s="192"/>
      <c r="Q32" s="31"/>
      <c r="R32" s="32"/>
    </row>
    <row r="33" spans="2:18" s="1" customFormat="1" ht="14.45" customHeight="1" x14ac:dyDescent="0.3">
      <c r="B33" s="30"/>
      <c r="C33" s="31"/>
      <c r="D33" s="31"/>
      <c r="E33" s="37" t="s">
        <v>41</v>
      </c>
      <c r="F33" s="38">
        <v>0.2</v>
      </c>
      <c r="G33" s="112" t="s">
        <v>40</v>
      </c>
      <c r="H33" s="217">
        <f>ROUND((((SUM(BF98:BF105)+SUM(BF123:BF169))+SUM(BF171:BF175))),2)</f>
        <v>0</v>
      </c>
      <c r="I33" s="192"/>
      <c r="J33" s="192"/>
      <c r="K33" s="31"/>
      <c r="L33" s="31"/>
      <c r="M33" s="217">
        <f>ROUND(((ROUND((SUM(BF98:BF105)+SUM(BF123:BF169)), 2)*F33)+SUM(BF171:BF175)*F33),2)</f>
        <v>0</v>
      </c>
      <c r="N33" s="192"/>
      <c r="O33" s="192"/>
      <c r="P33" s="192"/>
      <c r="Q33" s="31"/>
      <c r="R33" s="32"/>
    </row>
    <row r="34" spans="2:18" s="1" customFormat="1" ht="14.45" hidden="1" customHeight="1" x14ac:dyDescent="0.3">
      <c r="B34" s="30"/>
      <c r="C34" s="31"/>
      <c r="D34" s="31"/>
      <c r="E34" s="37" t="s">
        <v>42</v>
      </c>
      <c r="F34" s="38">
        <v>0.2</v>
      </c>
      <c r="G34" s="112" t="s">
        <v>40</v>
      </c>
      <c r="H34" s="217">
        <f>ROUND((((SUM(BG98:BG105)+SUM(BG123:BG169))+SUM(BG171:BG175))),2)</f>
        <v>0</v>
      </c>
      <c r="I34" s="192"/>
      <c r="J34" s="192"/>
      <c r="K34" s="31"/>
      <c r="L34" s="31"/>
      <c r="M34" s="217">
        <v>0</v>
      </c>
      <c r="N34" s="192"/>
      <c r="O34" s="192"/>
      <c r="P34" s="192"/>
      <c r="Q34" s="31"/>
      <c r="R34" s="32"/>
    </row>
    <row r="35" spans="2:18" s="1" customFormat="1" ht="14.45" hidden="1" customHeight="1" x14ac:dyDescent="0.3">
      <c r="B35" s="30"/>
      <c r="C35" s="31"/>
      <c r="D35" s="31"/>
      <c r="E35" s="37" t="s">
        <v>43</v>
      </c>
      <c r="F35" s="38">
        <v>0.2</v>
      </c>
      <c r="G35" s="112" t="s">
        <v>40</v>
      </c>
      <c r="H35" s="217">
        <f>ROUND((((SUM(BH98:BH105)+SUM(BH123:BH169))+SUM(BH171:BH175))),2)</f>
        <v>0</v>
      </c>
      <c r="I35" s="192"/>
      <c r="J35" s="192"/>
      <c r="K35" s="31"/>
      <c r="L35" s="31"/>
      <c r="M35" s="217">
        <v>0</v>
      </c>
      <c r="N35" s="192"/>
      <c r="O35" s="192"/>
      <c r="P35" s="192"/>
      <c r="Q35" s="31"/>
      <c r="R35" s="32"/>
    </row>
    <row r="36" spans="2:18" s="1" customFormat="1" ht="14.45" hidden="1" customHeight="1" x14ac:dyDescent="0.3">
      <c r="B36" s="30"/>
      <c r="C36" s="31"/>
      <c r="D36" s="31"/>
      <c r="E36" s="37" t="s">
        <v>44</v>
      </c>
      <c r="F36" s="38">
        <v>0</v>
      </c>
      <c r="G36" s="112" t="s">
        <v>40</v>
      </c>
      <c r="H36" s="217">
        <f>ROUND((((SUM(BI98:BI105)+SUM(BI123:BI169))+SUM(BI171:BI175))),2)</f>
        <v>0</v>
      </c>
      <c r="I36" s="192"/>
      <c r="J36" s="192"/>
      <c r="K36" s="31"/>
      <c r="L36" s="31"/>
      <c r="M36" s="217">
        <v>0</v>
      </c>
      <c r="N36" s="192"/>
      <c r="O36" s="192"/>
      <c r="P36" s="192"/>
      <c r="Q36" s="31"/>
      <c r="R36" s="32"/>
    </row>
    <row r="37" spans="2:18" s="1" customFormat="1" ht="6.95" customHeight="1" x14ac:dyDescent="0.3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 x14ac:dyDescent="0.3">
      <c r="B38" s="30"/>
      <c r="C38" s="109"/>
      <c r="D38" s="113" t="s">
        <v>45</v>
      </c>
      <c r="E38" s="71"/>
      <c r="F38" s="71"/>
      <c r="G38" s="114" t="s">
        <v>46</v>
      </c>
      <c r="H38" s="115" t="s">
        <v>47</v>
      </c>
      <c r="I38" s="71"/>
      <c r="J38" s="71"/>
      <c r="K38" s="71"/>
      <c r="L38" s="218">
        <f>SUM(M30:M36)</f>
        <v>0</v>
      </c>
      <c r="M38" s="200"/>
      <c r="N38" s="200"/>
      <c r="O38" s="200"/>
      <c r="P38" s="202"/>
      <c r="Q38" s="109"/>
      <c r="R38" s="32"/>
    </row>
    <row r="39" spans="2:18" s="1" customFormat="1" ht="14.45" customHeight="1" x14ac:dyDescent="0.3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 x14ac:dyDescent="0.3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 x14ac:dyDescent="0.3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x14ac:dyDescent="0.3">
      <c r="B50" s="30"/>
      <c r="C50" s="31"/>
      <c r="D50" s="45" t="s">
        <v>48</v>
      </c>
      <c r="E50" s="46"/>
      <c r="F50" s="46"/>
      <c r="G50" s="46"/>
      <c r="H50" s="47"/>
      <c r="I50" s="31"/>
      <c r="J50" s="45" t="s">
        <v>49</v>
      </c>
      <c r="K50" s="46"/>
      <c r="L50" s="46"/>
      <c r="M50" s="46"/>
      <c r="N50" s="46"/>
      <c r="O50" s="46"/>
      <c r="P50" s="47"/>
      <c r="Q50" s="31"/>
      <c r="R50" s="32"/>
    </row>
    <row r="51" spans="2:18" ht="13.5" x14ac:dyDescent="0.3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 x14ac:dyDescent="0.3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 x14ac:dyDescent="0.3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 x14ac:dyDescent="0.3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 x14ac:dyDescent="0.3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 x14ac:dyDescent="0.3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 x14ac:dyDescent="0.3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 x14ac:dyDescent="0.3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x14ac:dyDescent="0.3">
      <c r="B59" s="30"/>
      <c r="C59" s="31"/>
      <c r="D59" s="50" t="s">
        <v>50</v>
      </c>
      <c r="E59" s="51"/>
      <c r="F59" s="51"/>
      <c r="G59" s="52" t="s">
        <v>51</v>
      </c>
      <c r="H59" s="53"/>
      <c r="I59" s="31"/>
      <c r="J59" s="50" t="s">
        <v>50</v>
      </c>
      <c r="K59" s="51"/>
      <c r="L59" s="51"/>
      <c r="M59" s="51"/>
      <c r="N59" s="52" t="s">
        <v>51</v>
      </c>
      <c r="O59" s="51"/>
      <c r="P59" s="53"/>
      <c r="Q59" s="31"/>
      <c r="R59" s="32"/>
    </row>
    <row r="60" spans="2:18" ht="13.5" x14ac:dyDescent="0.3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x14ac:dyDescent="0.3">
      <c r="B61" s="30"/>
      <c r="C61" s="31"/>
      <c r="D61" s="45" t="s">
        <v>52</v>
      </c>
      <c r="E61" s="46"/>
      <c r="F61" s="46"/>
      <c r="G61" s="46"/>
      <c r="H61" s="47"/>
      <c r="I61" s="31"/>
      <c r="J61" s="45" t="s">
        <v>53</v>
      </c>
      <c r="K61" s="46"/>
      <c r="L61" s="46"/>
      <c r="M61" s="46"/>
      <c r="N61" s="46"/>
      <c r="O61" s="46"/>
      <c r="P61" s="47"/>
      <c r="Q61" s="31"/>
      <c r="R61" s="32"/>
    </row>
    <row r="62" spans="2:18" ht="13.5" x14ac:dyDescent="0.3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 x14ac:dyDescent="0.3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 x14ac:dyDescent="0.3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 x14ac:dyDescent="0.3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 x14ac:dyDescent="0.3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 x14ac:dyDescent="0.3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 x14ac:dyDescent="0.3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 x14ac:dyDescent="0.3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x14ac:dyDescent="0.3">
      <c r="B70" s="30"/>
      <c r="C70" s="31"/>
      <c r="D70" s="50" t="s">
        <v>50</v>
      </c>
      <c r="E70" s="51"/>
      <c r="F70" s="51"/>
      <c r="G70" s="52" t="s">
        <v>51</v>
      </c>
      <c r="H70" s="53"/>
      <c r="I70" s="31"/>
      <c r="J70" s="50" t="s">
        <v>50</v>
      </c>
      <c r="K70" s="51"/>
      <c r="L70" s="51"/>
      <c r="M70" s="51"/>
      <c r="N70" s="52" t="s">
        <v>51</v>
      </c>
      <c r="O70" s="51"/>
      <c r="P70" s="53"/>
      <c r="Q70" s="31"/>
      <c r="R70" s="32"/>
    </row>
    <row r="71" spans="2:18" s="1" customFormat="1" ht="14.45" customHeight="1" x14ac:dyDescent="0.3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 x14ac:dyDescent="0.3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950000000000003" customHeight="1" x14ac:dyDescent="0.3">
      <c r="B76" s="30"/>
      <c r="C76" s="173" t="s">
        <v>103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32"/>
    </row>
    <row r="77" spans="2:18" s="1" customFormat="1" ht="6.95" customHeight="1" x14ac:dyDescent="0.3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 x14ac:dyDescent="0.3">
      <c r="B78" s="30"/>
      <c r="C78" s="25" t="s">
        <v>15</v>
      </c>
      <c r="D78" s="31"/>
      <c r="E78" s="31"/>
      <c r="F78" s="213" t="str">
        <f>F6</f>
        <v>Zvýšenie energietickej účinnosti budovy obecného úradu, Beluj-Neoprávnené náklady</v>
      </c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31"/>
      <c r="R78" s="32"/>
    </row>
    <row r="79" spans="2:18" s="1" customFormat="1" ht="36.950000000000003" customHeight="1" x14ac:dyDescent="0.3">
      <c r="B79" s="30"/>
      <c r="C79" s="64" t="s">
        <v>100</v>
      </c>
      <c r="D79" s="31"/>
      <c r="E79" s="31"/>
      <c r="F79" s="193" t="str">
        <f>F7</f>
        <v>04 - Zdravotechnické inštalácie budov</v>
      </c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31"/>
      <c r="R79" s="32"/>
    </row>
    <row r="80" spans="2:18" s="1" customFormat="1" ht="6.95" customHeight="1" x14ac:dyDescent="0.3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47" s="1" customFormat="1" ht="18" customHeight="1" x14ac:dyDescent="0.3">
      <c r="B81" s="30"/>
      <c r="C81" s="25" t="s">
        <v>19</v>
      </c>
      <c r="D81" s="31"/>
      <c r="E81" s="31"/>
      <c r="F81" s="23" t="str">
        <f>F9</f>
        <v>Beluj</v>
      </c>
      <c r="G81" s="31"/>
      <c r="H81" s="31"/>
      <c r="I81" s="31"/>
      <c r="J81" s="31"/>
      <c r="K81" s="25" t="s">
        <v>21</v>
      </c>
      <c r="L81" s="31"/>
      <c r="M81" s="219" t="str">
        <f>IF(O9="","",O9)</f>
        <v>1. 3. 2017</v>
      </c>
      <c r="N81" s="192"/>
      <c r="O81" s="192"/>
      <c r="P81" s="192"/>
      <c r="Q81" s="31"/>
      <c r="R81" s="32"/>
    </row>
    <row r="82" spans="2:47" s="1" customFormat="1" ht="6.95" customHeight="1" x14ac:dyDescent="0.3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47" s="1" customFormat="1" x14ac:dyDescent="0.3">
      <c r="B83" s="30"/>
      <c r="C83" s="25" t="s">
        <v>23</v>
      </c>
      <c r="D83" s="31"/>
      <c r="E83" s="31"/>
      <c r="F83" s="23" t="str">
        <f>E12</f>
        <v>Obec Beluj</v>
      </c>
      <c r="G83" s="31"/>
      <c r="H83" s="31"/>
      <c r="I83" s="31"/>
      <c r="J83" s="31"/>
      <c r="K83" s="25" t="s">
        <v>29</v>
      </c>
      <c r="L83" s="31"/>
      <c r="M83" s="178" t="str">
        <f>E18</f>
        <v>Ing. arch. Matej Brašeň, SKA 2081 AA</v>
      </c>
      <c r="N83" s="192"/>
      <c r="O83" s="192"/>
      <c r="P83" s="192"/>
      <c r="Q83" s="192"/>
      <c r="R83" s="32"/>
    </row>
    <row r="84" spans="2:47" s="1" customFormat="1" ht="14.45" customHeight="1" x14ac:dyDescent="0.3">
      <c r="B84" s="30"/>
      <c r="C84" s="25" t="s">
        <v>27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32</v>
      </c>
      <c r="L84" s="31"/>
      <c r="M84" s="178" t="str">
        <f>E21</f>
        <v xml:space="preserve"> </v>
      </c>
      <c r="N84" s="192"/>
      <c r="O84" s="192"/>
      <c r="P84" s="192"/>
      <c r="Q84" s="192"/>
      <c r="R84" s="32"/>
    </row>
    <row r="85" spans="2:47" s="1" customFormat="1" ht="10.35" customHeight="1" x14ac:dyDescent="0.3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47" s="1" customFormat="1" ht="29.25" customHeight="1" x14ac:dyDescent="0.3">
      <c r="B86" s="30"/>
      <c r="C86" s="220" t="s">
        <v>104</v>
      </c>
      <c r="D86" s="221"/>
      <c r="E86" s="221"/>
      <c r="F86" s="221"/>
      <c r="G86" s="221"/>
      <c r="H86" s="109"/>
      <c r="I86" s="109"/>
      <c r="J86" s="109"/>
      <c r="K86" s="109"/>
      <c r="L86" s="109"/>
      <c r="M86" s="109"/>
      <c r="N86" s="220" t="s">
        <v>105</v>
      </c>
      <c r="O86" s="192"/>
      <c r="P86" s="192"/>
      <c r="Q86" s="192"/>
      <c r="R86" s="32"/>
    </row>
    <row r="87" spans="2:47" s="1" customFormat="1" ht="10.35" customHeight="1" x14ac:dyDescent="0.3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 x14ac:dyDescent="0.3">
      <c r="B88" s="30"/>
      <c r="C88" s="116" t="s">
        <v>106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10">
        <f>N123</f>
        <v>0</v>
      </c>
      <c r="O88" s="192"/>
      <c r="P88" s="192"/>
      <c r="Q88" s="192"/>
      <c r="R88" s="32"/>
      <c r="AU88" s="13" t="s">
        <v>107</v>
      </c>
    </row>
    <row r="89" spans="2:47" s="6" customFormat="1" ht="24.95" customHeight="1" x14ac:dyDescent="0.3">
      <c r="B89" s="117"/>
      <c r="C89" s="118"/>
      <c r="D89" s="119" t="s">
        <v>317</v>
      </c>
      <c r="E89" s="118"/>
      <c r="F89" s="118"/>
      <c r="G89" s="118"/>
      <c r="H89" s="118"/>
      <c r="I89" s="118"/>
      <c r="J89" s="118"/>
      <c r="K89" s="118"/>
      <c r="L89" s="118"/>
      <c r="M89" s="118"/>
      <c r="N89" s="222">
        <f>N124</f>
        <v>0</v>
      </c>
      <c r="O89" s="223"/>
      <c r="P89" s="223"/>
      <c r="Q89" s="223"/>
      <c r="R89" s="120"/>
    </row>
    <row r="90" spans="2:47" s="7" customFormat="1" ht="19.899999999999999" customHeight="1" x14ac:dyDescent="0.3">
      <c r="B90" s="121"/>
      <c r="C90" s="122"/>
      <c r="D90" s="97" t="s">
        <v>318</v>
      </c>
      <c r="E90" s="122"/>
      <c r="F90" s="122"/>
      <c r="G90" s="122"/>
      <c r="H90" s="122"/>
      <c r="I90" s="122"/>
      <c r="J90" s="122"/>
      <c r="K90" s="122"/>
      <c r="L90" s="122"/>
      <c r="M90" s="122"/>
      <c r="N90" s="207">
        <f>N125</f>
        <v>0</v>
      </c>
      <c r="O90" s="224"/>
      <c r="P90" s="224"/>
      <c r="Q90" s="224"/>
      <c r="R90" s="123"/>
    </row>
    <row r="91" spans="2:47" s="7" customFormat="1" ht="19.899999999999999" customHeight="1" x14ac:dyDescent="0.3">
      <c r="B91" s="121"/>
      <c r="C91" s="122"/>
      <c r="D91" s="97" t="s">
        <v>319</v>
      </c>
      <c r="E91" s="122"/>
      <c r="F91" s="122"/>
      <c r="G91" s="122"/>
      <c r="H91" s="122"/>
      <c r="I91" s="122"/>
      <c r="J91" s="122"/>
      <c r="K91" s="122"/>
      <c r="L91" s="122"/>
      <c r="M91" s="122"/>
      <c r="N91" s="207">
        <f>N136</f>
        <v>0</v>
      </c>
      <c r="O91" s="224"/>
      <c r="P91" s="224"/>
      <c r="Q91" s="224"/>
      <c r="R91" s="123"/>
    </row>
    <row r="92" spans="2:47" s="7" customFormat="1" ht="19.899999999999999" customHeight="1" x14ac:dyDescent="0.3">
      <c r="B92" s="121"/>
      <c r="C92" s="122"/>
      <c r="D92" s="97" t="s">
        <v>320</v>
      </c>
      <c r="E92" s="122"/>
      <c r="F92" s="122"/>
      <c r="G92" s="122"/>
      <c r="H92" s="122"/>
      <c r="I92" s="122"/>
      <c r="J92" s="122"/>
      <c r="K92" s="122"/>
      <c r="L92" s="122"/>
      <c r="M92" s="122"/>
      <c r="N92" s="207">
        <f>N144</f>
        <v>0</v>
      </c>
      <c r="O92" s="224"/>
      <c r="P92" s="224"/>
      <c r="Q92" s="224"/>
      <c r="R92" s="123"/>
    </row>
    <row r="93" spans="2:47" s="7" customFormat="1" ht="19.899999999999999" customHeight="1" x14ac:dyDescent="0.3">
      <c r="B93" s="121"/>
      <c r="C93" s="122"/>
      <c r="D93" s="97" t="s">
        <v>321</v>
      </c>
      <c r="E93" s="122"/>
      <c r="F93" s="122"/>
      <c r="G93" s="122"/>
      <c r="H93" s="122"/>
      <c r="I93" s="122"/>
      <c r="J93" s="122"/>
      <c r="K93" s="122"/>
      <c r="L93" s="122"/>
      <c r="M93" s="122"/>
      <c r="N93" s="207">
        <f>N147</f>
        <v>0</v>
      </c>
      <c r="O93" s="224"/>
      <c r="P93" s="224"/>
      <c r="Q93" s="224"/>
      <c r="R93" s="123"/>
    </row>
    <row r="94" spans="2:47" s="7" customFormat="1" ht="19.899999999999999" customHeight="1" x14ac:dyDescent="0.3">
      <c r="B94" s="121"/>
      <c r="C94" s="122"/>
      <c r="D94" s="97" t="s">
        <v>322</v>
      </c>
      <c r="E94" s="122"/>
      <c r="F94" s="122"/>
      <c r="G94" s="122"/>
      <c r="H94" s="122"/>
      <c r="I94" s="122"/>
      <c r="J94" s="122"/>
      <c r="K94" s="122"/>
      <c r="L94" s="122"/>
      <c r="M94" s="122"/>
      <c r="N94" s="207">
        <f>N165</f>
        <v>0</v>
      </c>
      <c r="O94" s="224"/>
      <c r="P94" s="224"/>
      <c r="Q94" s="224"/>
      <c r="R94" s="123"/>
    </row>
    <row r="95" spans="2:47" s="6" customFormat="1" ht="24.95" customHeight="1" x14ac:dyDescent="0.3">
      <c r="B95" s="117"/>
      <c r="C95" s="118"/>
      <c r="D95" s="119" t="s">
        <v>323</v>
      </c>
      <c r="E95" s="118"/>
      <c r="F95" s="118"/>
      <c r="G95" s="118"/>
      <c r="H95" s="118"/>
      <c r="I95" s="118"/>
      <c r="J95" s="118"/>
      <c r="K95" s="118"/>
      <c r="L95" s="118"/>
      <c r="M95" s="118"/>
      <c r="N95" s="222">
        <f>N168</f>
        <v>0</v>
      </c>
      <c r="O95" s="223"/>
      <c r="P95" s="223"/>
      <c r="Q95" s="223"/>
      <c r="R95" s="120"/>
    </row>
    <row r="96" spans="2:47" s="6" customFormat="1" ht="21.75" customHeight="1" x14ac:dyDescent="0.35">
      <c r="B96" s="117"/>
      <c r="C96" s="118"/>
      <c r="D96" s="119" t="s">
        <v>112</v>
      </c>
      <c r="E96" s="118"/>
      <c r="F96" s="118"/>
      <c r="G96" s="118"/>
      <c r="H96" s="118"/>
      <c r="I96" s="118"/>
      <c r="J96" s="118"/>
      <c r="K96" s="118"/>
      <c r="L96" s="118"/>
      <c r="M96" s="118"/>
      <c r="N96" s="225">
        <f>N170</f>
        <v>0</v>
      </c>
      <c r="O96" s="223"/>
      <c r="P96" s="223"/>
      <c r="Q96" s="223"/>
      <c r="R96" s="120"/>
    </row>
    <row r="97" spans="2:65" s="1" customFormat="1" ht="21.75" customHeight="1" x14ac:dyDescent="0.3"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2"/>
    </row>
    <row r="98" spans="2:65" s="1" customFormat="1" ht="29.25" customHeight="1" x14ac:dyDescent="0.3">
      <c r="B98" s="30"/>
      <c r="C98" s="116" t="s">
        <v>113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226">
        <f>ROUND(N99+N100+N101+N102+N103+N104,2)</f>
        <v>0</v>
      </c>
      <c r="O98" s="192"/>
      <c r="P98" s="192"/>
      <c r="Q98" s="192"/>
      <c r="R98" s="32"/>
      <c r="T98" s="124"/>
      <c r="U98" s="125" t="s">
        <v>38</v>
      </c>
    </row>
    <row r="99" spans="2:65" s="1" customFormat="1" ht="18" customHeight="1" x14ac:dyDescent="0.3">
      <c r="B99" s="126"/>
      <c r="C99" s="127"/>
      <c r="D99" s="208" t="s">
        <v>114</v>
      </c>
      <c r="E99" s="227"/>
      <c r="F99" s="227"/>
      <c r="G99" s="227"/>
      <c r="H99" s="227"/>
      <c r="I99" s="127"/>
      <c r="J99" s="127"/>
      <c r="K99" s="127"/>
      <c r="L99" s="127"/>
      <c r="M99" s="127"/>
      <c r="N99" s="206">
        <f>ROUND(N88*T99,2)</f>
        <v>0</v>
      </c>
      <c r="O99" s="227"/>
      <c r="P99" s="227"/>
      <c r="Q99" s="227"/>
      <c r="R99" s="128"/>
      <c r="S99" s="127"/>
      <c r="T99" s="129"/>
      <c r="U99" s="130" t="s">
        <v>41</v>
      </c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131"/>
      <c r="AU99" s="131"/>
      <c r="AV99" s="131"/>
      <c r="AW99" s="131"/>
      <c r="AX99" s="131"/>
      <c r="AY99" s="132" t="s">
        <v>115</v>
      </c>
      <c r="AZ99" s="131"/>
      <c r="BA99" s="131"/>
      <c r="BB99" s="131"/>
      <c r="BC99" s="131"/>
      <c r="BD99" s="131"/>
      <c r="BE99" s="133">
        <f t="shared" ref="BE99:BE104" si="0">IF(U99="základná",N99,0)</f>
        <v>0</v>
      </c>
      <c r="BF99" s="133">
        <f t="shared" ref="BF99:BF104" si="1">IF(U99="znížená",N99,0)</f>
        <v>0</v>
      </c>
      <c r="BG99" s="133">
        <f t="shared" ref="BG99:BG104" si="2">IF(U99="zákl. prenesená",N99,0)</f>
        <v>0</v>
      </c>
      <c r="BH99" s="133">
        <f t="shared" ref="BH99:BH104" si="3">IF(U99="zníž. prenesená",N99,0)</f>
        <v>0</v>
      </c>
      <c r="BI99" s="133">
        <f t="shared" ref="BI99:BI104" si="4">IF(U99="nulová",N99,0)</f>
        <v>0</v>
      </c>
      <c r="BJ99" s="132" t="s">
        <v>116</v>
      </c>
      <c r="BK99" s="131"/>
      <c r="BL99" s="131"/>
      <c r="BM99" s="131"/>
    </row>
    <row r="100" spans="2:65" s="1" customFormat="1" ht="18" customHeight="1" x14ac:dyDescent="0.3">
      <c r="B100" s="126"/>
      <c r="C100" s="127"/>
      <c r="D100" s="208" t="s">
        <v>117</v>
      </c>
      <c r="E100" s="227"/>
      <c r="F100" s="227"/>
      <c r="G100" s="227"/>
      <c r="H100" s="227"/>
      <c r="I100" s="127"/>
      <c r="J100" s="127"/>
      <c r="K100" s="127"/>
      <c r="L100" s="127"/>
      <c r="M100" s="127"/>
      <c r="N100" s="206">
        <f>ROUND(N88*T100,2)</f>
        <v>0</v>
      </c>
      <c r="O100" s="227"/>
      <c r="P100" s="227"/>
      <c r="Q100" s="227"/>
      <c r="R100" s="128"/>
      <c r="S100" s="127"/>
      <c r="T100" s="129"/>
      <c r="U100" s="130" t="s">
        <v>41</v>
      </c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2" t="s">
        <v>115</v>
      </c>
      <c r="AZ100" s="131"/>
      <c r="BA100" s="131"/>
      <c r="BB100" s="131"/>
      <c r="BC100" s="131"/>
      <c r="BD100" s="131"/>
      <c r="BE100" s="133">
        <f t="shared" si="0"/>
        <v>0</v>
      </c>
      <c r="BF100" s="133">
        <f t="shared" si="1"/>
        <v>0</v>
      </c>
      <c r="BG100" s="133">
        <f t="shared" si="2"/>
        <v>0</v>
      </c>
      <c r="BH100" s="133">
        <f t="shared" si="3"/>
        <v>0</v>
      </c>
      <c r="BI100" s="133">
        <f t="shared" si="4"/>
        <v>0</v>
      </c>
      <c r="BJ100" s="132" t="s">
        <v>116</v>
      </c>
      <c r="BK100" s="131"/>
      <c r="BL100" s="131"/>
      <c r="BM100" s="131"/>
    </row>
    <row r="101" spans="2:65" s="1" customFormat="1" ht="18" customHeight="1" x14ac:dyDescent="0.3">
      <c r="B101" s="126"/>
      <c r="C101" s="127"/>
      <c r="D101" s="208" t="s">
        <v>118</v>
      </c>
      <c r="E101" s="227"/>
      <c r="F101" s="227"/>
      <c r="G101" s="227"/>
      <c r="H101" s="227"/>
      <c r="I101" s="127"/>
      <c r="J101" s="127"/>
      <c r="K101" s="127"/>
      <c r="L101" s="127"/>
      <c r="M101" s="127"/>
      <c r="N101" s="206">
        <f>ROUND(N88*T101,2)</f>
        <v>0</v>
      </c>
      <c r="O101" s="227"/>
      <c r="P101" s="227"/>
      <c r="Q101" s="227"/>
      <c r="R101" s="128"/>
      <c r="S101" s="127"/>
      <c r="T101" s="129"/>
      <c r="U101" s="130" t="s">
        <v>41</v>
      </c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  <c r="AU101" s="131"/>
      <c r="AV101" s="131"/>
      <c r="AW101" s="131"/>
      <c r="AX101" s="131"/>
      <c r="AY101" s="132" t="s">
        <v>115</v>
      </c>
      <c r="AZ101" s="131"/>
      <c r="BA101" s="131"/>
      <c r="BB101" s="131"/>
      <c r="BC101" s="131"/>
      <c r="BD101" s="131"/>
      <c r="BE101" s="133">
        <f t="shared" si="0"/>
        <v>0</v>
      </c>
      <c r="BF101" s="133">
        <f t="shared" si="1"/>
        <v>0</v>
      </c>
      <c r="BG101" s="133">
        <f t="shared" si="2"/>
        <v>0</v>
      </c>
      <c r="BH101" s="133">
        <f t="shared" si="3"/>
        <v>0</v>
      </c>
      <c r="BI101" s="133">
        <f t="shared" si="4"/>
        <v>0</v>
      </c>
      <c r="BJ101" s="132" t="s">
        <v>116</v>
      </c>
      <c r="BK101" s="131"/>
      <c r="BL101" s="131"/>
      <c r="BM101" s="131"/>
    </row>
    <row r="102" spans="2:65" s="1" customFormat="1" ht="18" customHeight="1" x14ac:dyDescent="0.3">
      <c r="B102" s="126"/>
      <c r="C102" s="127"/>
      <c r="D102" s="208" t="s">
        <v>119</v>
      </c>
      <c r="E102" s="227"/>
      <c r="F102" s="227"/>
      <c r="G102" s="227"/>
      <c r="H102" s="227"/>
      <c r="I102" s="127"/>
      <c r="J102" s="127"/>
      <c r="K102" s="127"/>
      <c r="L102" s="127"/>
      <c r="M102" s="127"/>
      <c r="N102" s="206">
        <f>ROUND(N88*T102,2)</f>
        <v>0</v>
      </c>
      <c r="O102" s="227"/>
      <c r="P102" s="227"/>
      <c r="Q102" s="227"/>
      <c r="R102" s="128"/>
      <c r="S102" s="127"/>
      <c r="T102" s="129"/>
      <c r="U102" s="130" t="s">
        <v>41</v>
      </c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1"/>
      <c r="AT102" s="131"/>
      <c r="AU102" s="131"/>
      <c r="AV102" s="131"/>
      <c r="AW102" s="131"/>
      <c r="AX102" s="131"/>
      <c r="AY102" s="132" t="s">
        <v>115</v>
      </c>
      <c r="AZ102" s="131"/>
      <c r="BA102" s="131"/>
      <c r="BB102" s="131"/>
      <c r="BC102" s="131"/>
      <c r="BD102" s="131"/>
      <c r="BE102" s="133">
        <f t="shared" si="0"/>
        <v>0</v>
      </c>
      <c r="BF102" s="133">
        <f t="shared" si="1"/>
        <v>0</v>
      </c>
      <c r="BG102" s="133">
        <f t="shared" si="2"/>
        <v>0</v>
      </c>
      <c r="BH102" s="133">
        <f t="shared" si="3"/>
        <v>0</v>
      </c>
      <c r="BI102" s="133">
        <f t="shared" si="4"/>
        <v>0</v>
      </c>
      <c r="BJ102" s="132" t="s">
        <v>116</v>
      </c>
      <c r="BK102" s="131"/>
      <c r="BL102" s="131"/>
      <c r="BM102" s="131"/>
    </row>
    <row r="103" spans="2:65" s="1" customFormat="1" ht="18" customHeight="1" x14ac:dyDescent="0.3">
      <c r="B103" s="126"/>
      <c r="C103" s="127"/>
      <c r="D103" s="208" t="s">
        <v>120</v>
      </c>
      <c r="E103" s="227"/>
      <c r="F103" s="227"/>
      <c r="G103" s="227"/>
      <c r="H103" s="227"/>
      <c r="I103" s="127"/>
      <c r="J103" s="127"/>
      <c r="K103" s="127"/>
      <c r="L103" s="127"/>
      <c r="M103" s="127"/>
      <c r="N103" s="206">
        <f>ROUND(N88*T103,2)</f>
        <v>0</v>
      </c>
      <c r="O103" s="227"/>
      <c r="P103" s="227"/>
      <c r="Q103" s="227"/>
      <c r="R103" s="128"/>
      <c r="S103" s="127"/>
      <c r="T103" s="129"/>
      <c r="U103" s="130" t="s">
        <v>41</v>
      </c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  <c r="AO103" s="131"/>
      <c r="AP103" s="131"/>
      <c r="AQ103" s="131"/>
      <c r="AR103" s="131"/>
      <c r="AS103" s="131"/>
      <c r="AT103" s="131"/>
      <c r="AU103" s="131"/>
      <c r="AV103" s="131"/>
      <c r="AW103" s="131"/>
      <c r="AX103" s="131"/>
      <c r="AY103" s="132" t="s">
        <v>115</v>
      </c>
      <c r="AZ103" s="131"/>
      <c r="BA103" s="131"/>
      <c r="BB103" s="131"/>
      <c r="BC103" s="131"/>
      <c r="BD103" s="131"/>
      <c r="BE103" s="133">
        <f t="shared" si="0"/>
        <v>0</v>
      </c>
      <c r="BF103" s="133">
        <f t="shared" si="1"/>
        <v>0</v>
      </c>
      <c r="BG103" s="133">
        <f t="shared" si="2"/>
        <v>0</v>
      </c>
      <c r="BH103" s="133">
        <f t="shared" si="3"/>
        <v>0</v>
      </c>
      <c r="BI103" s="133">
        <f t="shared" si="4"/>
        <v>0</v>
      </c>
      <c r="BJ103" s="132" t="s">
        <v>116</v>
      </c>
      <c r="BK103" s="131"/>
      <c r="BL103" s="131"/>
      <c r="BM103" s="131"/>
    </row>
    <row r="104" spans="2:65" s="1" customFormat="1" ht="18" customHeight="1" x14ac:dyDescent="0.3">
      <c r="B104" s="126"/>
      <c r="C104" s="127"/>
      <c r="D104" s="134" t="s">
        <v>121</v>
      </c>
      <c r="E104" s="127"/>
      <c r="F104" s="127"/>
      <c r="G104" s="127"/>
      <c r="H104" s="127"/>
      <c r="I104" s="127"/>
      <c r="J104" s="127"/>
      <c r="K104" s="127"/>
      <c r="L104" s="127"/>
      <c r="M104" s="127"/>
      <c r="N104" s="206">
        <f>ROUND(N88*T104,2)</f>
        <v>0</v>
      </c>
      <c r="O104" s="227"/>
      <c r="P104" s="227"/>
      <c r="Q104" s="227"/>
      <c r="R104" s="128"/>
      <c r="S104" s="127"/>
      <c r="T104" s="135"/>
      <c r="U104" s="136" t="s">
        <v>41</v>
      </c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1"/>
      <c r="AO104" s="131"/>
      <c r="AP104" s="131"/>
      <c r="AQ104" s="131"/>
      <c r="AR104" s="131"/>
      <c r="AS104" s="131"/>
      <c r="AT104" s="131"/>
      <c r="AU104" s="131"/>
      <c r="AV104" s="131"/>
      <c r="AW104" s="131"/>
      <c r="AX104" s="131"/>
      <c r="AY104" s="132" t="s">
        <v>122</v>
      </c>
      <c r="AZ104" s="131"/>
      <c r="BA104" s="131"/>
      <c r="BB104" s="131"/>
      <c r="BC104" s="131"/>
      <c r="BD104" s="131"/>
      <c r="BE104" s="133">
        <f t="shared" si="0"/>
        <v>0</v>
      </c>
      <c r="BF104" s="133">
        <f t="shared" si="1"/>
        <v>0</v>
      </c>
      <c r="BG104" s="133">
        <f t="shared" si="2"/>
        <v>0</v>
      </c>
      <c r="BH104" s="133">
        <f t="shared" si="3"/>
        <v>0</v>
      </c>
      <c r="BI104" s="133">
        <f t="shared" si="4"/>
        <v>0</v>
      </c>
      <c r="BJ104" s="132" t="s">
        <v>116</v>
      </c>
      <c r="BK104" s="131"/>
      <c r="BL104" s="131"/>
      <c r="BM104" s="131"/>
    </row>
    <row r="105" spans="2:65" s="1" customFormat="1" ht="13.5" x14ac:dyDescent="0.3">
      <c r="B105" s="30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2"/>
    </row>
    <row r="106" spans="2:65" s="1" customFormat="1" ht="29.25" customHeight="1" x14ac:dyDescent="0.3">
      <c r="B106" s="30"/>
      <c r="C106" s="108" t="s">
        <v>97</v>
      </c>
      <c r="D106" s="109"/>
      <c r="E106" s="109"/>
      <c r="F106" s="109"/>
      <c r="G106" s="109"/>
      <c r="H106" s="109"/>
      <c r="I106" s="109"/>
      <c r="J106" s="109"/>
      <c r="K106" s="109"/>
      <c r="L106" s="211">
        <f>ROUND(SUM(N88+N98),2)</f>
        <v>0</v>
      </c>
      <c r="M106" s="221"/>
      <c r="N106" s="221"/>
      <c r="O106" s="221"/>
      <c r="P106" s="221"/>
      <c r="Q106" s="221"/>
      <c r="R106" s="32"/>
    </row>
    <row r="107" spans="2:65" s="1" customFormat="1" ht="6.95" customHeight="1" x14ac:dyDescent="0.3"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6"/>
    </row>
    <row r="111" spans="2:65" s="1" customFormat="1" ht="6.95" customHeight="1" x14ac:dyDescent="0.3"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9"/>
    </row>
    <row r="112" spans="2:65" s="1" customFormat="1" ht="36.950000000000003" customHeight="1" x14ac:dyDescent="0.3">
      <c r="B112" s="30"/>
      <c r="C112" s="173" t="s">
        <v>123</v>
      </c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32"/>
    </row>
    <row r="113" spans="2:65" s="1" customFormat="1" ht="6.95" customHeight="1" x14ac:dyDescent="0.3">
      <c r="B113" s="30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2"/>
    </row>
    <row r="114" spans="2:65" s="1" customFormat="1" ht="30" customHeight="1" x14ac:dyDescent="0.3">
      <c r="B114" s="30"/>
      <c r="C114" s="25" t="s">
        <v>15</v>
      </c>
      <c r="D114" s="31"/>
      <c r="E114" s="31"/>
      <c r="F114" s="213" t="str">
        <f>F6</f>
        <v>Zvýšenie energietickej účinnosti budovy obecného úradu, Beluj-Neoprávnené náklady</v>
      </c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31"/>
      <c r="R114" s="32"/>
    </row>
    <row r="115" spans="2:65" s="1" customFormat="1" ht="36.950000000000003" customHeight="1" x14ac:dyDescent="0.3">
      <c r="B115" s="30"/>
      <c r="C115" s="64" t="s">
        <v>100</v>
      </c>
      <c r="D115" s="31"/>
      <c r="E115" s="31"/>
      <c r="F115" s="193" t="str">
        <f>F7</f>
        <v>04 - Zdravotechnické inštalácie budov</v>
      </c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31"/>
      <c r="R115" s="32"/>
    </row>
    <row r="116" spans="2:65" s="1" customFormat="1" ht="6.95" customHeight="1" x14ac:dyDescent="0.3"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2"/>
    </row>
    <row r="117" spans="2:65" s="1" customFormat="1" ht="18" customHeight="1" x14ac:dyDescent="0.3">
      <c r="B117" s="30"/>
      <c r="C117" s="25" t="s">
        <v>19</v>
      </c>
      <c r="D117" s="31"/>
      <c r="E117" s="31"/>
      <c r="F117" s="23" t="str">
        <f>F9</f>
        <v>Beluj</v>
      </c>
      <c r="G117" s="31"/>
      <c r="H117" s="31"/>
      <c r="I117" s="31"/>
      <c r="J117" s="31"/>
      <c r="K117" s="25" t="s">
        <v>21</v>
      </c>
      <c r="L117" s="31"/>
      <c r="M117" s="219" t="str">
        <f>IF(O9="","",O9)</f>
        <v>1. 3. 2017</v>
      </c>
      <c r="N117" s="192"/>
      <c r="O117" s="192"/>
      <c r="P117" s="192"/>
      <c r="Q117" s="31"/>
      <c r="R117" s="32"/>
    </row>
    <row r="118" spans="2:65" s="1" customFormat="1" ht="6.95" customHeight="1" x14ac:dyDescent="0.3">
      <c r="B118" s="30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2"/>
    </row>
    <row r="119" spans="2:65" s="1" customFormat="1" x14ac:dyDescent="0.3">
      <c r="B119" s="30"/>
      <c r="C119" s="25" t="s">
        <v>23</v>
      </c>
      <c r="D119" s="31"/>
      <c r="E119" s="31"/>
      <c r="F119" s="23" t="str">
        <f>E12</f>
        <v>Obec Beluj</v>
      </c>
      <c r="G119" s="31"/>
      <c r="H119" s="31"/>
      <c r="I119" s="31"/>
      <c r="J119" s="31"/>
      <c r="K119" s="25" t="s">
        <v>29</v>
      </c>
      <c r="L119" s="31"/>
      <c r="M119" s="178" t="str">
        <f>E18</f>
        <v>Ing. arch. Matej Brašeň, SKA 2081 AA</v>
      </c>
      <c r="N119" s="192"/>
      <c r="O119" s="192"/>
      <c r="P119" s="192"/>
      <c r="Q119" s="192"/>
      <c r="R119" s="32"/>
    </row>
    <row r="120" spans="2:65" s="1" customFormat="1" ht="14.45" customHeight="1" x14ac:dyDescent="0.3">
      <c r="B120" s="30"/>
      <c r="C120" s="25" t="s">
        <v>27</v>
      </c>
      <c r="D120" s="31"/>
      <c r="E120" s="31"/>
      <c r="F120" s="23" t="str">
        <f>IF(E15="","",E15)</f>
        <v>Vyplň údaj</v>
      </c>
      <c r="G120" s="31"/>
      <c r="H120" s="31"/>
      <c r="I120" s="31"/>
      <c r="J120" s="31"/>
      <c r="K120" s="25" t="s">
        <v>32</v>
      </c>
      <c r="L120" s="31"/>
      <c r="M120" s="178" t="str">
        <f>E21</f>
        <v xml:space="preserve"> </v>
      </c>
      <c r="N120" s="192"/>
      <c r="O120" s="192"/>
      <c r="P120" s="192"/>
      <c r="Q120" s="192"/>
      <c r="R120" s="32"/>
    </row>
    <row r="121" spans="2:65" s="1" customFormat="1" ht="10.35" customHeight="1" x14ac:dyDescent="0.3">
      <c r="B121" s="30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2"/>
    </row>
    <row r="122" spans="2:65" s="8" customFormat="1" ht="29.25" customHeight="1" x14ac:dyDescent="0.3">
      <c r="B122" s="137"/>
      <c r="C122" s="138" t="s">
        <v>124</v>
      </c>
      <c r="D122" s="139" t="s">
        <v>125</v>
      </c>
      <c r="E122" s="139" t="s">
        <v>56</v>
      </c>
      <c r="F122" s="228" t="s">
        <v>126</v>
      </c>
      <c r="G122" s="229"/>
      <c r="H122" s="229"/>
      <c r="I122" s="229"/>
      <c r="J122" s="139" t="s">
        <v>127</v>
      </c>
      <c r="K122" s="139" t="s">
        <v>128</v>
      </c>
      <c r="L122" s="230" t="s">
        <v>129</v>
      </c>
      <c r="M122" s="229"/>
      <c r="N122" s="228" t="s">
        <v>105</v>
      </c>
      <c r="O122" s="229"/>
      <c r="P122" s="229"/>
      <c r="Q122" s="231"/>
      <c r="R122" s="140"/>
      <c r="T122" s="72" t="s">
        <v>130</v>
      </c>
      <c r="U122" s="73" t="s">
        <v>38</v>
      </c>
      <c r="V122" s="73" t="s">
        <v>131</v>
      </c>
      <c r="W122" s="73" t="s">
        <v>132</v>
      </c>
      <c r="X122" s="73" t="s">
        <v>133</v>
      </c>
      <c r="Y122" s="73" t="s">
        <v>134</v>
      </c>
      <c r="Z122" s="73" t="s">
        <v>135</v>
      </c>
      <c r="AA122" s="74" t="s">
        <v>136</v>
      </c>
    </row>
    <row r="123" spans="2:65" s="1" customFormat="1" ht="29.25" customHeight="1" x14ac:dyDescent="0.35">
      <c r="B123" s="30"/>
      <c r="C123" s="76" t="s">
        <v>102</v>
      </c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240">
        <f>BK123</f>
        <v>0</v>
      </c>
      <c r="O123" s="241"/>
      <c r="P123" s="241"/>
      <c r="Q123" s="241"/>
      <c r="R123" s="32"/>
      <c r="T123" s="75"/>
      <c r="U123" s="46"/>
      <c r="V123" s="46"/>
      <c r="W123" s="141">
        <f>W124+W168+W170</f>
        <v>0</v>
      </c>
      <c r="X123" s="46"/>
      <c r="Y123" s="141">
        <f>Y124+Y168+Y170</f>
        <v>0.15699000000000002</v>
      </c>
      <c r="Z123" s="46"/>
      <c r="AA123" s="142">
        <f>AA124+AA168+AA170</f>
        <v>0</v>
      </c>
      <c r="AT123" s="13" t="s">
        <v>73</v>
      </c>
      <c r="AU123" s="13" t="s">
        <v>107</v>
      </c>
      <c r="BK123" s="143">
        <f>BK124+BK168+BK170</f>
        <v>0</v>
      </c>
    </row>
    <row r="124" spans="2:65" s="9" customFormat="1" ht="37.35" customHeight="1" x14ac:dyDescent="0.35">
      <c r="B124" s="144"/>
      <c r="C124" s="145"/>
      <c r="D124" s="146" t="s">
        <v>317</v>
      </c>
      <c r="E124" s="146"/>
      <c r="F124" s="146"/>
      <c r="G124" s="146"/>
      <c r="H124" s="146"/>
      <c r="I124" s="146"/>
      <c r="J124" s="146"/>
      <c r="K124" s="146"/>
      <c r="L124" s="146"/>
      <c r="M124" s="146"/>
      <c r="N124" s="225">
        <f>BK124</f>
        <v>0</v>
      </c>
      <c r="O124" s="222"/>
      <c r="P124" s="222"/>
      <c r="Q124" s="222"/>
      <c r="R124" s="147"/>
      <c r="T124" s="148"/>
      <c r="U124" s="145"/>
      <c r="V124" s="145"/>
      <c r="W124" s="149">
        <f>W125+W136+W144+W147+W165</f>
        <v>0</v>
      </c>
      <c r="X124" s="145"/>
      <c r="Y124" s="149">
        <f>Y125+Y136+Y144+Y147+Y165</f>
        <v>0.15699000000000002</v>
      </c>
      <c r="Z124" s="145"/>
      <c r="AA124" s="150">
        <f>AA125+AA136+AA144+AA147+AA165</f>
        <v>0</v>
      </c>
      <c r="AR124" s="151" t="s">
        <v>116</v>
      </c>
      <c r="AT124" s="152" t="s">
        <v>73</v>
      </c>
      <c r="AU124" s="152" t="s">
        <v>74</v>
      </c>
      <c r="AY124" s="151" t="s">
        <v>137</v>
      </c>
      <c r="BK124" s="153">
        <f>BK125+BK136+BK144+BK147+BK165</f>
        <v>0</v>
      </c>
    </row>
    <row r="125" spans="2:65" s="9" customFormat="1" ht="19.899999999999999" customHeight="1" x14ac:dyDescent="0.3">
      <c r="B125" s="144"/>
      <c r="C125" s="145"/>
      <c r="D125" s="154" t="s">
        <v>318</v>
      </c>
      <c r="E125" s="154"/>
      <c r="F125" s="154"/>
      <c r="G125" s="154"/>
      <c r="H125" s="154"/>
      <c r="I125" s="154"/>
      <c r="J125" s="154"/>
      <c r="K125" s="154"/>
      <c r="L125" s="154"/>
      <c r="M125" s="154"/>
      <c r="N125" s="242">
        <f>BK125</f>
        <v>0</v>
      </c>
      <c r="O125" s="243"/>
      <c r="P125" s="243"/>
      <c r="Q125" s="243"/>
      <c r="R125" s="147"/>
      <c r="T125" s="148"/>
      <c r="U125" s="145"/>
      <c r="V125" s="145"/>
      <c r="W125" s="149">
        <f>SUM(W126:W135)</f>
        <v>0</v>
      </c>
      <c r="X125" s="145"/>
      <c r="Y125" s="149">
        <f>SUM(Y126:Y135)</f>
        <v>1.711E-2</v>
      </c>
      <c r="Z125" s="145"/>
      <c r="AA125" s="150">
        <f>SUM(AA126:AA135)</f>
        <v>0</v>
      </c>
      <c r="AR125" s="151" t="s">
        <v>116</v>
      </c>
      <c r="AT125" s="152" t="s">
        <v>73</v>
      </c>
      <c r="AU125" s="152" t="s">
        <v>81</v>
      </c>
      <c r="AY125" s="151" t="s">
        <v>137</v>
      </c>
      <c r="BK125" s="153">
        <f>SUM(BK126:BK135)</f>
        <v>0</v>
      </c>
    </row>
    <row r="126" spans="2:65" s="1" customFormat="1" ht="31.5" customHeight="1" x14ac:dyDescent="0.3">
      <c r="B126" s="126"/>
      <c r="C126" s="155" t="s">
        <v>216</v>
      </c>
      <c r="D126" s="155" t="s">
        <v>139</v>
      </c>
      <c r="E126" s="156" t="s">
        <v>324</v>
      </c>
      <c r="F126" s="232" t="s">
        <v>325</v>
      </c>
      <c r="G126" s="233"/>
      <c r="H126" s="233"/>
      <c r="I126" s="233"/>
      <c r="J126" s="157" t="s">
        <v>279</v>
      </c>
      <c r="K126" s="158">
        <v>9</v>
      </c>
      <c r="L126" s="234">
        <v>0</v>
      </c>
      <c r="M126" s="233"/>
      <c r="N126" s="235">
        <f t="shared" ref="N126:N135" si="5">ROUND(L126*K126,2)</f>
        <v>0</v>
      </c>
      <c r="O126" s="233"/>
      <c r="P126" s="233"/>
      <c r="Q126" s="233"/>
      <c r="R126" s="128"/>
      <c r="T126" s="160" t="s">
        <v>3</v>
      </c>
      <c r="U126" s="39" t="s">
        <v>41</v>
      </c>
      <c r="V126" s="31"/>
      <c r="W126" s="161">
        <f t="shared" ref="W126:W135" si="6">V126*K126</f>
        <v>0</v>
      </c>
      <c r="X126" s="161">
        <v>1.17E-3</v>
      </c>
      <c r="Y126" s="161">
        <f t="shared" ref="Y126:Y135" si="7">X126*K126</f>
        <v>1.0530000000000001E-2</v>
      </c>
      <c r="Z126" s="161">
        <v>0</v>
      </c>
      <c r="AA126" s="162">
        <f t="shared" ref="AA126:AA135" si="8">Z126*K126</f>
        <v>0</v>
      </c>
      <c r="AR126" s="13" t="s">
        <v>170</v>
      </c>
      <c r="AT126" s="13" t="s">
        <v>139</v>
      </c>
      <c r="AU126" s="13" t="s">
        <v>116</v>
      </c>
      <c r="AY126" s="13" t="s">
        <v>137</v>
      </c>
      <c r="BE126" s="101">
        <f t="shared" ref="BE126:BE135" si="9">IF(U126="základná",N126,0)</f>
        <v>0</v>
      </c>
      <c r="BF126" s="101">
        <f t="shared" ref="BF126:BF135" si="10">IF(U126="znížená",N126,0)</f>
        <v>0</v>
      </c>
      <c r="BG126" s="101">
        <f t="shared" ref="BG126:BG135" si="11">IF(U126="zákl. prenesená",N126,0)</f>
        <v>0</v>
      </c>
      <c r="BH126" s="101">
        <f t="shared" ref="BH126:BH135" si="12">IF(U126="zníž. prenesená",N126,0)</f>
        <v>0</v>
      </c>
      <c r="BI126" s="101">
        <f t="shared" ref="BI126:BI135" si="13">IF(U126="nulová",N126,0)</f>
        <v>0</v>
      </c>
      <c r="BJ126" s="13" t="s">
        <v>116</v>
      </c>
      <c r="BK126" s="101">
        <f t="shared" ref="BK126:BK135" si="14">ROUND(L126*K126,2)</f>
        <v>0</v>
      </c>
      <c r="BL126" s="13" t="s">
        <v>170</v>
      </c>
      <c r="BM126" s="13" t="s">
        <v>326</v>
      </c>
    </row>
    <row r="127" spans="2:65" s="1" customFormat="1" ht="31.5" customHeight="1" x14ac:dyDescent="0.3">
      <c r="B127" s="126"/>
      <c r="C127" s="155" t="s">
        <v>220</v>
      </c>
      <c r="D127" s="155" t="s">
        <v>139</v>
      </c>
      <c r="E127" s="156" t="s">
        <v>327</v>
      </c>
      <c r="F127" s="232" t="s">
        <v>328</v>
      </c>
      <c r="G127" s="233"/>
      <c r="H127" s="233"/>
      <c r="I127" s="233"/>
      <c r="J127" s="157" t="s">
        <v>279</v>
      </c>
      <c r="K127" s="158">
        <v>3</v>
      </c>
      <c r="L127" s="234">
        <v>0</v>
      </c>
      <c r="M127" s="233"/>
      <c r="N127" s="235">
        <f t="shared" si="5"/>
        <v>0</v>
      </c>
      <c r="O127" s="233"/>
      <c r="P127" s="233"/>
      <c r="Q127" s="233"/>
      <c r="R127" s="128"/>
      <c r="T127" s="160" t="s">
        <v>3</v>
      </c>
      <c r="U127" s="39" t="s">
        <v>41</v>
      </c>
      <c r="V127" s="31"/>
      <c r="W127" s="161">
        <f t="shared" si="6"/>
        <v>0</v>
      </c>
      <c r="X127" s="161">
        <v>1.5299999999999999E-3</v>
      </c>
      <c r="Y127" s="161">
        <f t="shared" si="7"/>
        <v>4.5899999999999995E-3</v>
      </c>
      <c r="Z127" s="161">
        <v>0</v>
      </c>
      <c r="AA127" s="162">
        <f t="shared" si="8"/>
        <v>0</v>
      </c>
      <c r="AR127" s="13" t="s">
        <v>170</v>
      </c>
      <c r="AT127" s="13" t="s">
        <v>139</v>
      </c>
      <c r="AU127" s="13" t="s">
        <v>116</v>
      </c>
      <c r="AY127" s="13" t="s">
        <v>137</v>
      </c>
      <c r="BE127" s="101">
        <f t="shared" si="9"/>
        <v>0</v>
      </c>
      <c r="BF127" s="101">
        <f t="shared" si="10"/>
        <v>0</v>
      </c>
      <c r="BG127" s="101">
        <f t="shared" si="11"/>
        <v>0</v>
      </c>
      <c r="BH127" s="101">
        <f t="shared" si="12"/>
        <v>0</v>
      </c>
      <c r="BI127" s="101">
        <f t="shared" si="13"/>
        <v>0</v>
      </c>
      <c r="BJ127" s="13" t="s">
        <v>116</v>
      </c>
      <c r="BK127" s="101">
        <f t="shared" si="14"/>
        <v>0</v>
      </c>
      <c r="BL127" s="13" t="s">
        <v>170</v>
      </c>
      <c r="BM127" s="13" t="s">
        <v>329</v>
      </c>
    </row>
    <row r="128" spans="2:65" s="1" customFormat="1" ht="31.5" customHeight="1" x14ac:dyDescent="0.3">
      <c r="B128" s="126"/>
      <c r="C128" s="155" t="s">
        <v>330</v>
      </c>
      <c r="D128" s="155" t="s">
        <v>139</v>
      </c>
      <c r="E128" s="156" t="s">
        <v>331</v>
      </c>
      <c r="F128" s="232" t="s">
        <v>332</v>
      </c>
      <c r="G128" s="233"/>
      <c r="H128" s="233"/>
      <c r="I128" s="233"/>
      <c r="J128" s="157" t="s">
        <v>142</v>
      </c>
      <c r="K128" s="158">
        <v>2</v>
      </c>
      <c r="L128" s="234">
        <v>0</v>
      </c>
      <c r="M128" s="233"/>
      <c r="N128" s="235">
        <f t="shared" si="5"/>
        <v>0</v>
      </c>
      <c r="O128" s="233"/>
      <c r="P128" s="233"/>
      <c r="Q128" s="233"/>
      <c r="R128" s="128"/>
      <c r="T128" s="160" t="s">
        <v>3</v>
      </c>
      <c r="U128" s="39" t="s">
        <v>41</v>
      </c>
      <c r="V128" s="31"/>
      <c r="W128" s="161">
        <f t="shared" si="6"/>
        <v>0</v>
      </c>
      <c r="X128" s="161">
        <v>0</v>
      </c>
      <c r="Y128" s="161">
        <f t="shared" si="7"/>
        <v>0</v>
      </c>
      <c r="Z128" s="161">
        <v>0</v>
      </c>
      <c r="AA128" s="162">
        <f t="shared" si="8"/>
        <v>0</v>
      </c>
      <c r="AR128" s="13" t="s">
        <v>170</v>
      </c>
      <c r="AT128" s="13" t="s">
        <v>139</v>
      </c>
      <c r="AU128" s="13" t="s">
        <v>116</v>
      </c>
      <c r="AY128" s="13" t="s">
        <v>137</v>
      </c>
      <c r="BE128" s="101">
        <f t="shared" si="9"/>
        <v>0</v>
      </c>
      <c r="BF128" s="101">
        <f t="shared" si="10"/>
        <v>0</v>
      </c>
      <c r="BG128" s="101">
        <f t="shared" si="11"/>
        <v>0</v>
      </c>
      <c r="BH128" s="101">
        <f t="shared" si="12"/>
        <v>0</v>
      </c>
      <c r="BI128" s="101">
        <f t="shared" si="13"/>
        <v>0</v>
      </c>
      <c r="BJ128" s="13" t="s">
        <v>116</v>
      </c>
      <c r="BK128" s="101">
        <f t="shared" si="14"/>
        <v>0</v>
      </c>
      <c r="BL128" s="13" t="s">
        <v>170</v>
      </c>
      <c r="BM128" s="13" t="s">
        <v>333</v>
      </c>
    </row>
    <row r="129" spans="2:65" s="1" customFormat="1" ht="31.5" customHeight="1" x14ac:dyDescent="0.3">
      <c r="B129" s="126"/>
      <c r="C129" s="167" t="s">
        <v>334</v>
      </c>
      <c r="D129" s="167" t="s">
        <v>225</v>
      </c>
      <c r="E129" s="168" t="s">
        <v>335</v>
      </c>
      <c r="F129" s="248" t="s">
        <v>336</v>
      </c>
      <c r="G129" s="249"/>
      <c r="H129" s="249"/>
      <c r="I129" s="249"/>
      <c r="J129" s="169" t="s">
        <v>142</v>
      </c>
      <c r="K129" s="170">
        <v>1</v>
      </c>
      <c r="L129" s="250">
        <v>0</v>
      </c>
      <c r="M129" s="249"/>
      <c r="N129" s="251">
        <f t="shared" si="5"/>
        <v>0</v>
      </c>
      <c r="O129" s="233"/>
      <c r="P129" s="233"/>
      <c r="Q129" s="233"/>
      <c r="R129" s="128"/>
      <c r="T129" s="160" t="s">
        <v>3</v>
      </c>
      <c r="U129" s="39" t="s">
        <v>41</v>
      </c>
      <c r="V129" s="31"/>
      <c r="W129" s="161">
        <f t="shared" si="6"/>
        <v>0</v>
      </c>
      <c r="X129" s="161">
        <v>3.5E-4</v>
      </c>
      <c r="Y129" s="161">
        <f t="shared" si="7"/>
        <v>3.5E-4</v>
      </c>
      <c r="Z129" s="161">
        <v>0</v>
      </c>
      <c r="AA129" s="162">
        <f t="shared" si="8"/>
        <v>0</v>
      </c>
      <c r="AR129" s="13" t="s">
        <v>244</v>
      </c>
      <c r="AT129" s="13" t="s">
        <v>225</v>
      </c>
      <c r="AU129" s="13" t="s">
        <v>116</v>
      </c>
      <c r="AY129" s="13" t="s">
        <v>137</v>
      </c>
      <c r="BE129" s="101">
        <f t="shared" si="9"/>
        <v>0</v>
      </c>
      <c r="BF129" s="101">
        <f t="shared" si="10"/>
        <v>0</v>
      </c>
      <c r="BG129" s="101">
        <f t="shared" si="11"/>
        <v>0</v>
      </c>
      <c r="BH129" s="101">
        <f t="shared" si="12"/>
        <v>0</v>
      </c>
      <c r="BI129" s="101">
        <f t="shared" si="13"/>
        <v>0</v>
      </c>
      <c r="BJ129" s="13" t="s">
        <v>116</v>
      </c>
      <c r="BK129" s="101">
        <f t="shared" si="14"/>
        <v>0</v>
      </c>
      <c r="BL129" s="13" t="s">
        <v>170</v>
      </c>
      <c r="BM129" s="13" t="s">
        <v>337</v>
      </c>
    </row>
    <row r="130" spans="2:65" s="1" customFormat="1" ht="31.5" customHeight="1" x14ac:dyDescent="0.3">
      <c r="B130" s="126"/>
      <c r="C130" s="155" t="s">
        <v>338</v>
      </c>
      <c r="D130" s="155" t="s">
        <v>139</v>
      </c>
      <c r="E130" s="156" t="s">
        <v>339</v>
      </c>
      <c r="F130" s="232" t="s">
        <v>340</v>
      </c>
      <c r="G130" s="233"/>
      <c r="H130" s="233"/>
      <c r="I130" s="233"/>
      <c r="J130" s="157" t="s">
        <v>142</v>
      </c>
      <c r="K130" s="158">
        <v>1</v>
      </c>
      <c r="L130" s="234">
        <v>0</v>
      </c>
      <c r="M130" s="233"/>
      <c r="N130" s="235">
        <f t="shared" si="5"/>
        <v>0</v>
      </c>
      <c r="O130" s="233"/>
      <c r="P130" s="233"/>
      <c r="Q130" s="233"/>
      <c r="R130" s="128"/>
      <c r="T130" s="160" t="s">
        <v>3</v>
      </c>
      <c r="U130" s="39" t="s">
        <v>41</v>
      </c>
      <c r="V130" s="31"/>
      <c r="W130" s="161">
        <f t="shared" si="6"/>
        <v>0</v>
      </c>
      <c r="X130" s="161">
        <v>0</v>
      </c>
      <c r="Y130" s="161">
        <f t="shared" si="7"/>
        <v>0</v>
      </c>
      <c r="Z130" s="161">
        <v>0</v>
      </c>
      <c r="AA130" s="162">
        <f t="shared" si="8"/>
        <v>0</v>
      </c>
      <c r="AR130" s="13" t="s">
        <v>170</v>
      </c>
      <c r="AT130" s="13" t="s">
        <v>139</v>
      </c>
      <c r="AU130" s="13" t="s">
        <v>116</v>
      </c>
      <c r="AY130" s="13" t="s">
        <v>137</v>
      </c>
      <c r="BE130" s="101">
        <f t="shared" si="9"/>
        <v>0</v>
      </c>
      <c r="BF130" s="101">
        <f t="shared" si="10"/>
        <v>0</v>
      </c>
      <c r="BG130" s="101">
        <f t="shared" si="11"/>
        <v>0</v>
      </c>
      <c r="BH130" s="101">
        <f t="shared" si="12"/>
        <v>0</v>
      </c>
      <c r="BI130" s="101">
        <f t="shared" si="13"/>
        <v>0</v>
      </c>
      <c r="BJ130" s="13" t="s">
        <v>116</v>
      </c>
      <c r="BK130" s="101">
        <f t="shared" si="14"/>
        <v>0</v>
      </c>
      <c r="BL130" s="13" t="s">
        <v>170</v>
      </c>
      <c r="BM130" s="13" t="s">
        <v>341</v>
      </c>
    </row>
    <row r="131" spans="2:65" s="1" customFormat="1" ht="44.25" customHeight="1" x14ac:dyDescent="0.3">
      <c r="B131" s="126"/>
      <c r="C131" s="155" t="s">
        <v>342</v>
      </c>
      <c r="D131" s="155" t="s">
        <v>139</v>
      </c>
      <c r="E131" s="156" t="s">
        <v>343</v>
      </c>
      <c r="F131" s="232" t="s">
        <v>344</v>
      </c>
      <c r="G131" s="233"/>
      <c r="H131" s="233"/>
      <c r="I131" s="233"/>
      <c r="J131" s="157" t="s">
        <v>142</v>
      </c>
      <c r="K131" s="158">
        <v>1</v>
      </c>
      <c r="L131" s="234">
        <v>0</v>
      </c>
      <c r="M131" s="233"/>
      <c r="N131" s="235">
        <f t="shared" si="5"/>
        <v>0</v>
      </c>
      <c r="O131" s="233"/>
      <c r="P131" s="233"/>
      <c r="Q131" s="233"/>
      <c r="R131" s="128"/>
      <c r="T131" s="160" t="s">
        <v>3</v>
      </c>
      <c r="U131" s="39" t="s">
        <v>41</v>
      </c>
      <c r="V131" s="31"/>
      <c r="W131" s="161">
        <f t="shared" si="6"/>
        <v>0</v>
      </c>
      <c r="X131" s="161">
        <v>3.6000000000000002E-4</v>
      </c>
      <c r="Y131" s="161">
        <f t="shared" si="7"/>
        <v>3.6000000000000002E-4</v>
      </c>
      <c r="Z131" s="161">
        <v>0</v>
      </c>
      <c r="AA131" s="162">
        <f t="shared" si="8"/>
        <v>0</v>
      </c>
      <c r="AR131" s="13" t="s">
        <v>170</v>
      </c>
      <c r="AT131" s="13" t="s">
        <v>139</v>
      </c>
      <c r="AU131" s="13" t="s">
        <v>116</v>
      </c>
      <c r="AY131" s="13" t="s">
        <v>137</v>
      </c>
      <c r="BE131" s="101">
        <f t="shared" si="9"/>
        <v>0</v>
      </c>
      <c r="BF131" s="101">
        <f t="shared" si="10"/>
        <v>0</v>
      </c>
      <c r="BG131" s="101">
        <f t="shared" si="11"/>
        <v>0</v>
      </c>
      <c r="BH131" s="101">
        <f t="shared" si="12"/>
        <v>0</v>
      </c>
      <c r="BI131" s="101">
        <f t="shared" si="13"/>
        <v>0</v>
      </c>
      <c r="BJ131" s="13" t="s">
        <v>116</v>
      </c>
      <c r="BK131" s="101">
        <f t="shared" si="14"/>
        <v>0</v>
      </c>
      <c r="BL131" s="13" t="s">
        <v>170</v>
      </c>
      <c r="BM131" s="13" t="s">
        <v>345</v>
      </c>
    </row>
    <row r="132" spans="2:65" s="1" customFormat="1" ht="31.5" customHeight="1" x14ac:dyDescent="0.3">
      <c r="B132" s="126"/>
      <c r="C132" s="167" t="s">
        <v>346</v>
      </c>
      <c r="D132" s="167" t="s">
        <v>225</v>
      </c>
      <c r="E132" s="168" t="s">
        <v>347</v>
      </c>
      <c r="F132" s="248" t="s">
        <v>348</v>
      </c>
      <c r="G132" s="249"/>
      <c r="H132" s="249"/>
      <c r="I132" s="249"/>
      <c r="J132" s="169" t="s">
        <v>142</v>
      </c>
      <c r="K132" s="170">
        <v>1</v>
      </c>
      <c r="L132" s="250">
        <v>0</v>
      </c>
      <c r="M132" s="249"/>
      <c r="N132" s="251">
        <f t="shared" si="5"/>
        <v>0</v>
      </c>
      <c r="O132" s="233"/>
      <c r="P132" s="233"/>
      <c r="Q132" s="233"/>
      <c r="R132" s="128"/>
      <c r="T132" s="160" t="s">
        <v>3</v>
      </c>
      <c r="U132" s="39" t="s">
        <v>41</v>
      </c>
      <c r="V132" s="31"/>
      <c r="W132" s="161">
        <f t="shared" si="6"/>
        <v>0</v>
      </c>
      <c r="X132" s="161">
        <v>9.7999999999999997E-4</v>
      </c>
      <c r="Y132" s="161">
        <f t="shared" si="7"/>
        <v>9.7999999999999997E-4</v>
      </c>
      <c r="Z132" s="161">
        <v>0</v>
      </c>
      <c r="AA132" s="162">
        <f t="shared" si="8"/>
        <v>0</v>
      </c>
      <c r="AR132" s="13" t="s">
        <v>244</v>
      </c>
      <c r="AT132" s="13" t="s">
        <v>225</v>
      </c>
      <c r="AU132" s="13" t="s">
        <v>116</v>
      </c>
      <c r="AY132" s="13" t="s">
        <v>137</v>
      </c>
      <c r="BE132" s="101">
        <f t="shared" si="9"/>
        <v>0</v>
      </c>
      <c r="BF132" s="101">
        <f t="shared" si="10"/>
        <v>0</v>
      </c>
      <c r="BG132" s="101">
        <f t="shared" si="11"/>
        <v>0</v>
      </c>
      <c r="BH132" s="101">
        <f t="shared" si="12"/>
        <v>0</v>
      </c>
      <c r="BI132" s="101">
        <f t="shared" si="13"/>
        <v>0</v>
      </c>
      <c r="BJ132" s="13" t="s">
        <v>116</v>
      </c>
      <c r="BK132" s="101">
        <f t="shared" si="14"/>
        <v>0</v>
      </c>
      <c r="BL132" s="13" t="s">
        <v>170</v>
      </c>
      <c r="BM132" s="13" t="s">
        <v>349</v>
      </c>
    </row>
    <row r="133" spans="2:65" s="1" customFormat="1" ht="31.5" customHeight="1" x14ac:dyDescent="0.3">
      <c r="B133" s="126"/>
      <c r="C133" s="155" t="s">
        <v>350</v>
      </c>
      <c r="D133" s="155" t="s">
        <v>139</v>
      </c>
      <c r="E133" s="156" t="s">
        <v>351</v>
      </c>
      <c r="F133" s="232" t="s">
        <v>352</v>
      </c>
      <c r="G133" s="233"/>
      <c r="H133" s="233"/>
      <c r="I133" s="233"/>
      <c r="J133" s="157" t="s">
        <v>142</v>
      </c>
      <c r="K133" s="158">
        <v>1</v>
      </c>
      <c r="L133" s="234">
        <v>0</v>
      </c>
      <c r="M133" s="233"/>
      <c r="N133" s="235">
        <f t="shared" si="5"/>
        <v>0</v>
      </c>
      <c r="O133" s="233"/>
      <c r="P133" s="233"/>
      <c r="Q133" s="233"/>
      <c r="R133" s="128"/>
      <c r="T133" s="160" t="s">
        <v>3</v>
      </c>
      <c r="U133" s="39" t="s">
        <v>41</v>
      </c>
      <c r="V133" s="31"/>
      <c r="W133" s="161">
        <f t="shared" si="6"/>
        <v>0</v>
      </c>
      <c r="X133" s="161">
        <v>2.9999999999999997E-4</v>
      </c>
      <c r="Y133" s="161">
        <f t="shared" si="7"/>
        <v>2.9999999999999997E-4</v>
      </c>
      <c r="Z133" s="161">
        <v>0</v>
      </c>
      <c r="AA133" s="162">
        <f t="shared" si="8"/>
        <v>0</v>
      </c>
      <c r="AR133" s="13" t="s">
        <v>170</v>
      </c>
      <c r="AT133" s="13" t="s">
        <v>139</v>
      </c>
      <c r="AU133" s="13" t="s">
        <v>116</v>
      </c>
      <c r="AY133" s="13" t="s">
        <v>137</v>
      </c>
      <c r="BE133" s="101">
        <f t="shared" si="9"/>
        <v>0</v>
      </c>
      <c r="BF133" s="101">
        <f t="shared" si="10"/>
        <v>0</v>
      </c>
      <c r="BG133" s="101">
        <f t="shared" si="11"/>
        <v>0</v>
      </c>
      <c r="BH133" s="101">
        <f t="shared" si="12"/>
        <v>0</v>
      </c>
      <c r="BI133" s="101">
        <f t="shared" si="13"/>
        <v>0</v>
      </c>
      <c r="BJ133" s="13" t="s">
        <v>116</v>
      </c>
      <c r="BK133" s="101">
        <f t="shared" si="14"/>
        <v>0</v>
      </c>
      <c r="BL133" s="13" t="s">
        <v>170</v>
      </c>
      <c r="BM133" s="13" t="s">
        <v>353</v>
      </c>
    </row>
    <row r="134" spans="2:65" s="1" customFormat="1" ht="31.5" customHeight="1" x14ac:dyDescent="0.3">
      <c r="B134" s="126"/>
      <c r="C134" s="155" t="s">
        <v>158</v>
      </c>
      <c r="D134" s="155" t="s">
        <v>139</v>
      </c>
      <c r="E134" s="156" t="s">
        <v>354</v>
      </c>
      <c r="F134" s="232" t="s">
        <v>355</v>
      </c>
      <c r="G134" s="233"/>
      <c r="H134" s="233"/>
      <c r="I134" s="233"/>
      <c r="J134" s="157" t="s">
        <v>279</v>
      </c>
      <c r="K134" s="158">
        <v>12</v>
      </c>
      <c r="L134" s="234">
        <v>0</v>
      </c>
      <c r="M134" s="233"/>
      <c r="N134" s="235">
        <f t="shared" si="5"/>
        <v>0</v>
      </c>
      <c r="O134" s="233"/>
      <c r="P134" s="233"/>
      <c r="Q134" s="233"/>
      <c r="R134" s="128"/>
      <c r="T134" s="160" t="s">
        <v>3</v>
      </c>
      <c r="U134" s="39" t="s">
        <v>41</v>
      </c>
      <c r="V134" s="31"/>
      <c r="W134" s="161">
        <f t="shared" si="6"/>
        <v>0</v>
      </c>
      <c r="X134" s="161">
        <v>0</v>
      </c>
      <c r="Y134" s="161">
        <f t="shared" si="7"/>
        <v>0</v>
      </c>
      <c r="Z134" s="161">
        <v>0</v>
      </c>
      <c r="AA134" s="162">
        <f t="shared" si="8"/>
        <v>0</v>
      </c>
      <c r="AR134" s="13" t="s">
        <v>170</v>
      </c>
      <c r="AT134" s="13" t="s">
        <v>139</v>
      </c>
      <c r="AU134" s="13" t="s">
        <v>116</v>
      </c>
      <c r="AY134" s="13" t="s">
        <v>137</v>
      </c>
      <c r="BE134" s="101">
        <f t="shared" si="9"/>
        <v>0</v>
      </c>
      <c r="BF134" s="101">
        <f t="shared" si="10"/>
        <v>0</v>
      </c>
      <c r="BG134" s="101">
        <f t="shared" si="11"/>
        <v>0</v>
      </c>
      <c r="BH134" s="101">
        <f t="shared" si="12"/>
        <v>0</v>
      </c>
      <c r="BI134" s="101">
        <f t="shared" si="13"/>
        <v>0</v>
      </c>
      <c r="BJ134" s="13" t="s">
        <v>116</v>
      </c>
      <c r="BK134" s="101">
        <f t="shared" si="14"/>
        <v>0</v>
      </c>
      <c r="BL134" s="13" t="s">
        <v>170</v>
      </c>
      <c r="BM134" s="13" t="s">
        <v>356</v>
      </c>
    </row>
    <row r="135" spans="2:65" s="1" customFormat="1" ht="31.5" customHeight="1" x14ac:dyDescent="0.3">
      <c r="B135" s="126"/>
      <c r="C135" s="155" t="s">
        <v>224</v>
      </c>
      <c r="D135" s="155" t="s">
        <v>139</v>
      </c>
      <c r="E135" s="156" t="s">
        <v>357</v>
      </c>
      <c r="F135" s="232" t="s">
        <v>358</v>
      </c>
      <c r="G135" s="233"/>
      <c r="H135" s="233"/>
      <c r="I135" s="233"/>
      <c r="J135" s="157" t="s">
        <v>259</v>
      </c>
      <c r="K135" s="159">
        <v>0</v>
      </c>
      <c r="L135" s="234">
        <v>0</v>
      </c>
      <c r="M135" s="233"/>
      <c r="N135" s="235">
        <f t="shared" si="5"/>
        <v>0</v>
      </c>
      <c r="O135" s="233"/>
      <c r="P135" s="233"/>
      <c r="Q135" s="233"/>
      <c r="R135" s="128"/>
      <c r="T135" s="160" t="s">
        <v>3</v>
      </c>
      <c r="U135" s="39" t="s">
        <v>41</v>
      </c>
      <c r="V135" s="31"/>
      <c r="W135" s="161">
        <f t="shared" si="6"/>
        <v>0</v>
      </c>
      <c r="X135" s="161">
        <v>0</v>
      </c>
      <c r="Y135" s="161">
        <f t="shared" si="7"/>
        <v>0</v>
      </c>
      <c r="Z135" s="161">
        <v>0</v>
      </c>
      <c r="AA135" s="162">
        <f t="shared" si="8"/>
        <v>0</v>
      </c>
      <c r="AR135" s="13" t="s">
        <v>170</v>
      </c>
      <c r="AT135" s="13" t="s">
        <v>139</v>
      </c>
      <c r="AU135" s="13" t="s">
        <v>116</v>
      </c>
      <c r="AY135" s="13" t="s">
        <v>137</v>
      </c>
      <c r="BE135" s="101">
        <f t="shared" si="9"/>
        <v>0</v>
      </c>
      <c r="BF135" s="101">
        <f t="shared" si="10"/>
        <v>0</v>
      </c>
      <c r="BG135" s="101">
        <f t="shared" si="11"/>
        <v>0</v>
      </c>
      <c r="BH135" s="101">
        <f t="shared" si="12"/>
        <v>0</v>
      </c>
      <c r="BI135" s="101">
        <f t="shared" si="13"/>
        <v>0</v>
      </c>
      <c r="BJ135" s="13" t="s">
        <v>116</v>
      </c>
      <c r="BK135" s="101">
        <f t="shared" si="14"/>
        <v>0</v>
      </c>
      <c r="BL135" s="13" t="s">
        <v>170</v>
      </c>
      <c r="BM135" s="13" t="s">
        <v>359</v>
      </c>
    </row>
    <row r="136" spans="2:65" s="9" customFormat="1" ht="29.85" customHeight="1" x14ac:dyDescent="0.3">
      <c r="B136" s="144"/>
      <c r="C136" s="145"/>
      <c r="D136" s="154" t="s">
        <v>319</v>
      </c>
      <c r="E136" s="154"/>
      <c r="F136" s="154"/>
      <c r="G136" s="154"/>
      <c r="H136" s="154"/>
      <c r="I136" s="154"/>
      <c r="J136" s="154"/>
      <c r="K136" s="154"/>
      <c r="L136" s="154"/>
      <c r="M136" s="154"/>
      <c r="N136" s="252">
        <f>BK136</f>
        <v>0</v>
      </c>
      <c r="O136" s="253"/>
      <c r="P136" s="253"/>
      <c r="Q136" s="253"/>
      <c r="R136" s="147"/>
      <c r="T136" s="148"/>
      <c r="U136" s="145"/>
      <c r="V136" s="145"/>
      <c r="W136" s="149">
        <f>SUM(W137:W143)</f>
        <v>0</v>
      </c>
      <c r="X136" s="145"/>
      <c r="Y136" s="149">
        <f>SUM(Y137:Y143)</f>
        <v>1.9769999999999999E-2</v>
      </c>
      <c r="Z136" s="145"/>
      <c r="AA136" s="150">
        <f>SUM(AA137:AA143)</f>
        <v>0</v>
      </c>
      <c r="AR136" s="151" t="s">
        <v>116</v>
      </c>
      <c r="AT136" s="152" t="s">
        <v>73</v>
      </c>
      <c r="AU136" s="152" t="s">
        <v>81</v>
      </c>
      <c r="AY136" s="151" t="s">
        <v>137</v>
      </c>
      <c r="BK136" s="153">
        <f>SUM(BK137:BK143)</f>
        <v>0</v>
      </c>
    </row>
    <row r="137" spans="2:65" s="1" customFormat="1" ht="31.5" customHeight="1" x14ac:dyDescent="0.3">
      <c r="B137" s="126"/>
      <c r="C137" s="155" t="s">
        <v>229</v>
      </c>
      <c r="D137" s="155" t="s">
        <v>139</v>
      </c>
      <c r="E137" s="156" t="s">
        <v>360</v>
      </c>
      <c r="F137" s="232" t="s">
        <v>361</v>
      </c>
      <c r="G137" s="233"/>
      <c r="H137" s="233"/>
      <c r="I137" s="233"/>
      <c r="J137" s="157" t="s">
        <v>279</v>
      </c>
      <c r="K137" s="158">
        <v>18</v>
      </c>
      <c r="L137" s="234">
        <v>0</v>
      </c>
      <c r="M137" s="233"/>
      <c r="N137" s="235">
        <f t="shared" ref="N137:N143" si="15">ROUND(L137*K137,2)</f>
        <v>0</v>
      </c>
      <c r="O137" s="233"/>
      <c r="P137" s="233"/>
      <c r="Q137" s="233"/>
      <c r="R137" s="128"/>
      <c r="T137" s="160" t="s">
        <v>3</v>
      </c>
      <c r="U137" s="39" t="s">
        <v>41</v>
      </c>
      <c r="V137" s="31"/>
      <c r="W137" s="161">
        <f t="shared" ref="W137:W143" si="16">V137*K137</f>
        <v>0</v>
      </c>
      <c r="X137" s="161">
        <v>4.6999999999999999E-4</v>
      </c>
      <c r="Y137" s="161">
        <f t="shared" ref="Y137:Y143" si="17">X137*K137</f>
        <v>8.4600000000000005E-3</v>
      </c>
      <c r="Z137" s="161">
        <v>0</v>
      </c>
      <c r="AA137" s="162">
        <f t="shared" ref="AA137:AA143" si="18">Z137*K137</f>
        <v>0</v>
      </c>
      <c r="AR137" s="13" t="s">
        <v>170</v>
      </c>
      <c r="AT137" s="13" t="s">
        <v>139</v>
      </c>
      <c r="AU137" s="13" t="s">
        <v>116</v>
      </c>
      <c r="AY137" s="13" t="s">
        <v>137</v>
      </c>
      <c r="BE137" s="101">
        <f t="shared" ref="BE137:BE143" si="19">IF(U137="základná",N137,0)</f>
        <v>0</v>
      </c>
      <c r="BF137" s="101">
        <f t="shared" ref="BF137:BF143" si="20">IF(U137="znížená",N137,0)</f>
        <v>0</v>
      </c>
      <c r="BG137" s="101">
        <f t="shared" ref="BG137:BG143" si="21">IF(U137="zákl. prenesená",N137,0)</f>
        <v>0</v>
      </c>
      <c r="BH137" s="101">
        <f t="shared" ref="BH137:BH143" si="22">IF(U137="zníž. prenesená",N137,0)</f>
        <v>0</v>
      </c>
      <c r="BI137" s="101">
        <f t="shared" ref="BI137:BI143" si="23">IF(U137="nulová",N137,0)</f>
        <v>0</v>
      </c>
      <c r="BJ137" s="13" t="s">
        <v>116</v>
      </c>
      <c r="BK137" s="101">
        <f t="shared" ref="BK137:BK143" si="24">ROUND(L137*K137,2)</f>
        <v>0</v>
      </c>
      <c r="BL137" s="13" t="s">
        <v>170</v>
      </c>
      <c r="BM137" s="13" t="s">
        <v>362</v>
      </c>
    </row>
    <row r="138" spans="2:65" s="1" customFormat="1" ht="31.5" customHeight="1" x14ac:dyDescent="0.3">
      <c r="B138" s="126"/>
      <c r="C138" s="155" t="s">
        <v>138</v>
      </c>
      <c r="D138" s="155" t="s">
        <v>139</v>
      </c>
      <c r="E138" s="156" t="s">
        <v>363</v>
      </c>
      <c r="F138" s="232" t="s">
        <v>364</v>
      </c>
      <c r="G138" s="233"/>
      <c r="H138" s="233"/>
      <c r="I138" s="233"/>
      <c r="J138" s="157" t="s">
        <v>279</v>
      </c>
      <c r="K138" s="158">
        <v>9</v>
      </c>
      <c r="L138" s="234">
        <v>0</v>
      </c>
      <c r="M138" s="233"/>
      <c r="N138" s="235">
        <f t="shared" si="15"/>
        <v>0</v>
      </c>
      <c r="O138" s="233"/>
      <c r="P138" s="233"/>
      <c r="Q138" s="233"/>
      <c r="R138" s="128"/>
      <c r="T138" s="160" t="s">
        <v>3</v>
      </c>
      <c r="U138" s="39" t="s">
        <v>41</v>
      </c>
      <c r="V138" s="31"/>
      <c r="W138" s="161">
        <f t="shared" si="16"/>
        <v>0</v>
      </c>
      <c r="X138" s="161">
        <v>3.1E-4</v>
      </c>
      <c r="Y138" s="161">
        <f t="shared" si="17"/>
        <v>2.7899999999999999E-3</v>
      </c>
      <c r="Z138" s="161">
        <v>0</v>
      </c>
      <c r="AA138" s="162">
        <f t="shared" si="18"/>
        <v>0</v>
      </c>
      <c r="AR138" s="13" t="s">
        <v>170</v>
      </c>
      <c r="AT138" s="13" t="s">
        <v>139</v>
      </c>
      <c r="AU138" s="13" t="s">
        <v>116</v>
      </c>
      <c r="AY138" s="13" t="s">
        <v>137</v>
      </c>
      <c r="BE138" s="101">
        <f t="shared" si="19"/>
        <v>0</v>
      </c>
      <c r="BF138" s="101">
        <f t="shared" si="20"/>
        <v>0</v>
      </c>
      <c r="BG138" s="101">
        <f t="shared" si="21"/>
        <v>0</v>
      </c>
      <c r="BH138" s="101">
        <f t="shared" si="22"/>
        <v>0</v>
      </c>
      <c r="BI138" s="101">
        <f t="shared" si="23"/>
        <v>0</v>
      </c>
      <c r="BJ138" s="13" t="s">
        <v>116</v>
      </c>
      <c r="BK138" s="101">
        <f t="shared" si="24"/>
        <v>0</v>
      </c>
      <c r="BL138" s="13" t="s">
        <v>170</v>
      </c>
      <c r="BM138" s="13" t="s">
        <v>365</v>
      </c>
    </row>
    <row r="139" spans="2:65" s="1" customFormat="1" ht="22.5" customHeight="1" x14ac:dyDescent="0.3">
      <c r="B139" s="126"/>
      <c r="C139" s="155" t="s">
        <v>233</v>
      </c>
      <c r="D139" s="155" t="s">
        <v>139</v>
      </c>
      <c r="E139" s="156" t="s">
        <v>366</v>
      </c>
      <c r="F139" s="232" t="s">
        <v>367</v>
      </c>
      <c r="G139" s="233"/>
      <c r="H139" s="233"/>
      <c r="I139" s="233"/>
      <c r="J139" s="157" t="s">
        <v>279</v>
      </c>
      <c r="K139" s="158">
        <v>15</v>
      </c>
      <c r="L139" s="234">
        <v>0</v>
      </c>
      <c r="M139" s="233"/>
      <c r="N139" s="235">
        <f t="shared" si="15"/>
        <v>0</v>
      </c>
      <c r="O139" s="233"/>
      <c r="P139" s="233"/>
      <c r="Q139" s="233"/>
      <c r="R139" s="128"/>
      <c r="T139" s="160" t="s">
        <v>3</v>
      </c>
      <c r="U139" s="39" t="s">
        <v>41</v>
      </c>
      <c r="V139" s="31"/>
      <c r="W139" s="161">
        <f t="shared" si="16"/>
        <v>0</v>
      </c>
      <c r="X139" s="161">
        <v>1.2999999999999999E-4</v>
      </c>
      <c r="Y139" s="161">
        <f t="shared" si="17"/>
        <v>1.9499999999999999E-3</v>
      </c>
      <c r="Z139" s="161">
        <v>0</v>
      </c>
      <c r="AA139" s="162">
        <f t="shared" si="18"/>
        <v>0</v>
      </c>
      <c r="AR139" s="13" t="s">
        <v>170</v>
      </c>
      <c r="AT139" s="13" t="s">
        <v>139</v>
      </c>
      <c r="AU139" s="13" t="s">
        <v>116</v>
      </c>
      <c r="AY139" s="13" t="s">
        <v>137</v>
      </c>
      <c r="BE139" s="101">
        <f t="shared" si="19"/>
        <v>0</v>
      </c>
      <c r="BF139" s="101">
        <f t="shared" si="20"/>
        <v>0</v>
      </c>
      <c r="BG139" s="101">
        <f t="shared" si="21"/>
        <v>0</v>
      </c>
      <c r="BH139" s="101">
        <f t="shared" si="22"/>
        <v>0</v>
      </c>
      <c r="BI139" s="101">
        <f t="shared" si="23"/>
        <v>0</v>
      </c>
      <c r="BJ139" s="13" t="s">
        <v>116</v>
      </c>
      <c r="BK139" s="101">
        <f t="shared" si="24"/>
        <v>0</v>
      </c>
      <c r="BL139" s="13" t="s">
        <v>170</v>
      </c>
      <c r="BM139" s="13" t="s">
        <v>368</v>
      </c>
    </row>
    <row r="140" spans="2:65" s="1" customFormat="1" ht="22.5" customHeight="1" x14ac:dyDescent="0.3">
      <c r="B140" s="126"/>
      <c r="C140" s="155" t="s">
        <v>369</v>
      </c>
      <c r="D140" s="155" t="s">
        <v>139</v>
      </c>
      <c r="E140" s="156" t="s">
        <v>370</v>
      </c>
      <c r="F140" s="232" t="s">
        <v>371</v>
      </c>
      <c r="G140" s="233"/>
      <c r="H140" s="233"/>
      <c r="I140" s="233"/>
      <c r="J140" s="157" t="s">
        <v>279</v>
      </c>
      <c r="K140" s="158">
        <v>9</v>
      </c>
      <c r="L140" s="234">
        <v>0</v>
      </c>
      <c r="M140" s="233"/>
      <c r="N140" s="235">
        <f t="shared" si="15"/>
        <v>0</v>
      </c>
      <c r="O140" s="233"/>
      <c r="P140" s="233"/>
      <c r="Q140" s="233"/>
      <c r="R140" s="128"/>
      <c r="T140" s="160" t="s">
        <v>3</v>
      </c>
      <c r="U140" s="39" t="s">
        <v>41</v>
      </c>
      <c r="V140" s="31"/>
      <c r="W140" s="161">
        <f t="shared" si="16"/>
        <v>0</v>
      </c>
      <c r="X140" s="161">
        <v>1.6000000000000001E-4</v>
      </c>
      <c r="Y140" s="161">
        <f t="shared" si="17"/>
        <v>1.4400000000000001E-3</v>
      </c>
      <c r="Z140" s="161">
        <v>0</v>
      </c>
      <c r="AA140" s="162">
        <f t="shared" si="18"/>
        <v>0</v>
      </c>
      <c r="AR140" s="13" t="s">
        <v>170</v>
      </c>
      <c r="AT140" s="13" t="s">
        <v>139</v>
      </c>
      <c r="AU140" s="13" t="s">
        <v>116</v>
      </c>
      <c r="AY140" s="13" t="s">
        <v>137</v>
      </c>
      <c r="BE140" s="101">
        <f t="shared" si="19"/>
        <v>0</v>
      </c>
      <c r="BF140" s="101">
        <f t="shared" si="20"/>
        <v>0</v>
      </c>
      <c r="BG140" s="101">
        <f t="shared" si="21"/>
        <v>0</v>
      </c>
      <c r="BH140" s="101">
        <f t="shared" si="22"/>
        <v>0</v>
      </c>
      <c r="BI140" s="101">
        <f t="shared" si="23"/>
        <v>0</v>
      </c>
      <c r="BJ140" s="13" t="s">
        <v>116</v>
      </c>
      <c r="BK140" s="101">
        <f t="shared" si="24"/>
        <v>0</v>
      </c>
      <c r="BL140" s="13" t="s">
        <v>170</v>
      </c>
      <c r="BM140" s="13" t="s">
        <v>372</v>
      </c>
    </row>
    <row r="141" spans="2:65" s="1" customFormat="1" ht="31.5" customHeight="1" x14ac:dyDescent="0.3">
      <c r="B141" s="126"/>
      <c r="C141" s="155" t="s">
        <v>154</v>
      </c>
      <c r="D141" s="155" t="s">
        <v>139</v>
      </c>
      <c r="E141" s="156" t="s">
        <v>373</v>
      </c>
      <c r="F141" s="232" t="s">
        <v>374</v>
      </c>
      <c r="G141" s="233"/>
      <c r="H141" s="233"/>
      <c r="I141" s="233"/>
      <c r="J141" s="157" t="s">
        <v>279</v>
      </c>
      <c r="K141" s="158">
        <v>27</v>
      </c>
      <c r="L141" s="234">
        <v>0</v>
      </c>
      <c r="M141" s="233"/>
      <c r="N141" s="235">
        <f t="shared" si="15"/>
        <v>0</v>
      </c>
      <c r="O141" s="233"/>
      <c r="P141" s="233"/>
      <c r="Q141" s="233"/>
      <c r="R141" s="128"/>
      <c r="T141" s="160" t="s">
        <v>3</v>
      </c>
      <c r="U141" s="39" t="s">
        <v>41</v>
      </c>
      <c r="V141" s="31"/>
      <c r="W141" s="161">
        <f t="shared" si="16"/>
        <v>0</v>
      </c>
      <c r="X141" s="161">
        <v>1.8000000000000001E-4</v>
      </c>
      <c r="Y141" s="161">
        <f t="shared" si="17"/>
        <v>4.8600000000000006E-3</v>
      </c>
      <c r="Z141" s="161">
        <v>0</v>
      </c>
      <c r="AA141" s="162">
        <f t="shared" si="18"/>
        <v>0</v>
      </c>
      <c r="AR141" s="13" t="s">
        <v>170</v>
      </c>
      <c r="AT141" s="13" t="s">
        <v>139</v>
      </c>
      <c r="AU141" s="13" t="s">
        <v>116</v>
      </c>
      <c r="AY141" s="13" t="s">
        <v>137</v>
      </c>
      <c r="BE141" s="101">
        <f t="shared" si="19"/>
        <v>0</v>
      </c>
      <c r="BF141" s="101">
        <f t="shared" si="20"/>
        <v>0</v>
      </c>
      <c r="BG141" s="101">
        <f t="shared" si="21"/>
        <v>0</v>
      </c>
      <c r="BH141" s="101">
        <f t="shared" si="22"/>
        <v>0</v>
      </c>
      <c r="BI141" s="101">
        <f t="shared" si="23"/>
        <v>0</v>
      </c>
      <c r="BJ141" s="13" t="s">
        <v>116</v>
      </c>
      <c r="BK141" s="101">
        <f t="shared" si="24"/>
        <v>0</v>
      </c>
      <c r="BL141" s="13" t="s">
        <v>170</v>
      </c>
      <c r="BM141" s="13" t="s">
        <v>375</v>
      </c>
    </row>
    <row r="142" spans="2:65" s="1" customFormat="1" ht="31.5" customHeight="1" x14ac:dyDescent="0.3">
      <c r="B142" s="126"/>
      <c r="C142" s="155" t="s">
        <v>150</v>
      </c>
      <c r="D142" s="155" t="s">
        <v>139</v>
      </c>
      <c r="E142" s="156" t="s">
        <v>376</v>
      </c>
      <c r="F142" s="232" t="s">
        <v>377</v>
      </c>
      <c r="G142" s="233"/>
      <c r="H142" s="233"/>
      <c r="I142" s="233"/>
      <c r="J142" s="157" t="s">
        <v>279</v>
      </c>
      <c r="K142" s="158">
        <v>27</v>
      </c>
      <c r="L142" s="234">
        <v>0</v>
      </c>
      <c r="M142" s="233"/>
      <c r="N142" s="235">
        <f t="shared" si="15"/>
        <v>0</v>
      </c>
      <c r="O142" s="233"/>
      <c r="P142" s="233"/>
      <c r="Q142" s="233"/>
      <c r="R142" s="128"/>
      <c r="T142" s="160" t="s">
        <v>3</v>
      </c>
      <c r="U142" s="39" t="s">
        <v>41</v>
      </c>
      <c r="V142" s="31"/>
      <c r="W142" s="161">
        <f t="shared" si="16"/>
        <v>0</v>
      </c>
      <c r="X142" s="161">
        <v>1.0000000000000001E-5</v>
      </c>
      <c r="Y142" s="161">
        <f t="shared" si="17"/>
        <v>2.7E-4</v>
      </c>
      <c r="Z142" s="161">
        <v>0</v>
      </c>
      <c r="AA142" s="162">
        <f t="shared" si="18"/>
        <v>0</v>
      </c>
      <c r="AR142" s="13" t="s">
        <v>170</v>
      </c>
      <c r="AT142" s="13" t="s">
        <v>139</v>
      </c>
      <c r="AU142" s="13" t="s">
        <v>116</v>
      </c>
      <c r="AY142" s="13" t="s">
        <v>137</v>
      </c>
      <c r="BE142" s="101">
        <f t="shared" si="19"/>
        <v>0</v>
      </c>
      <c r="BF142" s="101">
        <f t="shared" si="20"/>
        <v>0</v>
      </c>
      <c r="BG142" s="101">
        <f t="shared" si="21"/>
        <v>0</v>
      </c>
      <c r="BH142" s="101">
        <f t="shared" si="22"/>
        <v>0</v>
      </c>
      <c r="BI142" s="101">
        <f t="shared" si="23"/>
        <v>0</v>
      </c>
      <c r="BJ142" s="13" t="s">
        <v>116</v>
      </c>
      <c r="BK142" s="101">
        <f t="shared" si="24"/>
        <v>0</v>
      </c>
      <c r="BL142" s="13" t="s">
        <v>170</v>
      </c>
      <c r="BM142" s="13" t="s">
        <v>378</v>
      </c>
    </row>
    <row r="143" spans="2:65" s="1" customFormat="1" ht="31.5" customHeight="1" x14ac:dyDescent="0.3">
      <c r="B143" s="126"/>
      <c r="C143" s="155" t="s">
        <v>261</v>
      </c>
      <c r="D143" s="155" t="s">
        <v>139</v>
      </c>
      <c r="E143" s="156" t="s">
        <v>379</v>
      </c>
      <c r="F143" s="232" t="s">
        <v>380</v>
      </c>
      <c r="G143" s="233"/>
      <c r="H143" s="233"/>
      <c r="I143" s="233"/>
      <c r="J143" s="157" t="s">
        <v>259</v>
      </c>
      <c r="K143" s="159">
        <v>0</v>
      </c>
      <c r="L143" s="234">
        <v>0</v>
      </c>
      <c r="M143" s="233"/>
      <c r="N143" s="235">
        <f t="shared" si="15"/>
        <v>0</v>
      </c>
      <c r="O143" s="233"/>
      <c r="P143" s="233"/>
      <c r="Q143" s="233"/>
      <c r="R143" s="128"/>
      <c r="T143" s="160" t="s">
        <v>3</v>
      </c>
      <c r="U143" s="39" t="s">
        <v>41</v>
      </c>
      <c r="V143" s="31"/>
      <c r="W143" s="161">
        <f t="shared" si="16"/>
        <v>0</v>
      </c>
      <c r="X143" s="161">
        <v>0</v>
      </c>
      <c r="Y143" s="161">
        <f t="shared" si="17"/>
        <v>0</v>
      </c>
      <c r="Z143" s="161">
        <v>0</v>
      </c>
      <c r="AA143" s="162">
        <f t="shared" si="18"/>
        <v>0</v>
      </c>
      <c r="AR143" s="13" t="s">
        <v>170</v>
      </c>
      <c r="AT143" s="13" t="s">
        <v>139</v>
      </c>
      <c r="AU143" s="13" t="s">
        <v>116</v>
      </c>
      <c r="AY143" s="13" t="s">
        <v>137</v>
      </c>
      <c r="BE143" s="101">
        <f t="shared" si="19"/>
        <v>0</v>
      </c>
      <c r="BF143" s="101">
        <f t="shared" si="20"/>
        <v>0</v>
      </c>
      <c r="BG143" s="101">
        <f t="shared" si="21"/>
        <v>0</v>
      </c>
      <c r="BH143" s="101">
        <f t="shared" si="22"/>
        <v>0</v>
      </c>
      <c r="BI143" s="101">
        <f t="shared" si="23"/>
        <v>0</v>
      </c>
      <c r="BJ143" s="13" t="s">
        <v>116</v>
      </c>
      <c r="BK143" s="101">
        <f t="shared" si="24"/>
        <v>0</v>
      </c>
      <c r="BL143" s="13" t="s">
        <v>170</v>
      </c>
      <c r="BM143" s="13" t="s">
        <v>381</v>
      </c>
    </row>
    <row r="144" spans="2:65" s="9" customFormat="1" ht="29.85" customHeight="1" x14ac:dyDescent="0.3">
      <c r="B144" s="144"/>
      <c r="C144" s="145"/>
      <c r="D144" s="154" t="s">
        <v>320</v>
      </c>
      <c r="E144" s="154"/>
      <c r="F144" s="154"/>
      <c r="G144" s="154"/>
      <c r="H144" s="154"/>
      <c r="I144" s="154"/>
      <c r="J144" s="154"/>
      <c r="K144" s="154"/>
      <c r="L144" s="154"/>
      <c r="M144" s="154"/>
      <c r="N144" s="252">
        <f>BK144</f>
        <v>0</v>
      </c>
      <c r="O144" s="253"/>
      <c r="P144" s="253"/>
      <c r="Q144" s="253"/>
      <c r="R144" s="147"/>
      <c r="T144" s="148"/>
      <c r="U144" s="145"/>
      <c r="V144" s="145"/>
      <c r="W144" s="149">
        <f>SUM(W145:W146)</f>
        <v>0</v>
      </c>
      <c r="X144" s="145"/>
      <c r="Y144" s="149">
        <f>SUM(Y145:Y146)</f>
        <v>1.0330000000000001E-2</v>
      </c>
      <c r="Z144" s="145"/>
      <c r="AA144" s="150">
        <f>SUM(AA145:AA146)</f>
        <v>0</v>
      </c>
      <c r="AR144" s="151" t="s">
        <v>116</v>
      </c>
      <c r="AT144" s="152" t="s">
        <v>73</v>
      </c>
      <c r="AU144" s="152" t="s">
        <v>81</v>
      </c>
      <c r="AY144" s="151" t="s">
        <v>137</v>
      </c>
      <c r="BK144" s="153">
        <f>SUM(BK145:BK146)</f>
        <v>0</v>
      </c>
    </row>
    <row r="145" spans="2:65" s="1" customFormat="1" ht="22.5" customHeight="1" x14ac:dyDescent="0.3">
      <c r="B145" s="126"/>
      <c r="C145" s="155" t="s">
        <v>162</v>
      </c>
      <c r="D145" s="155" t="s">
        <v>139</v>
      </c>
      <c r="E145" s="156" t="s">
        <v>382</v>
      </c>
      <c r="F145" s="232" t="s">
        <v>383</v>
      </c>
      <c r="G145" s="233"/>
      <c r="H145" s="233"/>
      <c r="I145" s="233"/>
      <c r="J145" s="157" t="s">
        <v>142</v>
      </c>
      <c r="K145" s="158">
        <v>1</v>
      </c>
      <c r="L145" s="234">
        <v>0</v>
      </c>
      <c r="M145" s="233"/>
      <c r="N145" s="235">
        <f>ROUND(L145*K145,2)</f>
        <v>0</v>
      </c>
      <c r="O145" s="233"/>
      <c r="P145" s="233"/>
      <c r="Q145" s="233"/>
      <c r="R145" s="128"/>
      <c r="T145" s="160" t="s">
        <v>3</v>
      </c>
      <c r="U145" s="39" t="s">
        <v>41</v>
      </c>
      <c r="V145" s="31"/>
      <c r="W145" s="161">
        <f>V145*K145</f>
        <v>0</v>
      </c>
      <c r="X145" s="161">
        <v>3.0000000000000001E-5</v>
      </c>
      <c r="Y145" s="161">
        <f>X145*K145</f>
        <v>3.0000000000000001E-5</v>
      </c>
      <c r="Z145" s="161">
        <v>0</v>
      </c>
      <c r="AA145" s="162">
        <f>Z145*K145</f>
        <v>0</v>
      </c>
      <c r="AR145" s="13" t="s">
        <v>170</v>
      </c>
      <c r="AT145" s="13" t="s">
        <v>139</v>
      </c>
      <c r="AU145" s="13" t="s">
        <v>116</v>
      </c>
      <c r="AY145" s="13" t="s">
        <v>137</v>
      </c>
      <c r="BE145" s="101">
        <f>IF(U145="základná",N145,0)</f>
        <v>0</v>
      </c>
      <c r="BF145" s="101">
        <f>IF(U145="znížená",N145,0)</f>
        <v>0</v>
      </c>
      <c r="BG145" s="101">
        <f>IF(U145="zákl. prenesená",N145,0)</f>
        <v>0</v>
      </c>
      <c r="BH145" s="101">
        <f>IF(U145="zníž. prenesená",N145,0)</f>
        <v>0</v>
      </c>
      <c r="BI145" s="101">
        <f>IF(U145="nulová",N145,0)</f>
        <v>0</v>
      </c>
      <c r="BJ145" s="13" t="s">
        <v>116</v>
      </c>
      <c r="BK145" s="101">
        <f>ROUND(L145*K145,2)</f>
        <v>0</v>
      </c>
      <c r="BL145" s="13" t="s">
        <v>170</v>
      </c>
      <c r="BM145" s="13" t="s">
        <v>384</v>
      </c>
    </row>
    <row r="146" spans="2:65" s="1" customFormat="1" ht="22.5" customHeight="1" x14ac:dyDescent="0.3">
      <c r="B146" s="126"/>
      <c r="C146" s="167" t="s">
        <v>385</v>
      </c>
      <c r="D146" s="167" t="s">
        <v>225</v>
      </c>
      <c r="E146" s="168" t="s">
        <v>386</v>
      </c>
      <c r="F146" s="248" t="s">
        <v>387</v>
      </c>
      <c r="G146" s="249"/>
      <c r="H146" s="249"/>
      <c r="I146" s="249"/>
      <c r="J146" s="169" t="s">
        <v>142</v>
      </c>
      <c r="K146" s="170">
        <v>1</v>
      </c>
      <c r="L146" s="250">
        <v>0</v>
      </c>
      <c r="M146" s="249"/>
      <c r="N146" s="251">
        <f>ROUND(L146*K146,2)</f>
        <v>0</v>
      </c>
      <c r="O146" s="233"/>
      <c r="P146" s="233"/>
      <c r="Q146" s="233"/>
      <c r="R146" s="128"/>
      <c r="T146" s="160" t="s">
        <v>3</v>
      </c>
      <c r="U146" s="39" t="s">
        <v>41</v>
      </c>
      <c r="V146" s="31"/>
      <c r="W146" s="161">
        <f>V146*K146</f>
        <v>0</v>
      </c>
      <c r="X146" s="161">
        <v>1.03E-2</v>
      </c>
      <c r="Y146" s="161">
        <f>X146*K146</f>
        <v>1.03E-2</v>
      </c>
      <c r="Z146" s="161">
        <v>0</v>
      </c>
      <c r="AA146" s="162">
        <f>Z146*K146</f>
        <v>0</v>
      </c>
      <c r="AR146" s="13" t="s">
        <v>244</v>
      </c>
      <c r="AT146" s="13" t="s">
        <v>225</v>
      </c>
      <c r="AU146" s="13" t="s">
        <v>116</v>
      </c>
      <c r="AY146" s="13" t="s">
        <v>137</v>
      </c>
      <c r="BE146" s="101">
        <f>IF(U146="základná",N146,0)</f>
        <v>0</v>
      </c>
      <c r="BF146" s="101">
        <f>IF(U146="znížená",N146,0)</f>
        <v>0</v>
      </c>
      <c r="BG146" s="101">
        <f>IF(U146="zákl. prenesená",N146,0)</f>
        <v>0</v>
      </c>
      <c r="BH146" s="101">
        <f>IF(U146="zníž. prenesená",N146,0)</f>
        <v>0</v>
      </c>
      <c r="BI146" s="101">
        <f>IF(U146="nulová",N146,0)</f>
        <v>0</v>
      </c>
      <c r="BJ146" s="13" t="s">
        <v>116</v>
      </c>
      <c r="BK146" s="101">
        <f>ROUND(L146*K146,2)</f>
        <v>0</v>
      </c>
      <c r="BL146" s="13" t="s">
        <v>170</v>
      </c>
      <c r="BM146" s="13" t="s">
        <v>388</v>
      </c>
    </row>
    <row r="147" spans="2:65" s="9" customFormat="1" ht="29.85" customHeight="1" x14ac:dyDescent="0.3">
      <c r="B147" s="144"/>
      <c r="C147" s="145"/>
      <c r="D147" s="154" t="s">
        <v>321</v>
      </c>
      <c r="E147" s="154"/>
      <c r="F147" s="154"/>
      <c r="G147" s="154"/>
      <c r="H147" s="154"/>
      <c r="I147" s="154"/>
      <c r="J147" s="154"/>
      <c r="K147" s="154"/>
      <c r="L147" s="154"/>
      <c r="M147" s="154"/>
      <c r="N147" s="252">
        <f>BK147</f>
        <v>0</v>
      </c>
      <c r="O147" s="253"/>
      <c r="P147" s="253"/>
      <c r="Q147" s="253"/>
      <c r="R147" s="147"/>
      <c r="T147" s="148"/>
      <c r="U147" s="145"/>
      <c r="V147" s="145"/>
      <c r="W147" s="149">
        <f>SUM(W148:W164)</f>
        <v>0</v>
      </c>
      <c r="X147" s="145"/>
      <c r="Y147" s="149">
        <f>SUM(Y148:Y164)</f>
        <v>0.10708000000000001</v>
      </c>
      <c r="Z147" s="145"/>
      <c r="AA147" s="150">
        <f>SUM(AA148:AA164)</f>
        <v>0</v>
      </c>
      <c r="AR147" s="151" t="s">
        <v>116</v>
      </c>
      <c r="AT147" s="152" t="s">
        <v>73</v>
      </c>
      <c r="AU147" s="152" t="s">
        <v>81</v>
      </c>
      <c r="AY147" s="151" t="s">
        <v>137</v>
      </c>
      <c r="BK147" s="153">
        <f>SUM(BK148:BK164)</f>
        <v>0</v>
      </c>
    </row>
    <row r="148" spans="2:65" s="1" customFormat="1" ht="31.5" customHeight="1" x14ac:dyDescent="0.3">
      <c r="B148" s="126"/>
      <c r="C148" s="155" t="s">
        <v>170</v>
      </c>
      <c r="D148" s="155" t="s">
        <v>139</v>
      </c>
      <c r="E148" s="156" t="s">
        <v>389</v>
      </c>
      <c r="F148" s="232" t="s">
        <v>390</v>
      </c>
      <c r="G148" s="233"/>
      <c r="H148" s="233"/>
      <c r="I148" s="233"/>
      <c r="J148" s="157" t="s">
        <v>391</v>
      </c>
      <c r="K148" s="158">
        <v>1</v>
      </c>
      <c r="L148" s="234">
        <v>0</v>
      </c>
      <c r="M148" s="233"/>
      <c r="N148" s="235">
        <f t="shared" ref="N148:N164" si="25">ROUND(L148*K148,2)</f>
        <v>0</v>
      </c>
      <c r="O148" s="233"/>
      <c r="P148" s="233"/>
      <c r="Q148" s="233"/>
      <c r="R148" s="128"/>
      <c r="T148" s="160" t="s">
        <v>3</v>
      </c>
      <c r="U148" s="39" t="s">
        <v>41</v>
      </c>
      <c r="V148" s="31"/>
      <c r="W148" s="161">
        <f t="shared" ref="W148:W164" si="26">V148*K148</f>
        <v>0</v>
      </c>
      <c r="X148" s="161">
        <v>7.6999999999999996E-4</v>
      </c>
      <c r="Y148" s="161">
        <f t="shared" ref="Y148:Y164" si="27">X148*K148</f>
        <v>7.6999999999999996E-4</v>
      </c>
      <c r="Z148" s="161">
        <v>0</v>
      </c>
      <c r="AA148" s="162">
        <f t="shared" ref="AA148:AA164" si="28">Z148*K148</f>
        <v>0</v>
      </c>
      <c r="AR148" s="13" t="s">
        <v>170</v>
      </c>
      <c r="AT148" s="13" t="s">
        <v>139</v>
      </c>
      <c r="AU148" s="13" t="s">
        <v>116</v>
      </c>
      <c r="AY148" s="13" t="s">
        <v>137</v>
      </c>
      <c r="BE148" s="101">
        <f t="shared" ref="BE148:BE164" si="29">IF(U148="základná",N148,0)</f>
        <v>0</v>
      </c>
      <c r="BF148" s="101">
        <f t="shared" ref="BF148:BF164" si="30">IF(U148="znížená",N148,0)</f>
        <v>0</v>
      </c>
      <c r="BG148" s="101">
        <f t="shared" ref="BG148:BG164" si="31">IF(U148="zákl. prenesená",N148,0)</f>
        <v>0</v>
      </c>
      <c r="BH148" s="101">
        <f t="shared" ref="BH148:BH164" si="32">IF(U148="zníž. prenesená",N148,0)</f>
        <v>0</v>
      </c>
      <c r="BI148" s="101">
        <f t="shared" ref="BI148:BI164" si="33">IF(U148="nulová",N148,0)</f>
        <v>0</v>
      </c>
      <c r="BJ148" s="13" t="s">
        <v>116</v>
      </c>
      <c r="BK148" s="101">
        <f t="shared" ref="BK148:BK164" si="34">ROUND(L148*K148,2)</f>
        <v>0</v>
      </c>
      <c r="BL148" s="13" t="s">
        <v>170</v>
      </c>
      <c r="BM148" s="13" t="s">
        <v>392</v>
      </c>
    </row>
    <row r="149" spans="2:65" s="1" customFormat="1" ht="22.5" customHeight="1" x14ac:dyDescent="0.3">
      <c r="B149" s="126"/>
      <c r="C149" s="167" t="s">
        <v>268</v>
      </c>
      <c r="D149" s="167" t="s">
        <v>225</v>
      </c>
      <c r="E149" s="168" t="s">
        <v>393</v>
      </c>
      <c r="F149" s="248" t="s">
        <v>394</v>
      </c>
      <c r="G149" s="249"/>
      <c r="H149" s="249"/>
      <c r="I149" s="249"/>
      <c r="J149" s="169" t="s">
        <v>142</v>
      </c>
      <c r="K149" s="170">
        <v>1</v>
      </c>
      <c r="L149" s="250">
        <v>0</v>
      </c>
      <c r="M149" s="249"/>
      <c r="N149" s="251">
        <f t="shared" si="25"/>
        <v>0</v>
      </c>
      <c r="O149" s="233"/>
      <c r="P149" s="233"/>
      <c r="Q149" s="233"/>
      <c r="R149" s="128"/>
      <c r="T149" s="160" t="s">
        <v>3</v>
      </c>
      <c r="U149" s="39" t="s">
        <v>41</v>
      </c>
      <c r="V149" s="31"/>
      <c r="W149" s="161">
        <f t="shared" si="26"/>
        <v>0</v>
      </c>
      <c r="X149" s="161">
        <v>1.4999999999999999E-2</v>
      </c>
      <c r="Y149" s="161">
        <f t="shared" si="27"/>
        <v>1.4999999999999999E-2</v>
      </c>
      <c r="Z149" s="161">
        <v>0</v>
      </c>
      <c r="AA149" s="162">
        <f t="shared" si="28"/>
        <v>0</v>
      </c>
      <c r="AR149" s="13" t="s">
        <v>244</v>
      </c>
      <c r="AT149" s="13" t="s">
        <v>225</v>
      </c>
      <c r="AU149" s="13" t="s">
        <v>116</v>
      </c>
      <c r="AY149" s="13" t="s">
        <v>137</v>
      </c>
      <c r="BE149" s="101">
        <f t="shared" si="29"/>
        <v>0</v>
      </c>
      <c r="BF149" s="101">
        <f t="shared" si="30"/>
        <v>0</v>
      </c>
      <c r="BG149" s="101">
        <f t="shared" si="31"/>
        <v>0</v>
      </c>
      <c r="BH149" s="101">
        <f t="shared" si="32"/>
        <v>0</v>
      </c>
      <c r="BI149" s="101">
        <f t="shared" si="33"/>
        <v>0</v>
      </c>
      <c r="BJ149" s="13" t="s">
        <v>116</v>
      </c>
      <c r="BK149" s="101">
        <f t="shared" si="34"/>
        <v>0</v>
      </c>
      <c r="BL149" s="13" t="s">
        <v>170</v>
      </c>
      <c r="BM149" s="13" t="s">
        <v>395</v>
      </c>
    </row>
    <row r="150" spans="2:65" s="1" customFormat="1" ht="31.5" customHeight="1" x14ac:dyDescent="0.3">
      <c r="B150" s="126"/>
      <c r="C150" s="155" t="s">
        <v>284</v>
      </c>
      <c r="D150" s="155" t="s">
        <v>139</v>
      </c>
      <c r="E150" s="156" t="s">
        <v>396</v>
      </c>
      <c r="F150" s="232" t="s">
        <v>397</v>
      </c>
      <c r="G150" s="233"/>
      <c r="H150" s="233"/>
      <c r="I150" s="233"/>
      <c r="J150" s="157" t="s">
        <v>391</v>
      </c>
      <c r="K150" s="158">
        <v>2</v>
      </c>
      <c r="L150" s="234">
        <v>0</v>
      </c>
      <c r="M150" s="233"/>
      <c r="N150" s="235">
        <f t="shared" si="25"/>
        <v>0</v>
      </c>
      <c r="O150" s="233"/>
      <c r="P150" s="233"/>
      <c r="Q150" s="233"/>
      <c r="R150" s="128"/>
      <c r="T150" s="160" t="s">
        <v>3</v>
      </c>
      <c r="U150" s="39" t="s">
        <v>41</v>
      </c>
      <c r="V150" s="31"/>
      <c r="W150" s="161">
        <f t="shared" si="26"/>
        <v>0</v>
      </c>
      <c r="X150" s="161">
        <v>2.2300000000000002E-3</v>
      </c>
      <c r="Y150" s="161">
        <f t="shared" si="27"/>
        <v>4.4600000000000004E-3</v>
      </c>
      <c r="Z150" s="161">
        <v>0</v>
      </c>
      <c r="AA150" s="162">
        <f t="shared" si="28"/>
        <v>0</v>
      </c>
      <c r="AR150" s="13" t="s">
        <v>170</v>
      </c>
      <c r="AT150" s="13" t="s">
        <v>139</v>
      </c>
      <c r="AU150" s="13" t="s">
        <v>116</v>
      </c>
      <c r="AY150" s="13" t="s">
        <v>137</v>
      </c>
      <c r="BE150" s="101">
        <f t="shared" si="29"/>
        <v>0</v>
      </c>
      <c r="BF150" s="101">
        <f t="shared" si="30"/>
        <v>0</v>
      </c>
      <c r="BG150" s="101">
        <f t="shared" si="31"/>
        <v>0</v>
      </c>
      <c r="BH150" s="101">
        <f t="shared" si="32"/>
        <v>0</v>
      </c>
      <c r="BI150" s="101">
        <f t="shared" si="33"/>
        <v>0</v>
      </c>
      <c r="BJ150" s="13" t="s">
        <v>116</v>
      </c>
      <c r="BK150" s="101">
        <f t="shared" si="34"/>
        <v>0</v>
      </c>
      <c r="BL150" s="13" t="s">
        <v>170</v>
      </c>
      <c r="BM150" s="13" t="s">
        <v>398</v>
      </c>
    </row>
    <row r="151" spans="2:65" s="1" customFormat="1" ht="22.5" customHeight="1" x14ac:dyDescent="0.3">
      <c r="B151" s="126"/>
      <c r="C151" s="167" t="s">
        <v>288</v>
      </c>
      <c r="D151" s="167" t="s">
        <v>225</v>
      </c>
      <c r="E151" s="168" t="s">
        <v>399</v>
      </c>
      <c r="F151" s="248" t="s">
        <v>400</v>
      </c>
      <c r="G151" s="249"/>
      <c r="H151" s="249"/>
      <c r="I151" s="249"/>
      <c r="J151" s="169" t="s">
        <v>142</v>
      </c>
      <c r="K151" s="170">
        <v>2</v>
      </c>
      <c r="L151" s="250">
        <v>0</v>
      </c>
      <c r="M151" s="249"/>
      <c r="N151" s="251">
        <f t="shared" si="25"/>
        <v>0</v>
      </c>
      <c r="O151" s="233"/>
      <c r="P151" s="233"/>
      <c r="Q151" s="233"/>
      <c r="R151" s="128"/>
      <c r="T151" s="160" t="s">
        <v>3</v>
      </c>
      <c r="U151" s="39" t="s">
        <v>41</v>
      </c>
      <c r="V151" s="31"/>
      <c r="W151" s="161">
        <f t="shared" si="26"/>
        <v>0</v>
      </c>
      <c r="X151" s="161">
        <v>1.0999999999999999E-2</v>
      </c>
      <c r="Y151" s="161">
        <f t="shared" si="27"/>
        <v>2.1999999999999999E-2</v>
      </c>
      <c r="Z151" s="161">
        <v>0</v>
      </c>
      <c r="AA151" s="162">
        <f t="shared" si="28"/>
        <v>0</v>
      </c>
      <c r="AR151" s="13" t="s">
        <v>244</v>
      </c>
      <c r="AT151" s="13" t="s">
        <v>225</v>
      </c>
      <c r="AU151" s="13" t="s">
        <v>116</v>
      </c>
      <c r="AY151" s="13" t="s">
        <v>137</v>
      </c>
      <c r="BE151" s="101">
        <f t="shared" si="29"/>
        <v>0</v>
      </c>
      <c r="BF151" s="101">
        <f t="shared" si="30"/>
        <v>0</v>
      </c>
      <c r="BG151" s="101">
        <f t="shared" si="31"/>
        <v>0</v>
      </c>
      <c r="BH151" s="101">
        <f t="shared" si="32"/>
        <v>0</v>
      </c>
      <c r="BI151" s="101">
        <f t="shared" si="33"/>
        <v>0</v>
      </c>
      <c r="BJ151" s="13" t="s">
        <v>116</v>
      </c>
      <c r="BK151" s="101">
        <f t="shared" si="34"/>
        <v>0</v>
      </c>
      <c r="BL151" s="13" t="s">
        <v>170</v>
      </c>
      <c r="BM151" s="13" t="s">
        <v>401</v>
      </c>
    </row>
    <row r="152" spans="2:65" s="1" customFormat="1" ht="31.5" customHeight="1" x14ac:dyDescent="0.3">
      <c r="B152" s="126"/>
      <c r="C152" s="155" t="s">
        <v>292</v>
      </c>
      <c r="D152" s="155" t="s">
        <v>139</v>
      </c>
      <c r="E152" s="156" t="s">
        <v>402</v>
      </c>
      <c r="F152" s="232" t="s">
        <v>403</v>
      </c>
      <c r="G152" s="233"/>
      <c r="H152" s="233"/>
      <c r="I152" s="233"/>
      <c r="J152" s="157" t="s">
        <v>391</v>
      </c>
      <c r="K152" s="158">
        <v>1</v>
      </c>
      <c r="L152" s="234">
        <v>0</v>
      </c>
      <c r="M152" s="233"/>
      <c r="N152" s="235">
        <f t="shared" si="25"/>
        <v>0</v>
      </c>
      <c r="O152" s="233"/>
      <c r="P152" s="233"/>
      <c r="Q152" s="233"/>
      <c r="R152" s="128"/>
      <c r="T152" s="160" t="s">
        <v>3</v>
      </c>
      <c r="U152" s="39" t="s">
        <v>41</v>
      </c>
      <c r="V152" s="31"/>
      <c r="W152" s="161">
        <f t="shared" si="26"/>
        <v>0</v>
      </c>
      <c r="X152" s="161">
        <v>3.0000000000000001E-5</v>
      </c>
      <c r="Y152" s="161">
        <f t="shared" si="27"/>
        <v>3.0000000000000001E-5</v>
      </c>
      <c r="Z152" s="161">
        <v>0</v>
      </c>
      <c r="AA152" s="162">
        <f t="shared" si="28"/>
        <v>0</v>
      </c>
      <c r="AR152" s="13" t="s">
        <v>170</v>
      </c>
      <c r="AT152" s="13" t="s">
        <v>139</v>
      </c>
      <c r="AU152" s="13" t="s">
        <v>116</v>
      </c>
      <c r="AY152" s="13" t="s">
        <v>137</v>
      </c>
      <c r="BE152" s="101">
        <f t="shared" si="29"/>
        <v>0</v>
      </c>
      <c r="BF152" s="101">
        <f t="shared" si="30"/>
        <v>0</v>
      </c>
      <c r="BG152" s="101">
        <f t="shared" si="31"/>
        <v>0</v>
      </c>
      <c r="BH152" s="101">
        <f t="shared" si="32"/>
        <v>0</v>
      </c>
      <c r="BI152" s="101">
        <f t="shared" si="33"/>
        <v>0</v>
      </c>
      <c r="BJ152" s="13" t="s">
        <v>116</v>
      </c>
      <c r="BK152" s="101">
        <f t="shared" si="34"/>
        <v>0</v>
      </c>
      <c r="BL152" s="13" t="s">
        <v>170</v>
      </c>
      <c r="BM152" s="13" t="s">
        <v>404</v>
      </c>
    </row>
    <row r="153" spans="2:65" s="1" customFormat="1" ht="22.5" customHeight="1" x14ac:dyDescent="0.3">
      <c r="B153" s="126"/>
      <c r="C153" s="167" t="s">
        <v>296</v>
      </c>
      <c r="D153" s="167" t="s">
        <v>225</v>
      </c>
      <c r="E153" s="168" t="s">
        <v>405</v>
      </c>
      <c r="F153" s="248" t="s">
        <v>406</v>
      </c>
      <c r="G153" s="249"/>
      <c r="H153" s="249"/>
      <c r="I153" s="249"/>
      <c r="J153" s="169" t="s">
        <v>142</v>
      </c>
      <c r="K153" s="170">
        <v>1</v>
      </c>
      <c r="L153" s="250">
        <v>0</v>
      </c>
      <c r="M153" s="249"/>
      <c r="N153" s="251">
        <f t="shared" si="25"/>
        <v>0</v>
      </c>
      <c r="O153" s="233"/>
      <c r="P153" s="233"/>
      <c r="Q153" s="233"/>
      <c r="R153" s="128"/>
      <c r="T153" s="160" t="s">
        <v>3</v>
      </c>
      <c r="U153" s="39" t="s">
        <v>41</v>
      </c>
      <c r="V153" s="31"/>
      <c r="W153" s="161">
        <f t="shared" si="26"/>
        <v>0</v>
      </c>
      <c r="X153" s="161">
        <v>2.3999999999999998E-3</v>
      </c>
      <c r="Y153" s="161">
        <f t="shared" si="27"/>
        <v>2.3999999999999998E-3</v>
      </c>
      <c r="Z153" s="161">
        <v>0</v>
      </c>
      <c r="AA153" s="162">
        <f t="shared" si="28"/>
        <v>0</v>
      </c>
      <c r="AR153" s="13" t="s">
        <v>244</v>
      </c>
      <c r="AT153" s="13" t="s">
        <v>225</v>
      </c>
      <c r="AU153" s="13" t="s">
        <v>116</v>
      </c>
      <c r="AY153" s="13" t="s">
        <v>137</v>
      </c>
      <c r="BE153" s="101">
        <f t="shared" si="29"/>
        <v>0</v>
      </c>
      <c r="BF153" s="101">
        <f t="shared" si="30"/>
        <v>0</v>
      </c>
      <c r="BG153" s="101">
        <f t="shared" si="31"/>
        <v>0</v>
      </c>
      <c r="BH153" s="101">
        <f t="shared" si="32"/>
        <v>0</v>
      </c>
      <c r="BI153" s="101">
        <f t="shared" si="33"/>
        <v>0</v>
      </c>
      <c r="BJ153" s="13" t="s">
        <v>116</v>
      </c>
      <c r="BK153" s="101">
        <f t="shared" si="34"/>
        <v>0</v>
      </c>
      <c r="BL153" s="13" t="s">
        <v>170</v>
      </c>
      <c r="BM153" s="13" t="s">
        <v>407</v>
      </c>
    </row>
    <row r="154" spans="2:65" s="1" customFormat="1" ht="31.5" customHeight="1" x14ac:dyDescent="0.3">
      <c r="B154" s="126"/>
      <c r="C154" s="155" t="s">
        <v>408</v>
      </c>
      <c r="D154" s="155" t="s">
        <v>139</v>
      </c>
      <c r="E154" s="156" t="s">
        <v>409</v>
      </c>
      <c r="F154" s="232" t="s">
        <v>410</v>
      </c>
      <c r="G154" s="233"/>
      <c r="H154" s="233"/>
      <c r="I154" s="233"/>
      <c r="J154" s="157" t="s">
        <v>391</v>
      </c>
      <c r="K154" s="158">
        <v>1</v>
      </c>
      <c r="L154" s="234">
        <v>0</v>
      </c>
      <c r="M154" s="233"/>
      <c r="N154" s="235">
        <f t="shared" si="25"/>
        <v>0</v>
      </c>
      <c r="O154" s="233"/>
      <c r="P154" s="233"/>
      <c r="Q154" s="233"/>
      <c r="R154" s="128"/>
      <c r="T154" s="160" t="s">
        <v>3</v>
      </c>
      <c r="U154" s="39" t="s">
        <v>41</v>
      </c>
      <c r="V154" s="31"/>
      <c r="W154" s="161">
        <f t="shared" si="26"/>
        <v>0</v>
      </c>
      <c r="X154" s="161">
        <v>6.6E-4</v>
      </c>
      <c r="Y154" s="161">
        <f t="shared" si="27"/>
        <v>6.6E-4</v>
      </c>
      <c r="Z154" s="161">
        <v>0</v>
      </c>
      <c r="AA154" s="162">
        <f t="shared" si="28"/>
        <v>0</v>
      </c>
      <c r="AR154" s="13" t="s">
        <v>170</v>
      </c>
      <c r="AT154" s="13" t="s">
        <v>139</v>
      </c>
      <c r="AU154" s="13" t="s">
        <v>116</v>
      </c>
      <c r="AY154" s="13" t="s">
        <v>137</v>
      </c>
      <c r="BE154" s="101">
        <f t="shared" si="29"/>
        <v>0</v>
      </c>
      <c r="BF154" s="101">
        <f t="shared" si="30"/>
        <v>0</v>
      </c>
      <c r="BG154" s="101">
        <f t="shared" si="31"/>
        <v>0</v>
      </c>
      <c r="BH154" s="101">
        <f t="shared" si="32"/>
        <v>0</v>
      </c>
      <c r="BI154" s="101">
        <f t="shared" si="33"/>
        <v>0</v>
      </c>
      <c r="BJ154" s="13" t="s">
        <v>116</v>
      </c>
      <c r="BK154" s="101">
        <f t="shared" si="34"/>
        <v>0</v>
      </c>
      <c r="BL154" s="13" t="s">
        <v>170</v>
      </c>
      <c r="BM154" s="13" t="s">
        <v>411</v>
      </c>
    </row>
    <row r="155" spans="2:65" s="1" customFormat="1" ht="31.5" customHeight="1" x14ac:dyDescent="0.3">
      <c r="B155" s="126"/>
      <c r="C155" s="167" t="s">
        <v>412</v>
      </c>
      <c r="D155" s="167" t="s">
        <v>225</v>
      </c>
      <c r="E155" s="168" t="s">
        <v>413</v>
      </c>
      <c r="F155" s="248" t="s">
        <v>414</v>
      </c>
      <c r="G155" s="249"/>
      <c r="H155" s="249"/>
      <c r="I155" s="249"/>
      <c r="J155" s="169" t="s">
        <v>142</v>
      </c>
      <c r="K155" s="170">
        <v>1</v>
      </c>
      <c r="L155" s="250">
        <v>0</v>
      </c>
      <c r="M155" s="249"/>
      <c r="N155" s="251">
        <f t="shared" si="25"/>
        <v>0</v>
      </c>
      <c r="O155" s="233"/>
      <c r="P155" s="233"/>
      <c r="Q155" s="233"/>
      <c r="R155" s="128"/>
      <c r="T155" s="160" t="s">
        <v>3</v>
      </c>
      <c r="U155" s="39" t="s">
        <v>41</v>
      </c>
      <c r="V155" s="31"/>
      <c r="W155" s="161">
        <f t="shared" si="26"/>
        <v>0</v>
      </c>
      <c r="X155" s="161">
        <v>2.4E-2</v>
      </c>
      <c r="Y155" s="161">
        <f t="shared" si="27"/>
        <v>2.4E-2</v>
      </c>
      <c r="Z155" s="161">
        <v>0</v>
      </c>
      <c r="AA155" s="162">
        <f t="shared" si="28"/>
        <v>0</v>
      </c>
      <c r="AR155" s="13" t="s">
        <v>244</v>
      </c>
      <c r="AT155" s="13" t="s">
        <v>225</v>
      </c>
      <c r="AU155" s="13" t="s">
        <v>116</v>
      </c>
      <c r="AY155" s="13" t="s">
        <v>137</v>
      </c>
      <c r="BE155" s="101">
        <f t="shared" si="29"/>
        <v>0</v>
      </c>
      <c r="BF155" s="101">
        <f t="shared" si="30"/>
        <v>0</v>
      </c>
      <c r="BG155" s="101">
        <f t="shared" si="31"/>
        <v>0</v>
      </c>
      <c r="BH155" s="101">
        <f t="shared" si="32"/>
        <v>0</v>
      </c>
      <c r="BI155" s="101">
        <f t="shared" si="33"/>
        <v>0</v>
      </c>
      <c r="BJ155" s="13" t="s">
        <v>116</v>
      </c>
      <c r="BK155" s="101">
        <f t="shared" si="34"/>
        <v>0</v>
      </c>
      <c r="BL155" s="13" t="s">
        <v>170</v>
      </c>
      <c r="BM155" s="13" t="s">
        <v>415</v>
      </c>
    </row>
    <row r="156" spans="2:65" s="1" customFormat="1" ht="31.5" customHeight="1" x14ac:dyDescent="0.3">
      <c r="B156" s="126"/>
      <c r="C156" s="155" t="s">
        <v>416</v>
      </c>
      <c r="D156" s="155" t="s">
        <v>139</v>
      </c>
      <c r="E156" s="156" t="s">
        <v>417</v>
      </c>
      <c r="F156" s="232" t="s">
        <v>418</v>
      </c>
      <c r="G156" s="233"/>
      <c r="H156" s="233"/>
      <c r="I156" s="233"/>
      <c r="J156" s="157" t="s">
        <v>391</v>
      </c>
      <c r="K156" s="158">
        <v>1</v>
      </c>
      <c r="L156" s="234">
        <v>0</v>
      </c>
      <c r="M156" s="233"/>
      <c r="N156" s="235">
        <f t="shared" si="25"/>
        <v>0</v>
      </c>
      <c r="O156" s="233"/>
      <c r="P156" s="233"/>
      <c r="Q156" s="233"/>
      <c r="R156" s="128"/>
      <c r="T156" s="160" t="s">
        <v>3</v>
      </c>
      <c r="U156" s="39" t="s">
        <v>41</v>
      </c>
      <c r="V156" s="31"/>
      <c r="W156" s="161">
        <f t="shared" si="26"/>
        <v>0</v>
      </c>
      <c r="X156" s="161">
        <v>1.06E-3</v>
      </c>
      <c r="Y156" s="161">
        <f t="shared" si="27"/>
        <v>1.06E-3</v>
      </c>
      <c r="Z156" s="161">
        <v>0</v>
      </c>
      <c r="AA156" s="162">
        <f t="shared" si="28"/>
        <v>0</v>
      </c>
      <c r="AR156" s="13" t="s">
        <v>170</v>
      </c>
      <c r="AT156" s="13" t="s">
        <v>139</v>
      </c>
      <c r="AU156" s="13" t="s">
        <v>116</v>
      </c>
      <c r="AY156" s="13" t="s">
        <v>137</v>
      </c>
      <c r="BE156" s="101">
        <f t="shared" si="29"/>
        <v>0</v>
      </c>
      <c r="BF156" s="101">
        <f t="shared" si="30"/>
        <v>0</v>
      </c>
      <c r="BG156" s="101">
        <f t="shared" si="31"/>
        <v>0</v>
      </c>
      <c r="BH156" s="101">
        <f t="shared" si="32"/>
        <v>0</v>
      </c>
      <c r="BI156" s="101">
        <f t="shared" si="33"/>
        <v>0</v>
      </c>
      <c r="BJ156" s="13" t="s">
        <v>116</v>
      </c>
      <c r="BK156" s="101">
        <f t="shared" si="34"/>
        <v>0</v>
      </c>
      <c r="BL156" s="13" t="s">
        <v>170</v>
      </c>
      <c r="BM156" s="13" t="s">
        <v>419</v>
      </c>
    </row>
    <row r="157" spans="2:65" s="1" customFormat="1" ht="31.5" customHeight="1" x14ac:dyDescent="0.3">
      <c r="B157" s="126"/>
      <c r="C157" s="167" t="s">
        <v>420</v>
      </c>
      <c r="D157" s="167" t="s">
        <v>225</v>
      </c>
      <c r="E157" s="168" t="s">
        <v>421</v>
      </c>
      <c r="F157" s="248" t="s">
        <v>422</v>
      </c>
      <c r="G157" s="249"/>
      <c r="H157" s="249"/>
      <c r="I157" s="249"/>
      <c r="J157" s="169" t="s">
        <v>142</v>
      </c>
      <c r="K157" s="170">
        <v>1</v>
      </c>
      <c r="L157" s="250">
        <v>0</v>
      </c>
      <c r="M157" s="249"/>
      <c r="N157" s="251">
        <f t="shared" si="25"/>
        <v>0</v>
      </c>
      <c r="O157" s="233"/>
      <c r="P157" s="233"/>
      <c r="Q157" s="233"/>
      <c r="R157" s="128"/>
      <c r="T157" s="160" t="s">
        <v>3</v>
      </c>
      <c r="U157" s="39" t="s">
        <v>41</v>
      </c>
      <c r="V157" s="31"/>
      <c r="W157" s="161">
        <f t="shared" si="26"/>
        <v>0</v>
      </c>
      <c r="X157" s="161">
        <v>3.2000000000000001E-2</v>
      </c>
      <c r="Y157" s="161">
        <f t="shared" si="27"/>
        <v>3.2000000000000001E-2</v>
      </c>
      <c r="Z157" s="161">
        <v>0</v>
      </c>
      <c r="AA157" s="162">
        <f t="shared" si="28"/>
        <v>0</v>
      </c>
      <c r="AR157" s="13" t="s">
        <v>244</v>
      </c>
      <c r="AT157" s="13" t="s">
        <v>225</v>
      </c>
      <c r="AU157" s="13" t="s">
        <v>116</v>
      </c>
      <c r="AY157" s="13" t="s">
        <v>137</v>
      </c>
      <c r="BE157" s="101">
        <f t="shared" si="29"/>
        <v>0</v>
      </c>
      <c r="BF157" s="101">
        <f t="shared" si="30"/>
        <v>0</v>
      </c>
      <c r="BG157" s="101">
        <f t="shared" si="31"/>
        <v>0</v>
      </c>
      <c r="BH157" s="101">
        <f t="shared" si="32"/>
        <v>0</v>
      </c>
      <c r="BI157" s="101">
        <f t="shared" si="33"/>
        <v>0</v>
      </c>
      <c r="BJ157" s="13" t="s">
        <v>116</v>
      </c>
      <c r="BK157" s="101">
        <f t="shared" si="34"/>
        <v>0</v>
      </c>
      <c r="BL157" s="13" t="s">
        <v>170</v>
      </c>
      <c r="BM157" s="13" t="s">
        <v>423</v>
      </c>
    </row>
    <row r="158" spans="2:65" s="1" customFormat="1" ht="31.5" customHeight="1" x14ac:dyDescent="0.3">
      <c r="B158" s="126"/>
      <c r="C158" s="155" t="s">
        <v>300</v>
      </c>
      <c r="D158" s="155" t="s">
        <v>139</v>
      </c>
      <c r="E158" s="156" t="s">
        <v>424</v>
      </c>
      <c r="F158" s="232" t="s">
        <v>425</v>
      </c>
      <c r="G158" s="233"/>
      <c r="H158" s="233"/>
      <c r="I158" s="233"/>
      <c r="J158" s="157" t="s">
        <v>391</v>
      </c>
      <c r="K158" s="158">
        <v>1</v>
      </c>
      <c r="L158" s="234">
        <v>0</v>
      </c>
      <c r="M158" s="233"/>
      <c r="N158" s="235">
        <f t="shared" si="25"/>
        <v>0</v>
      </c>
      <c r="O158" s="233"/>
      <c r="P158" s="233"/>
      <c r="Q158" s="233"/>
      <c r="R158" s="128"/>
      <c r="T158" s="160" t="s">
        <v>3</v>
      </c>
      <c r="U158" s="39" t="s">
        <v>41</v>
      </c>
      <c r="V158" s="31"/>
      <c r="W158" s="161">
        <f t="shared" si="26"/>
        <v>0</v>
      </c>
      <c r="X158" s="161">
        <v>2.7999999999999998E-4</v>
      </c>
      <c r="Y158" s="161">
        <f t="shared" si="27"/>
        <v>2.7999999999999998E-4</v>
      </c>
      <c r="Z158" s="161">
        <v>0</v>
      </c>
      <c r="AA158" s="162">
        <f t="shared" si="28"/>
        <v>0</v>
      </c>
      <c r="AR158" s="13" t="s">
        <v>170</v>
      </c>
      <c r="AT158" s="13" t="s">
        <v>139</v>
      </c>
      <c r="AU158" s="13" t="s">
        <v>116</v>
      </c>
      <c r="AY158" s="13" t="s">
        <v>137</v>
      </c>
      <c r="BE158" s="101">
        <f t="shared" si="29"/>
        <v>0</v>
      </c>
      <c r="BF158" s="101">
        <f t="shared" si="30"/>
        <v>0</v>
      </c>
      <c r="BG158" s="101">
        <f t="shared" si="31"/>
        <v>0</v>
      </c>
      <c r="BH158" s="101">
        <f t="shared" si="32"/>
        <v>0</v>
      </c>
      <c r="BI158" s="101">
        <f t="shared" si="33"/>
        <v>0</v>
      </c>
      <c r="BJ158" s="13" t="s">
        <v>116</v>
      </c>
      <c r="BK158" s="101">
        <f t="shared" si="34"/>
        <v>0</v>
      </c>
      <c r="BL158" s="13" t="s">
        <v>170</v>
      </c>
      <c r="BM158" s="13" t="s">
        <v>426</v>
      </c>
    </row>
    <row r="159" spans="2:65" s="1" customFormat="1" ht="22.5" customHeight="1" x14ac:dyDescent="0.3">
      <c r="B159" s="126"/>
      <c r="C159" s="167" t="s">
        <v>304</v>
      </c>
      <c r="D159" s="167" t="s">
        <v>225</v>
      </c>
      <c r="E159" s="168" t="s">
        <v>427</v>
      </c>
      <c r="F159" s="248" t="s">
        <v>428</v>
      </c>
      <c r="G159" s="249"/>
      <c r="H159" s="249"/>
      <c r="I159" s="249"/>
      <c r="J159" s="169" t="s">
        <v>142</v>
      </c>
      <c r="K159" s="170">
        <v>1</v>
      </c>
      <c r="L159" s="250">
        <v>0</v>
      </c>
      <c r="M159" s="249"/>
      <c r="N159" s="251">
        <f t="shared" si="25"/>
        <v>0</v>
      </c>
      <c r="O159" s="233"/>
      <c r="P159" s="233"/>
      <c r="Q159" s="233"/>
      <c r="R159" s="128"/>
      <c r="T159" s="160" t="s">
        <v>3</v>
      </c>
      <c r="U159" s="39" t="s">
        <v>41</v>
      </c>
      <c r="V159" s="31"/>
      <c r="W159" s="161">
        <f t="shared" si="26"/>
        <v>0</v>
      </c>
      <c r="X159" s="161">
        <v>0</v>
      </c>
      <c r="Y159" s="161">
        <f t="shared" si="27"/>
        <v>0</v>
      </c>
      <c r="Z159" s="161">
        <v>0</v>
      </c>
      <c r="AA159" s="162">
        <f t="shared" si="28"/>
        <v>0</v>
      </c>
      <c r="AR159" s="13" t="s">
        <v>244</v>
      </c>
      <c r="AT159" s="13" t="s">
        <v>225</v>
      </c>
      <c r="AU159" s="13" t="s">
        <v>116</v>
      </c>
      <c r="AY159" s="13" t="s">
        <v>137</v>
      </c>
      <c r="BE159" s="101">
        <f t="shared" si="29"/>
        <v>0</v>
      </c>
      <c r="BF159" s="101">
        <f t="shared" si="30"/>
        <v>0</v>
      </c>
      <c r="BG159" s="101">
        <f t="shared" si="31"/>
        <v>0</v>
      </c>
      <c r="BH159" s="101">
        <f t="shared" si="32"/>
        <v>0</v>
      </c>
      <c r="BI159" s="101">
        <f t="shared" si="33"/>
        <v>0</v>
      </c>
      <c r="BJ159" s="13" t="s">
        <v>116</v>
      </c>
      <c r="BK159" s="101">
        <f t="shared" si="34"/>
        <v>0</v>
      </c>
      <c r="BL159" s="13" t="s">
        <v>170</v>
      </c>
      <c r="BM159" s="13" t="s">
        <v>429</v>
      </c>
    </row>
    <row r="160" spans="2:65" s="1" customFormat="1" ht="31.5" customHeight="1" x14ac:dyDescent="0.3">
      <c r="B160" s="126"/>
      <c r="C160" s="155" t="s">
        <v>308</v>
      </c>
      <c r="D160" s="155" t="s">
        <v>139</v>
      </c>
      <c r="E160" s="156" t="s">
        <v>430</v>
      </c>
      <c r="F160" s="232" t="s">
        <v>431</v>
      </c>
      <c r="G160" s="233"/>
      <c r="H160" s="233"/>
      <c r="I160" s="233"/>
      <c r="J160" s="157" t="s">
        <v>142</v>
      </c>
      <c r="K160" s="158">
        <v>2</v>
      </c>
      <c r="L160" s="234">
        <v>0</v>
      </c>
      <c r="M160" s="233"/>
      <c r="N160" s="235">
        <f t="shared" si="25"/>
        <v>0</v>
      </c>
      <c r="O160" s="233"/>
      <c r="P160" s="233"/>
      <c r="Q160" s="233"/>
      <c r="R160" s="128"/>
      <c r="T160" s="160" t="s">
        <v>3</v>
      </c>
      <c r="U160" s="39" t="s">
        <v>41</v>
      </c>
      <c r="V160" s="31"/>
      <c r="W160" s="161">
        <f t="shared" si="26"/>
        <v>0</v>
      </c>
      <c r="X160" s="161">
        <v>1E-4</v>
      </c>
      <c r="Y160" s="161">
        <f t="shared" si="27"/>
        <v>2.0000000000000001E-4</v>
      </c>
      <c r="Z160" s="161">
        <v>0</v>
      </c>
      <c r="AA160" s="162">
        <f t="shared" si="28"/>
        <v>0</v>
      </c>
      <c r="AR160" s="13" t="s">
        <v>170</v>
      </c>
      <c r="AT160" s="13" t="s">
        <v>139</v>
      </c>
      <c r="AU160" s="13" t="s">
        <v>116</v>
      </c>
      <c r="AY160" s="13" t="s">
        <v>137</v>
      </c>
      <c r="BE160" s="101">
        <f t="shared" si="29"/>
        <v>0</v>
      </c>
      <c r="BF160" s="101">
        <f t="shared" si="30"/>
        <v>0</v>
      </c>
      <c r="BG160" s="101">
        <f t="shared" si="31"/>
        <v>0</v>
      </c>
      <c r="BH160" s="101">
        <f t="shared" si="32"/>
        <v>0</v>
      </c>
      <c r="BI160" s="101">
        <f t="shared" si="33"/>
        <v>0</v>
      </c>
      <c r="BJ160" s="13" t="s">
        <v>116</v>
      </c>
      <c r="BK160" s="101">
        <f t="shared" si="34"/>
        <v>0</v>
      </c>
      <c r="BL160" s="13" t="s">
        <v>170</v>
      </c>
      <c r="BM160" s="13" t="s">
        <v>432</v>
      </c>
    </row>
    <row r="161" spans="2:65" s="1" customFormat="1" ht="22.5" customHeight="1" x14ac:dyDescent="0.3">
      <c r="B161" s="126"/>
      <c r="C161" s="167" t="s">
        <v>312</v>
      </c>
      <c r="D161" s="167" t="s">
        <v>225</v>
      </c>
      <c r="E161" s="168" t="s">
        <v>433</v>
      </c>
      <c r="F161" s="248" t="s">
        <v>434</v>
      </c>
      <c r="G161" s="249"/>
      <c r="H161" s="249"/>
      <c r="I161" s="249"/>
      <c r="J161" s="169" t="s">
        <v>142</v>
      </c>
      <c r="K161" s="170">
        <v>2</v>
      </c>
      <c r="L161" s="250">
        <v>0</v>
      </c>
      <c r="M161" s="249"/>
      <c r="N161" s="251">
        <f t="shared" si="25"/>
        <v>0</v>
      </c>
      <c r="O161" s="233"/>
      <c r="P161" s="233"/>
      <c r="Q161" s="233"/>
      <c r="R161" s="128"/>
      <c r="T161" s="160" t="s">
        <v>3</v>
      </c>
      <c r="U161" s="39" t="s">
        <v>41</v>
      </c>
      <c r="V161" s="31"/>
      <c r="W161" s="161">
        <f t="shared" si="26"/>
        <v>0</v>
      </c>
      <c r="X161" s="161">
        <v>1.6000000000000001E-3</v>
      </c>
      <c r="Y161" s="161">
        <f t="shared" si="27"/>
        <v>3.2000000000000002E-3</v>
      </c>
      <c r="Z161" s="161">
        <v>0</v>
      </c>
      <c r="AA161" s="162">
        <f t="shared" si="28"/>
        <v>0</v>
      </c>
      <c r="AR161" s="13" t="s">
        <v>244</v>
      </c>
      <c r="AT161" s="13" t="s">
        <v>225</v>
      </c>
      <c r="AU161" s="13" t="s">
        <v>116</v>
      </c>
      <c r="AY161" s="13" t="s">
        <v>137</v>
      </c>
      <c r="BE161" s="101">
        <f t="shared" si="29"/>
        <v>0</v>
      </c>
      <c r="BF161" s="101">
        <f t="shared" si="30"/>
        <v>0</v>
      </c>
      <c r="BG161" s="101">
        <f t="shared" si="31"/>
        <v>0</v>
      </c>
      <c r="BH161" s="101">
        <f t="shared" si="32"/>
        <v>0</v>
      </c>
      <c r="BI161" s="101">
        <f t="shared" si="33"/>
        <v>0</v>
      </c>
      <c r="BJ161" s="13" t="s">
        <v>116</v>
      </c>
      <c r="BK161" s="101">
        <f t="shared" si="34"/>
        <v>0</v>
      </c>
      <c r="BL161" s="13" t="s">
        <v>170</v>
      </c>
      <c r="BM161" s="13" t="s">
        <v>435</v>
      </c>
    </row>
    <row r="162" spans="2:65" s="1" customFormat="1" ht="31.5" customHeight="1" x14ac:dyDescent="0.3">
      <c r="B162" s="126"/>
      <c r="C162" s="155" t="s">
        <v>237</v>
      </c>
      <c r="D162" s="155" t="s">
        <v>139</v>
      </c>
      <c r="E162" s="156" t="s">
        <v>436</v>
      </c>
      <c r="F162" s="232" t="s">
        <v>437</v>
      </c>
      <c r="G162" s="233"/>
      <c r="H162" s="233"/>
      <c r="I162" s="233"/>
      <c r="J162" s="157" t="s">
        <v>142</v>
      </c>
      <c r="K162" s="158">
        <v>2</v>
      </c>
      <c r="L162" s="234">
        <v>0</v>
      </c>
      <c r="M162" s="233"/>
      <c r="N162" s="235">
        <f t="shared" si="25"/>
        <v>0</v>
      </c>
      <c r="O162" s="233"/>
      <c r="P162" s="233"/>
      <c r="Q162" s="233"/>
      <c r="R162" s="128"/>
      <c r="T162" s="160" t="s">
        <v>3</v>
      </c>
      <c r="U162" s="39" t="s">
        <v>41</v>
      </c>
      <c r="V162" s="31"/>
      <c r="W162" s="161">
        <f t="shared" si="26"/>
        <v>0</v>
      </c>
      <c r="X162" s="161">
        <v>1.0000000000000001E-5</v>
      </c>
      <c r="Y162" s="161">
        <f t="shared" si="27"/>
        <v>2.0000000000000002E-5</v>
      </c>
      <c r="Z162" s="161">
        <v>0</v>
      </c>
      <c r="AA162" s="162">
        <f t="shared" si="28"/>
        <v>0</v>
      </c>
      <c r="AR162" s="13" t="s">
        <v>170</v>
      </c>
      <c r="AT162" s="13" t="s">
        <v>139</v>
      </c>
      <c r="AU162" s="13" t="s">
        <v>116</v>
      </c>
      <c r="AY162" s="13" t="s">
        <v>137</v>
      </c>
      <c r="BE162" s="101">
        <f t="shared" si="29"/>
        <v>0</v>
      </c>
      <c r="BF162" s="101">
        <f t="shared" si="30"/>
        <v>0</v>
      </c>
      <c r="BG162" s="101">
        <f t="shared" si="31"/>
        <v>0</v>
      </c>
      <c r="BH162" s="101">
        <f t="shared" si="32"/>
        <v>0</v>
      </c>
      <c r="BI162" s="101">
        <f t="shared" si="33"/>
        <v>0</v>
      </c>
      <c r="BJ162" s="13" t="s">
        <v>116</v>
      </c>
      <c r="BK162" s="101">
        <f t="shared" si="34"/>
        <v>0</v>
      </c>
      <c r="BL162" s="13" t="s">
        <v>170</v>
      </c>
      <c r="BM162" s="13" t="s">
        <v>438</v>
      </c>
    </row>
    <row r="163" spans="2:65" s="1" customFormat="1" ht="22.5" customHeight="1" x14ac:dyDescent="0.3">
      <c r="B163" s="126"/>
      <c r="C163" s="167" t="s">
        <v>145</v>
      </c>
      <c r="D163" s="167" t="s">
        <v>225</v>
      </c>
      <c r="E163" s="168" t="s">
        <v>439</v>
      </c>
      <c r="F163" s="248" t="s">
        <v>440</v>
      </c>
      <c r="G163" s="249"/>
      <c r="H163" s="249"/>
      <c r="I163" s="249"/>
      <c r="J163" s="169" t="s">
        <v>142</v>
      </c>
      <c r="K163" s="170">
        <v>2</v>
      </c>
      <c r="L163" s="250">
        <v>0</v>
      </c>
      <c r="M163" s="249"/>
      <c r="N163" s="251">
        <f t="shared" si="25"/>
        <v>0</v>
      </c>
      <c r="O163" s="233"/>
      <c r="P163" s="233"/>
      <c r="Q163" s="233"/>
      <c r="R163" s="128"/>
      <c r="T163" s="160" t="s">
        <v>3</v>
      </c>
      <c r="U163" s="39" t="s">
        <v>41</v>
      </c>
      <c r="V163" s="31"/>
      <c r="W163" s="161">
        <f t="shared" si="26"/>
        <v>0</v>
      </c>
      <c r="X163" s="161">
        <v>5.0000000000000001E-4</v>
      </c>
      <c r="Y163" s="161">
        <f t="shared" si="27"/>
        <v>1E-3</v>
      </c>
      <c r="Z163" s="161">
        <v>0</v>
      </c>
      <c r="AA163" s="162">
        <f t="shared" si="28"/>
        <v>0</v>
      </c>
      <c r="AR163" s="13" t="s">
        <v>244</v>
      </c>
      <c r="AT163" s="13" t="s">
        <v>225</v>
      </c>
      <c r="AU163" s="13" t="s">
        <v>116</v>
      </c>
      <c r="AY163" s="13" t="s">
        <v>137</v>
      </c>
      <c r="BE163" s="101">
        <f t="shared" si="29"/>
        <v>0</v>
      </c>
      <c r="BF163" s="101">
        <f t="shared" si="30"/>
        <v>0</v>
      </c>
      <c r="BG163" s="101">
        <f t="shared" si="31"/>
        <v>0</v>
      </c>
      <c r="BH163" s="101">
        <f t="shared" si="32"/>
        <v>0</v>
      </c>
      <c r="BI163" s="101">
        <f t="shared" si="33"/>
        <v>0</v>
      </c>
      <c r="BJ163" s="13" t="s">
        <v>116</v>
      </c>
      <c r="BK163" s="101">
        <f t="shared" si="34"/>
        <v>0</v>
      </c>
      <c r="BL163" s="13" t="s">
        <v>170</v>
      </c>
      <c r="BM163" s="13" t="s">
        <v>441</v>
      </c>
    </row>
    <row r="164" spans="2:65" s="1" customFormat="1" ht="31.5" customHeight="1" x14ac:dyDescent="0.3">
      <c r="B164" s="126"/>
      <c r="C164" s="155" t="s">
        <v>246</v>
      </c>
      <c r="D164" s="155" t="s">
        <v>139</v>
      </c>
      <c r="E164" s="156" t="s">
        <v>442</v>
      </c>
      <c r="F164" s="232" t="s">
        <v>443</v>
      </c>
      <c r="G164" s="233"/>
      <c r="H164" s="233"/>
      <c r="I164" s="233"/>
      <c r="J164" s="157" t="s">
        <v>259</v>
      </c>
      <c r="K164" s="159">
        <v>0</v>
      </c>
      <c r="L164" s="234">
        <v>0</v>
      </c>
      <c r="M164" s="233"/>
      <c r="N164" s="235">
        <f t="shared" si="25"/>
        <v>0</v>
      </c>
      <c r="O164" s="233"/>
      <c r="P164" s="233"/>
      <c r="Q164" s="233"/>
      <c r="R164" s="128"/>
      <c r="T164" s="160" t="s">
        <v>3</v>
      </c>
      <c r="U164" s="39" t="s">
        <v>41</v>
      </c>
      <c r="V164" s="31"/>
      <c r="W164" s="161">
        <f t="shared" si="26"/>
        <v>0</v>
      </c>
      <c r="X164" s="161">
        <v>0</v>
      </c>
      <c r="Y164" s="161">
        <f t="shared" si="27"/>
        <v>0</v>
      </c>
      <c r="Z164" s="161">
        <v>0</v>
      </c>
      <c r="AA164" s="162">
        <f t="shared" si="28"/>
        <v>0</v>
      </c>
      <c r="AR164" s="13" t="s">
        <v>170</v>
      </c>
      <c r="AT164" s="13" t="s">
        <v>139</v>
      </c>
      <c r="AU164" s="13" t="s">
        <v>116</v>
      </c>
      <c r="AY164" s="13" t="s">
        <v>137</v>
      </c>
      <c r="BE164" s="101">
        <f t="shared" si="29"/>
        <v>0</v>
      </c>
      <c r="BF164" s="101">
        <f t="shared" si="30"/>
        <v>0</v>
      </c>
      <c r="BG164" s="101">
        <f t="shared" si="31"/>
        <v>0</v>
      </c>
      <c r="BH164" s="101">
        <f t="shared" si="32"/>
        <v>0</v>
      </c>
      <c r="BI164" s="101">
        <f t="shared" si="33"/>
        <v>0</v>
      </c>
      <c r="BJ164" s="13" t="s">
        <v>116</v>
      </c>
      <c r="BK164" s="101">
        <f t="shared" si="34"/>
        <v>0</v>
      </c>
      <c r="BL164" s="13" t="s">
        <v>170</v>
      </c>
      <c r="BM164" s="13" t="s">
        <v>444</v>
      </c>
    </row>
    <row r="165" spans="2:65" s="9" customFormat="1" ht="29.85" customHeight="1" x14ac:dyDescent="0.3">
      <c r="B165" s="144"/>
      <c r="C165" s="145"/>
      <c r="D165" s="154" t="s">
        <v>322</v>
      </c>
      <c r="E165" s="154"/>
      <c r="F165" s="154"/>
      <c r="G165" s="154"/>
      <c r="H165" s="154"/>
      <c r="I165" s="154"/>
      <c r="J165" s="154"/>
      <c r="K165" s="154"/>
      <c r="L165" s="154"/>
      <c r="M165" s="154"/>
      <c r="N165" s="252">
        <f>BK165</f>
        <v>0</v>
      </c>
      <c r="O165" s="253"/>
      <c r="P165" s="253"/>
      <c r="Q165" s="253"/>
      <c r="R165" s="147"/>
      <c r="T165" s="148"/>
      <c r="U165" s="145"/>
      <c r="V165" s="145"/>
      <c r="W165" s="149">
        <f>SUM(W166:W167)</f>
        <v>0</v>
      </c>
      <c r="X165" s="145"/>
      <c r="Y165" s="149">
        <f>SUM(Y166:Y167)</f>
        <v>2.7000000000000001E-3</v>
      </c>
      <c r="Z165" s="145"/>
      <c r="AA165" s="150">
        <f>SUM(AA166:AA167)</f>
        <v>0</v>
      </c>
      <c r="AR165" s="151" t="s">
        <v>116</v>
      </c>
      <c r="AT165" s="152" t="s">
        <v>73</v>
      </c>
      <c r="AU165" s="152" t="s">
        <v>81</v>
      </c>
      <c r="AY165" s="151" t="s">
        <v>137</v>
      </c>
      <c r="BK165" s="153">
        <f>SUM(BK166:BK167)</f>
        <v>0</v>
      </c>
    </row>
    <row r="166" spans="2:65" s="1" customFormat="1" ht="22.5" customHeight="1" x14ac:dyDescent="0.3">
      <c r="B166" s="126"/>
      <c r="C166" s="155" t="s">
        <v>445</v>
      </c>
      <c r="D166" s="155" t="s">
        <v>139</v>
      </c>
      <c r="E166" s="156" t="s">
        <v>446</v>
      </c>
      <c r="F166" s="232" t="s">
        <v>447</v>
      </c>
      <c r="G166" s="233"/>
      <c r="H166" s="233"/>
      <c r="I166" s="233"/>
      <c r="J166" s="157" t="s">
        <v>448</v>
      </c>
      <c r="K166" s="158">
        <v>30</v>
      </c>
      <c r="L166" s="234">
        <v>0</v>
      </c>
      <c r="M166" s="233"/>
      <c r="N166" s="235">
        <f>ROUND(L166*K166,2)</f>
        <v>0</v>
      </c>
      <c r="O166" s="233"/>
      <c r="P166" s="233"/>
      <c r="Q166" s="233"/>
      <c r="R166" s="128"/>
      <c r="T166" s="160" t="s">
        <v>3</v>
      </c>
      <c r="U166" s="39" t="s">
        <v>41</v>
      </c>
      <c r="V166" s="31"/>
      <c r="W166" s="161">
        <f>V166*K166</f>
        <v>0</v>
      </c>
      <c r="X166" s="161">
        <v>9.0000000000000006E-5</v>
      </c>
      <c r="Y166" s="161">
        <f>X166*K166</f>
        <v>2.7000000000000001E-3</v>
      </c>
      <c r="Z166" s="161">
        <v>0</v>
      </c>
      <c r="AA166" s="162">
        <f>Z166*K166</f>
        <v>0</v>
      </c>
      <c r="AR166" s="13" t="s">
        <v>170</v>
      </c>
      <c r="AT166" s="13" t="s">
        <v>139</v>
      </c>
      <c r="AU166" s="13" t="s">
        <v>116</v>
      </c>
      <c r="AY166" s="13" t="s">
        <v>137</v>
      </c>
      <c r="BE166" s="101">
        <f>IF(U166="základná",N166,0)</f>
        <v>0</v>
      </c>
      <c r="BF166" s="101">
        <f>IF(U166="znížená",N166,0)</f>
        <v>0</v>
      </c>
      <c r="BG166" s="101">
        <f>IF(U166="zákl. prenesená",N166,0)</f>
        <v>0</v>
      </c>
      <c r="BH166" s="101">
        <f>IF(U166="zníž. prenesená",N166,0)</f>
        <v>0</v>
      </c>
      <c r="BI166" s="101">
        <f>IF(U166="nulová",N166,0)</f>
        <v>0</v>
      </c>
      <c r="BJ166" s="13" t="s">
        <v>116</v>
      </c>
      <c r="BK166" s="101">
        <f>ROUND(L166*K166,2)</f>
        <v>0</v>
      </c>
      <c r="BL166" s="13" t="s">
        <v>170</v>
      </c>
      <c r="BM166" s="13" t="s">
        <v>449</v>
      </c>
    </row>
    <row r="167" spans="2:65" s="1" customFormat="1" ht="31.5" customHeight="1" x14ac:dyDescent="0.3">
      <c r="B167" s="126"/>
      <c r="C167" s="155" t="s">
        <v>450</v>
      </c>
      <c r="D167" s="155" t="s">
        <v>139</v>
      </c>
      <c r="E167" s="156" t="s">
        <v>451</v>
      </c>
      <c r="F167" s="232" t="s">
        <v>452</v>
      </c>
      <c r="G167" s="233"/>
      <c r="H167" s="233"/>
      <c r="I167" s="233"/>
      <c r="J167" s="157" t="s">
        <v>259</v>
      </c>
      <c r="K167" s="159">
        <v>0</v>
      </c>
      <c r="L167" s="234">
        <v>0</v>
      </c>
      <c r="M167" s="233"/>
      <c r="N167" s="235">
        <f>ROUND(L167*K167,2)</f>
        <v>0</v>
      </c>
      <c r="O167" s="233"/>
      <c r="P167" s="233"/>
      <c r="Q167" s="233"/>
      <c r="R167" s="128"/>
      <c r="T167" s="160" t="s">
        <v>3</v>
      </c>
      <c r="U167" s="39" t="s">
        <v>41</v>
      </c>
      <c r="V167" s="31"/>
      <c r="W167" s="161">
        <f>V167*K167</f>
        <v>0</v>
      </c>
      <c r="X167" s="161">
        <v>0</v>
      </c>
      <c r="Y167" s="161">
        <f>X167*K167</f>
        <v>0</v>
      </c>
      <c r="Z167" s="161">
        <v>0</v>
      </c>
      <c r="AA167" s="162">
        <f>Z167*K167</f>
        <v>0</v>
      </c>
      <c r="AR167" s="13" t="s">
        <v>170</v>
      </c>
      <c r="AT167" s="13" t="s">
        <v>139</v>
      </c>
      <c r="AU167" s="13" t="s">
        <v>116</v>
      </c>
      <c r="AY167" s="13" t="s">
        <v>137</v>
      </c>
      <c r="BE167" s="101">
        <f>IF(U167="základná",N167,0)</f>
        <v>0</v>
      </c>
      <c r="BF167" s="101">
        <f>IF(U167="znížená",N167,0)</f>
        <v>0</v>
      </c>
      <c r="BG167" s="101">
        <f>IF(U167="zákl. prenesená",N167,0)</f>
        <v>0</v>
      </c>
      <c r="BH167" s="101">
        <f>IF(U167="zníž. prenesená",N167,0)</f>
        <v>0</v>
      </c>
      <c r="BI167" s="101">
        <f>IF(U167="nulová",N167,0)</f>
        <v>0</v>
      </c>
      <c r="BJ167" s="13" t="s">
        <v>116</v>
      </c>
      <c r="BK167" s="101">
        <f>ROUND(L167*K167,2)</f>
        <v>0</v>
      </c>
      <c r="BL167" s="13" t="s">
        <v>170</v>
      </c>
      <c r="BM167" s="13" t="s">
        <v>453</v>
      </c>
    </row>
    <row r="168" spans="2:65" s="9" customFormat="1" ht="37.35" customHeight="1" x14ac:dyDescent="0.35">
      <c r="B168" s="144"/>
      <c r="C168" s="145"/>
      <c r="D168" s="146" t="s">
        <v>323</v>
      </c>
      <c r="E168" s="146"/>
      <c r="F168" s="146"/>
      <c r="G168" s="146"/>
      <c r="H168" s="146"/>
      <c r="I168" s="146"/>
      <c r="J168" s="146"/>
      <c r="K168" s="146"/>
      <c r="L168" s="146"/>
      <c r="M168" s="146"/>
      <c r="N168" s="246">
        <f>BK168</f>
        <v>0</v>
      </c>
      <c r="O168" s="247"/>
      <c r="P168" s="247"/>
      <c r="Q168" s="247"/>
      <c r="R168" s="147"/>
      <c r="T168" s="148"/>
      <c r="U168" s="145"/>
      <c r="V168" s="145"/>
      <c r="W168" s="149">
        <f>W169</f>
        <v>0</v>
      </c>
      <c r="X168" s="145"/>
      <c r="Y168" s="149">
        <f>Y169</f>
        <v>0</v>
      </c>
      <c r="Z168" s="145"/>
      <c r="AA168" s="150">
        <f>AA169</f>
        <v>0</v>
      </c>
      <c r="AR168" s="151" t="s">
        <v>143</v>
      </c>
      <c r="AT168" s="152" t="s">
        <v>73</v>
      </c>
      <c r="AU168" s="152" t="s">
        <v>74</v>
      </c>
      <c r="AY168" s="151" t="s">
        <v>137</v>
      </c>
      <c r="BK168" s="153">
        <f>BK169</f>
        <v>0</v>
      </c>
    </row>
    <row r="169" spans="2:65" s="1" customFormat="1" ht="57" customHeight="1" x14ac:dyDescent="0.3">
      <c r="B169" s="126"/>
      <c r="C169" s="155" t="s">
        <v>454</v>
      </c>
      <c r="D169" s="155" t="s">
        <v>139</v>
      </c>
      <c r="E169" s="156" t="s">
        <v>455</v>
      </c>
      <c r="F169" s="232" t="s">
        <v>456</v>
      </c>
      <c r="G169" s="233"/>
      <c r="H169" s="233"/>
      <c r="I169" s="233"/>
      <c r="J169" s="157" t="s">
        <v>457</v>
      </c>
      <c r="K169" s="158">
        <v>16</v>
      </c>
      <c r="L169" s="234">
        <v>0</v>
      </c>
      <c r="M169" s="233"/>
      <c r="N169" s="235">
        <f>ROUND(L169*K169,2)</f>
        <v>0</v>
      </c>
      <c r="O169" s="233"/>
      <c r="P169" s="233"/>
      <c r="Q169" s="233"/>
      <c r="R169" s="128"/>
      <c r="T169" s="160" t="s">
        <v>3</v>
      </c>
      <c r="U169" s="39" t="s">
        <v>41</v>
      </c>
      <c r="V169" s="31"/>
      <c r="W169" s="161">
        <f>V169*K169</f>
        <v>0</v>
      </c>
      <c r="X169" s="161">
        <v>0</v>
      </c>
      <c r="Y169" s="161">
        <f>X169*K169</f>
        <v>0</v>
      </c>
      <c r="Z169" s="161">
        <v>0</v>
      </c>
      <c r="AA169" s="162">
        <f>Z169*K169</f>
        <v>0</v>
      </c>
      <c r="AR169" s="13" t="s">
        <v>458</v>
      </c>
      <c r="AT169" s="13" t="s">
        <v>139</v>
      </c>
      <c r="AU169" s="13" t="s">
        <v>81</v>
      </c>
      <c r="AY169" s="13" t="s">
        <v>137</v>
      </c>
      <c r="BE169" s="101">
        <f>IF(U169="základná",N169,0)</f>
        <v>0</v>
      </c>
      <c r="BF169" s="101">
        <f>IF(U169="znížená",N169,0)</f>
        <v>0</v>
      </c>
      <c r="BG169" s="101">
        <f>IF(U169="zákl. prenesená",N169,0)</f>
        <v>0</v>
      </c>
      <c r="BH169" s="101">
        <f>IF(U169="zníž. prenesená",N169,0)</f>
        <v>0</v>
      </c>
      <c r="BI169" s="101">
        <f>IF(U169="nulová",N169,0)</f>
        <v>0</v>
      </c>
      <c r="BJ169" s="13" t="s">
        <v>116</v>
      </c>
      <c r="BK169" s="101">
        <f>ROUND(L169*K169,2)</f>
        <v>0</v>
      </c>
      <c r="BL169" s="13" t="s">
        <v>458</v>
      </c>
      <c r="BM169" s="13" t="s">
        <v>459</v>
      </c>
    </row>
    <row r="170" spans="2:65" s="1" customFormat="1" ht="49.9" customHeight="1" x14ac:dyDescent="0.35">
      <c r="B170" s="30"/>
      <c r="C170" s="31"/>
      <c r="D170" s="146" t="s">
        <v>172</v>
      </c>
      <c r="E170" s="31"/>
      <c r="F170" s="31"/>
      <c r="G170" s="31"/>
      <c r="H170" s="31"/>
      <c r="I170" s="31"/>
      <c r="J170" s="31"/>
      <c r="K170" s="31"/>
      <c r="L170" s="31"/>
      <c r="M170" s="31"/>
      <c r="N170" s="246">
        <f t="shared" ref="N170:N175" si="35">BK170</f>
        <v>0</v>
      </c>
      <c r="O170" s="247"/>
      <c r="P170" s="247"/>
      <c r="Q170" s="247"/>
      <c r="R170" s="32"/>
      <c r="T170" s="69"/>
      <c r="U170" s="31"/>
      <c r="V170" s="31"/>
      <c r="W170" s="31"/>
      <c r="X170" s="31"/>
      <c r="Y170" s="31"/>
      <c r="Z170" s="31"/>
      <c r="AA170" s="70"/>
      <c r="AT170" s="13" t="s">
        <v>73</v>
      </c>
      <c r="AU170" s="13" t="s">
        <v>74</v>
      </c>
      <c r="AY170" s="13" t="s">
        <v>173</v>
      </c>
      <c r="BK170" s="101">
        <f>SUM(BK171:BK175)</f>
        <v>0</v>
      </c>
    </row>
    <row r="171" spans="2:65" s="1" customFormat="1" ht="22.35" customHeight="1" x14ac:dyDescent="0.3">
      <c r="B171" s="30"/>
      <c r="C171" s="163" t="s">
        <v>3</v>
      </c>
      <c r="D171" s="163" t="s">
        <v>139</v>
      </c>
      <c r="E171" s="164" t="s">
        <v>3</v>
      </c>
      <c r="F171" s="236" t="s">
        <v>3</v>
      </c>
      <c r="G171" s="237"/>
      <c r="H171" s="237"/>
      <c r="I171" s="237"/>
      <c r="J171" s="165" t="s">
        <v>3</v>
      </c>
      <c r="K171" s="159"/>
      <c r="L171" s="234"/>
      <c r="M171" s="238"/>
      <c r="N171" s="239">
        <f t="shared" si="35"/>
        <v>0</v>
      </c>
      <c r="O171" s="238"/>
      <c r="P171" s="238"/>
      <c r="Q171" s="238"/>
      <c r="R171" s="32"/>
      <c r="T171" s="160" t="s">
        <v>3</v>
      </c>
      <c r="U171" s="166" t="s">
        <v>41</v>
      </c>
      <c r="V171" s="31"/>
      <c r="W171" s="31"/>
      <c r="X171" s="31"/>
      <c r="Y171" s="31"/>
      <c r="Z171" s="31"/>
      <c r="AA171" s="70"/>
      <c r="AT171" s="13" t="s">
        <v>173</v>
      </c>
      <c r="AU171" s="13" t="s">
        <v>81</v>
      </c>
      <c r="AY171" s="13" t="s">
        <v>173</v>
      </c>
      <c r="BE171" s="101">
        <f>IF(U171="základná",N171,0)</f>
        <v>0</v>
      </c>
      <c r="BF171" s="101">
        <f>IF(U171="znížená",N171,0)</f>
        <v>0</v>
      </c>
      <c r="BG171" s="101">
        <f>IF(U171="zákl. prenesená",N171,0)</f>
        <v>0</v>
      </c>
      <c r="BH171" s="101">
        <f>IF(U171="zníž. prenesená",N171,0)</f>
        <v>0</v>
      </c>
      <c r="BI171" s="101">
        <f>IF(U171="nulová",N171,0)</f>
        <v>0</v>
      </c>
      <c r="BJ171" s="13" t="s">
        <v>116</v>
      </c>
      <c r="BK171" s="101">
        <f>L171*K171</f>
        <v>0</v>
      </c>
    </row>
    <row r="172" spans="2:65" s="1" customFormat="1" ht="22.35" customHeight="1" x14ac:dyDescent="0.3">
      <c r="B172" s="30"/>
      <c r="C172" s="163" t="s">
        <v>3</v>
      </c>
      <c r="D172" s="163" t="s">
        <v>139</v>
      </c>
      <c r="E172" s="164" t="s">
        <v>3</v>
      </c>
      <c r="F172" s="236" t="s">
        <v>3</v>
      </c>
      <c r="G172" s="237"/>
      <c r="H172" s="237"/>
      <c r="I172" s="237"/>
      <c r="J172" s="165" t="s">
        <v>3</v>
      </c>
      <c r="K172" s="159"/>
      <c r="L172" s="234"/>
      <c r="M172" s="238"/>
      <c r="N172" s="239">
        <f t="shared" si="35"/>
        <v>0</v>
      </c>
      <c r="O172" s="238"/>
      <c r="P172" s="238"/>
      <c r="Q172" s="238"/>
      <c r="R172" s="32"/>
      <c r="T172" s="160" t="s">
        <v>3</v>
      </c>
      <c r="U172" s="166" t="s">
        <v>41</v>
      </c>
      <c r="V172" s="31"/>
      <c r="W172" s="31"/>
      <c r="X172" s="31"/>
      <c r="Y172" s="31"/>
      <c r="Z172" s="31"/>
      <c r="AA172" s="70"/>
      <c r="AT172" s="13" t="s">
        <v>173</v>
      </c>
      <c r="AU172" s="13" t="s">
        <v>81</v>
      </c>
      <c r="AY172" s="13" t="s">
        <v>173</v>
      </c>
      <c r="BE172" s="101">
        <f>IF(U172="základná",N172,0)</f>
        <v>0</v>
      </c>
      <c r="BF172" s="101">
        <f>IF(U172="znížená",N172,0)</f>
        <v>0</v>
      </c>
      <c r="BG172" s="101">
        <f>IF(U172="zákl. prenesená",N172,0)</f>
        <v>0</v>
      </c>
      <c r="BH172" s="101">
        <f>IF(U172="zníž. prenesená",N172,0)</f>
        <v>0</v>
      </c>
      <c r="BI172" s="101">
        <f>IF(U172="nulová",N172,0)</f>
        <v>0</v>
      </c>
      <c r="BJ172" s="13" t="s">
        <v>116</v>
      </c>
      <c r="BK172" s="101">
        <f>L172*K172</f>
        <v>0</v>
      </c>
    </row>
    <row r="173" spans="2:65" s="1" customFormat="1" ht="22.35" customHeight="1" x14ac:dyDescent="0.3">
      <c r="B173" s="30"/>
      <c r="C173" s="163" t="s">
        <v>3</v>
      </c>
      <c r="D173" s="163" t="s">
        <v>139</v>
      </c>
      <c r="E173" s="164" t="s">
        <v>3</v>
      </c>
      <c r="F173" s="236" t="s">
        <v>3</v>
      </c>
      <c r="G173" s="237"/>
      <c r="H173" s="237"/>
      <c r="I173" s="237"/>
      <c r="J173" s="165" t="s">
        <v>3</v>
      </c>
      <c r="K173" s="159"/>
      <c r="L173" s="234"/>
      <c r="M173" s="238"/>
      <c r="N173" s="239">
        <f t="shared" si="35"/>
        <v>0</v>
      </c>
      <c r="O173" s="238"/>
      <c r="P173" s="238"/>
      <c r="Q173" s="238"/>
      <c r="R173" s="32"/>
      <c r="T173" s="160" t="s">
        <v>3</v>
      </c>
      <c r="U173" s="166" t="s">
        <v>41</v>
      </c>
      <c r="V173" s="31"/>
      <c r="W173" s="31"/>
      <c r="X173" s="31"/>
      <c r="Y173" s="31"/>
      <c r="Z173" s="31"/>
      <c r="AA173" s="70"/>
      <c r="AT173" s="13" t="s">
        <v>173</v>
      </c>
      <c r="AU173" s="13" t="s">
        <v>81</v>
      </c>
      <c r="AY173" s="13" t="s">
        <v>173</v>
      </c>
      <c r="BE173" s="101">
        <f>IF(U173="základná",N173,0)</f>
        <v>0</v>
      </c>
      <c r="BF173" s="101">
        <f>IF(U173="znížená",N173,0)</f>
        <v>0</v>
      </c>
      <c r="BG173" s="101">
        <f>IF(U173="zákl. prenesená",N173,0)</f>
        <v>0</v>
      </c>
      <c r="BH173" s="101">
        <f>IF(U173="zníž. prenesená",N173,0)</f>
        <v>0</v>
      </c>
      <c r="BI173" s="101">
        <f>IF(U173="nulová",N173,0)</f>
        <v>0</v>
      </c>
      <c r="BJ173" s="13" t="s">
        <v>116</v>
      </c>
      <c r="BK173" s="101">
        <f>L173*K173</f>
        <v>0</v>
      </c>
    </row>
    <row r="174" spans="2:65" s="1" customFormat="1" ht="22.35" customHeight="1" x14ac:dyDescent="0.3">
      <c r="B174" s="30"/>
      <c r="C174" s="163" t="s">
        <v>3</v>
      </c>
      <c r="D174" s="163" t="s">
        <v>139</v>
      </c>
      <c r="E174" s="164" t="s">
        <v>3</v>
      </c>
      <c r="F174" s="236" t="s">
        <v>3</v>
      </c>
      <c r="G174" s="237"/>
      <c r="H174" s="237"/>
      <c r="I174" s="237"/>
      <c r="J174" s="165" t="s">
        <v>3</v>
      </c>
      <c r="K174" s="159"/>
      <c r="L174" s="234"/>
      <c r="M174" s="238"/>
      <c r="N174" s="239">
        <f t="shared" si="35"/>
        <v>0</v>
      </c>
      <c r="O174" s="238"/>
      <c r="P174" s="238"/>
      <c r="Q174" s="238"/>
      <c r="R174" s="32"/>
      <c r="T174" s="160" t="s">
        <v>3</v>
      </c>
      <c r="U174" s="166" t="s">
        <v>41</v>
      </c>
      <c r="V174" s="31"/>
      <c r="W174" s="31"/>
      <c r="X174" s="31"/>
      <c r="Y174" s="31"/>
      <c r="Z174" s="31"/>
      <c r="AA174" s="70"/>
      <c r="AT174" s="13" t="s">
        <v>173</v>
      </c>
      <c r="AU174" s="13" t="s">
        <v>81</v>
      </c>
      <c r="AY174" s="13" t="s">
        <v>173</v>
      </c>
      <c r="BE174" s="101">
        <f>IF(U174="základná",N174,0)</f>
        <v>0</v>
      </c>
      <c r="BF174" s="101">
        <f>IF(U174="znížená",N174,0)</f>
        <v>0</v>
      </c>
      <c r="BG174" s="101">
        <f>IF(U174="zákl. prenesená",N174,0)</f>
        <v>0</v>
      </c>
      <c r="BH174" s="101">
        <f>IF(U174="zníž. prenesená",N174,0)</f>
        <v>0</v>
      </c>
      <c r="BI174" s="101">
        <f>IF(U174="nulová",N174,0)</f>
        <v>0</v>
      </c>
      <c r="BJ174" s="13" t="s">
        <v>116</v>
      </c>
      <c r="BK174" s="101">
        <f>L174*K174</f>
        <v>0</v>
      </c>
    </row>
    <row r="175" spans="2:65" s="1" customFormat="1" ht="22.35" customHeight="1" x14ac:dyDescent="0.3">
      <c r="B175" s="30"/>
      <c r="C175" s="163" t="s">
        <v>3</v>
      </c>
      <c r="D175" s="163" t="s">
        <v>139</v>
      </c>
      <c r="E175" s="164" t="s">
        <v>3</v>
      </c>
      <c r="F175" s="236" t="s">
        <v>3</v>
      </c>
      <c r="G175" s="237"/>
      <c r="H175" s="237"/>
      <c r="I175" s="237"/>
      <c r="J175" s="165" t="s">
        <v>3</v>
      </c>
      <c r="K175" s="159"/>
      <c r="L175" s="234"/>
      <c r="M175" s="238"/>
      <c r="N175" s="239">
        <f t="shared" si="35"/>
        <v>0</v>
      </c>
      <c r="O175" s="238"/>
      <c r="P175" s="238"/>
      <c r="Q175" s="238"/>
      <c r="R175" s="32"/>
      <c r="T175" s="160" t="s">
        <v>3</v>
      </c>
      <c r="U175" s="166" t="s">
        <v>41</v>
      </c>
      <c r="V175" s="51"/>
      <c r="W175" s="51"/>
      <c r="X175" s="51"/>
      <c r="Y175" s="51"/>
      <c r="Z175" s="51"/>
      <c r="AA175" s="53"/>
      <c r="AT175" s="13" t="s">
        <v>173</v>
      </c>
      <c r="AU175" s="13" t="s">
        <v>81</v>
      </c>
      <c r="AY175" s="13" t="s">
        <v>173</v>
      </c>
      <c r="BE175" s="101">
        <f>IF(U175="základná",N175,0)</f>
        <v>0</v>
      </c>
      <c r="BF175" s="101">
        <f>IF(U175="znížená",N175,0)</f>
        <v>0</v>
      </c>
      <c r="BG175" s="101">
        <f>IF(U175="zákl. prenesená",N175,0)</f>
        <v>0</v>
      </c>
      <c r="BH175" s="101">
        <f>IF(U175="zníž. prenesená",N175,0)</f>
        <v>0</v>
      </c>
      <c r="BI175" s="101">
        <f>IF(U175="nulová",N175,0)</f>
        <v>0</v>
      </c>
      <c r="BJ175" s="13" t="s">
        <v>116</v>
      </c>
      <c r="BK175" s="101">
        <f>L175*K175</f>
        <v>0</v>
      </c>
    </row>
    <row r="176" spans="2:65" s="1" customFormat="1" ht="6.95" customHeight="1" x14ac:dyDescent="0.3">
      <c r="B176" s="54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6"/>
    </row>
  </sheetData>
  <mergeCells count="211">
    <mergeCell ref="H1:K1"/>
    <mergeCell ref="S2:AC2"/>
    <mergeCell ref="F174:I174"/>
    <mergeCell ref="L174:M174"/>
    <mergeCell ref="N174:Q174"/>
    <mergeCell ref="F175:I175"/>
    <mergeCell ref="L175:M175"/>
    <mergeCell ref="N175:Q175"/>
    <mergeCell ref="N123:Q123"/>
    <mergeCell ref="N124:Q124"/>
    <mergeCell ref="N125:Q125"/>
    <mergeCell ref="N136:Q136"/>
    <mergeCell ref="N144:Q144"/>
    <mergeCell ref="N147:Q147"/>
    <mergeCell ref="N165:Q165"/>
    <mergeCell ref="N168:Q168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66:I166"/>
    <mergeCell ref="L166:M166"/>
    <mergeCell ref="N166:Q166"/>
    <mergeCell ref="F167:I167"/>
    <mergeCell ref="L167:M167"/>
    <mergeCell ref="N167:Q167"/>
    <mergeCell ref="F169:I169"/>
    <mergeCell ref="L169:M169"/>
    <mergeCell ref="N169:Q169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6:I146"/>
    <mergeCell ref="L146:M146"/>
    <mergeCell ref="N146:Q146"/>
    <mergeCell ref="F148:I148"/>
    <mergeCell ref="L148:M148"/>
    <mergeCell ref="N148:Q148"/>
    <mergeCell ref="F149:I149"/>
    <mergeCell ref="L149:M149"/>
    <mergeCell ref="N149:Q149"/>
    <mergeCell ref="F142:I142"/>
    <mergeCell ref="L142:M142"/>
    <mergeCell ref="N142:Q142"/>
    <mergeCell ref="F143:I143"/>
    <mergeCell ref="L143:M143"/>
    <mergeCell ref="N143:Q143"/>
    <mergeCell ref="F145:I145"/>
    <mergeCell ref="L145:M145"/>
    <mergeCell ref="N145:Q145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5:I135"/>
    <mergeCell ref="L135:M135"/>
    <mergeCell ref="N135:Q135"/>
    <mergeCell ref="F137:I137"/>
    <mergeCell ref="L137:M137"/>
    <mergeCell ref="N137:Q137"/>
    <mergeCell ref="F138:I138"/>
    <mergeCell ref="L138:M138"/>
    <mergeCell ref="N138:Q138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é sú hodnoty K a M." sqref="D171:D176">
      <formula1>"K,M"</formula1>
    </dataValidation>
    <dataValidation type="list" allowBlank="1" showInputMessage="1" showErrorMessage="1" error="Povolené sú hodnoty základná, znížená, nulová." sqref="U171:U176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2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01 - Búracie práce</vt:lpstr>
      <vt:lpstr>02 - Rekonštrukcia-staveb...</vt:lpstr>
      <vt:lpstr>04 - Zdravotechnické inšt...</vt:lpstr>
      <vt:lpstr>'01 - Búracie práce'!Názvy_tlače</vt:lpstr>
      <vt:lpstr>'02 - Rekonštrukcia-staveb...'!Názvy_tlače</vt:lpstr>
      <vt:lpstr>'04 - Zdravotechnické inšt...'!Názvy_tlače</vt:lpstr>
      <vt:lpstr>'Rekapitulácia stavby'!Názvy_tlače</vt:lpstr>
      <vt:lpstr>'01 - Búracie práce'!Oblasť_tlače</vt:lpstr>
      <vt:lpstr>'02 - Rekonštrukcia-staveb...'!Oblasť_tlače</vt:lpstr>
      <vt:lpstr>'04 - Zdravotechnické inšt...'!Oblasť_tlače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Hriňová Zuzana</dc:creator>
  <cp:lastModifiedBy>Zuzana Hriňová</cp:lastModifiedBy>
  <dcterms:created xsi:type="dcterms:W3CDTF">2017-04-26T12:12:25Z</dcterms:created>
  <dcterms:modified xsi:type="dcterms:W3CDTF">2017-04-26T12:12:32Z</dcterms:modified>
</cp:coreProperties>
</file>