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20775" windowHeight="9915"/>
  </bookViews>
  <sheets>
    <sheet name="Rekapitulácia stavby" sheetId="1" r:id="rId1"/>
    <sheet name="01 - Búracie práce" sheetId="2" r:id="rId2"/>
    <sheet name="02 - Rekonštrukcia-staveb..." sheetId="3" r:id="rId3"/>
    <sheet name="03 - Ústredné kúrenie" sheetId="4" r:id="rId4"/>
    <sheet name="06 - Bleskozvod" sheetId="5" r:id="rId5"/>
  </sheets>
  <definedNames>
    <definedName name="_xlnm.Print_Titles" localSheetId="1">'01 - Búracie práce'!$123:$123</definedName>
    <definedName name="_xlnm.Print_Titles" localSheetId="2">'02 - Rekonštrukcia-staveb...'!$134:$134</definedName>
    <definedName name="_xlnm.Print_Titles" localSheetId="3">'03 - Ústredné kúrenie'!$127:$127</definedName>
    <definedName name="_xlnm.Print_Titles" localSheetId="4">'06 - Bleskozvod'!$117:$117</definedName>
    <definedName name="_xlnm.Print_Titles" localSheetId="0">'Rekapitulácia stavby'!$85:$85</definedName>
    <definedName name="_xlnm.Print_Area" localSheetId="1">'01 - Búracie práce'!$C$4:$Q$70,'01 - Búracie práce'!$C$76:$Q$107,'01 - Búracie práce'!$C$113:$Q$172</definedName>
    <definedName name="_xlnm.Print_Area" localSheetId="2">'02 - Rekonštrukcia-staveb...'!$C$4:$Q$70,'02 - Rekonštrukcia-staveb...'!$C$76:$Q$118,'02 - Rekonštrukcia-staveb...'!$C$124:$Q$281</definedName>
    <definedName name="_xlnm.Print_Area" localSheetId="3">'03 - Ústredné kúrenie'!$C$4:$Q$70,'03 - Ústredné kúrenie'!$C$76:$Q$111,'03 - Ústredné kúrenie'!$C$117:$Q$203</definedName>
    <definedName name="_xlnm.Print_Area" localSheetId="4">'06 - Bleskozvod'!$C$4:$Q$70,'06 - Bleskozvod'!$C$76:$Q$101,'06 - Bleskozvod'!$C$107:$Q$145</definedName>
    <definedName name="_xlnm.Print_Area" localSheetId="0">'Rekapitulácia stavby'!$C$4:$AP$70,'Rekapitulácia stavby'!$C$76:$AP$99</definedName>
  </definedNames>
  <calcPr calcId="145621"/>
</workbook>
</file>

<file path=xl/calcChain.xml><?xml version="1.0" encoding="utf-8"?>
<calcChain xmlns="http://schemas.openxmlformats.org/spreadsheetml/2006/main">
  <c r="AY91" i="1" l="1"/>
  <c r="AX91" i="1"/>
  <c r="BI145" i="5"/>
  <c r="BH145" i="5"/>
  <c r="BG145" i="5"/>
  <c r="BE145" i="5"/>
  <c r="BK145" i="5"/>
  <c r="N145" i="5" s="1"/>
  <c r="BF145" i="5" s="1"/>
  <c r="BI144" i="5"/>
  <c r="BH144" i="5"/>
  <c r="BG144" i="5"/>
  <c r="BE144" i="5"/>
  <c r="BK144" i="5"/>
  <c r="N144" i="5" s="1"/>
  <c r="BF144" i="5" s="1"/>
  <c r="BI143" i="5"/>
  <c r="BH143" i="5"/>
  <c r="BG143" i="5"/>
  <c r="BF143" i="5"/>
  <c r="BE143" i="5"/>
  <c r="N143" i="5"/>
  <c r="BK143" i="5"/>
  <c r="BI142" i="5"/>
  <c r="BH142" i="5"/>
  <c r="BG142" i="5"/>
  <c r="BE142" i="5"/>
  <c r="N142" i="5"/>
  <c r="BF142" i="5" s="1"/>
  <c r="BK142" i="5"/>
  <c r="BI141" i="5"/>
  <c r="BH141" i="5"/>
  <c r="BG141" i="5"/>
  <c r="BE141" i="5"/>
  <c r="BK141" i="5"/>
  <c r="BK140" i="5" s="1"/>
  <c r="N140" i="5" s="1"/>
  <c r="N91" i="5" s="1"/>
  <c r="BI139" i="5"/>
  <c r="BH139" i="5"/>
  <c r="BG139" i="5"/>
  <c r="BE139" i="5"/>
  <c r="AA139" i="5"/>
  <c r="AA138" i="5" s="1"/>
  <c r="Y139" i="5"/>
  <c r="Y138" i="5" s="1"/>
  <c r="W139" i="5"/>
  <c r="W138" i="5" s="1"/>
  <c r="BK139" i="5"/>
  <c r="BK138" i="5" s="1"/>
  <c r="N138" i="5" s="1"/>
  <c r="N90" i="5" s="1"/>
  <c r="N139" i="5"/>
  <c r="BF139" i="5" s="1"/>
  <c r="BI137" i="5"/>
  <c r="BH137" i="5"/>
  <c r="BG137" i="5"/>
  <c r="BE137" i="5"/>
  <c r="AA137" i="5"/>
  <c r="Y137" i="5"/>
  <c r="W137" i="5"/>
  <c r="BK137" i="5"/>
  <c r="N137" i="5"/>
  <c r="BF137" i="5" s="1"/>
  <c r="BI136" i="5"/>
  <c r="BH136" i="5"/>
  <c r="BG136" i="5"/>
  <c r="BF136" i="5"/>
  <c r="BE136" i="5"/>
  <c r="AA136" i="5"/>
  <c r="Y136" i="5"/>
  <c r="W136" i="5"/>
  <c r="BK136" i="5"/>
  <c r="N136" i="5"/>
  <c r="BI135" i="5"/>
  <c r="BH135" i="5"/>
  <c r="BG135" i="5"/>
  <c r="BE135" i="5"/>
  <c r="AA135" i="5"/>
  <c r="Y135" i="5"/>
  <c r="W135" i="5"/>
  <c r="BK135" i="5"/>
  <c r="N135" i="5"/>
  <c r="BF135" i="5" s="1"/>
  <c r="BI134" i="5"/>
  <c r="BH134" i="5"/>
  <c r="BG134" i="5"/>
  <c r="BF134" i="5"/>
  <c r="BE134" i="5"/>
  <c r="AA134" i="5"/>
  <c r="Y134" i="5"/>
  <c r="W134" i="5"/>
  <c r="BK134" i="5"/>
  <c r="N134" i="5"/>
  <c r="BI133" i="5"/>
  <c r="BH133" i="5"/>
  <c r="BG133" i="5"/>
  <c r="BE133" i="5"/>
  <c r="AA133" i="5"/>
  <c r="Y133" i="5"/>
  <c r="W133" i="5"/>
  <c r="BK133" i="5"/>
  <c r="N133" i="5"/>
  <c r="BF133" i="5" s="1"/>
  <c r="BI132" i="5"/>
  <c r="BH132" i="5"/>
  <c r="BG132" i="5"/>
  <c r="BF132" i="5"/>
  <c r="BE132" i="5"/>
  <c r="AA132" i="5"/>
  <c r="Y132" i="5"/>
  <c r="W132" i="5"/>
  <c r="BK132" i="5"/>
  <c r="N132" i="5"/>
  <c r="BI131" i="5"/>
  <c r="BH131" i="5"/>
  <c r="BG131" i="5"/>
  <c r="BE131" i="5"/>
  <c r="AA131" i="5"/>
  <c r="Y131" i="5"/>
  <c r="W131" i="5"/>
  <c r="BK131" i="5"/>
  <c r="N131" i="5"/>
  <c r="BF131" i="5" s="1"/>
  <c r="BI130" i="5"/>
  <c r="BH130" i="5"/>
  <c r="BG130" i="5"/>
  <c r="BF130" i="5"/>
  <c r="BE130" i="5"/>
  <c r="AA130" i="5"/>
  <c r="Y130" i="5"/>
  <c r="W130" i="5"/>
  <c r="BK130" i="5"/>
  <c r="N130" i="5"/>
  <c r="BI129" i="5"/>
  <c r="BH129" i="5"/>
  <c r="BG129" i="5"/>
  <c r="BE129" i="5"/>
  <c r="AA129" i="5"/>
  <c r="Y129" i="5"/>
  <c r="W129" i="5"/>
  <c r="BK129" i="5"/>
  <c r="N129" i="5"/>
  <c r="BF129" i="5" s="1"/>
  <c r="BI128" i="5"/>
  <c r="BH128" i="5"/>
  <c r="BG128" i="5"/>
  <c r="BF128" i="5"/>
  <c r="BE128" i="5"/>
  <c r="AA128" i="5"/>
  <c r="Y128" i="5"/>
  <c r="W128" i="5"/>
  <c r="BK128" i="5"/>
  <c r="N128" i="5"/>
  <c r="BI127" i="5"/>
  <c r="BH127" i="5"/>
  <c r="BG127" i="5"/>
  <c r="BE127" i="5"/>
  <c r="AA127" i="5"/>
  <c r="Y127" i="5"/>
  <c r="W127" i="5"/>
  <c r="BK127" i="5"/>
  <c r="N127" i="5"/>
  <c r="BF127" i="5" s="1"/>
  <c r="BI126" i="5"/>
  <c r="BH126" i="5"/>
  <c r="BG126" i="5"/>
  <c r="BF126" i="5"/>
  <c r="BE126" i="5"/>
  <c r="AA126" i="5"/>
  <c r="Y126" i="5"/>
  <c r="W126" i="5"/>
  <c r="BK126" i="5"/>
  <c r="N126" i="5"/>
  <c r="BI125" i="5"/>
  <c r="BH125" i="5"/>
  <c r="BG125" i="5"/>
  <c r="BE125" i="5"/>
  <c r="AA125" i="5"/>
  <c r="Y125" i="5"/>
  <c r="W125" i="5"/>
  <c r="BK125" i="5"/>
  <c r="N125" i="5"/>
  <c r="BF125" i="5" s="1"/>
  <c r="BI124" i="5"/>
  <c r="BH124" i="5"/>
  <c r="BG124" i="5"/>
  <c r="BF124" i="5"/>
  <c r="BE124" i="5"/>
  <c r="AA124" i="5"/>
  <c r="Y124" i="5"/>
  <c r="W124" i="5"/>
  <c r="BK124" i="5"/>
  <c r="N124" i="5"/>
  <c r="BI123" i="5"/>
  <c r="BH123" i="5"/>
  <c r="BG123" i="5"/>
  <c r="BE123" i="5"/>
  <c r="AA123" i="5"/>
  <c r="Y123" i="5"/>
  <c r="W123" i="5"/>
  <c r="BK123" i="5"/>
  <c r="N123" i="5"/>
  <c r="BF123" i="5" s="1"/>
  <c r="BI122" i="5"/>
  <c r="BH122" i="5"/>
  <c r="BG122" i="5"/>
  <c r="BF122" i="5"/>
  <c r="BE122" i="5"/>
  <c r="AA122" i="5"/>
  <c r="Y122" i="5"/>
  <c r="W122" i="5"/>
  <c r="BK122" i="5"/>
  <c r="N122" i="5"/>
  <c r="BI121" i="5"/>
  <c r="BH121" i="5"/>
  <c r="BG121" i="5"/>
  <c r="BE121" i="5"/>
  <c r="AA121" i="5"/>
  <c r="Y121" i="5"/>
  <c r="W121" i="5"/>
  <c r="BK121" i="5"/>
  <c r="N121" i="5"/>
  <c r="BF121" i="5" s="1"/>
  <c r="BI120" i="5"/>
  <c r="BH120" i="5"/>
  <c r="BG120" i="5"/>
  <c r="BF120" i="5"/>
  <c r="BE120" i="5"/>
  <c r="AA120" i="5"/>
  <c r="AA119" i="5" s="1"/>
  <c r="AA118" i="5" s="1"/>
  <c r="Y120" i="5"/>
  <c r="Y119" i="5" s="1"/>
  <c r="Y118" i="5" s="1"/>
  <c r="W120" i="5"/>
  <c r="W119" i="5" s="1"/>
  <c r="W118" i="5" s="1"/>
  <c r="AU91" i="1" s="1"/>
  <c r="BK120" i="5"/>
  <c r="BK119" i="5" s="1"/>
  <c r="N120" i="5"/>
  <c r="M114" i="5"/>
  <c r="F112" i="5"/>
  <c r="F110" i="5"/>
  <c r="BI99" i="5"/>
  <c r="BH99" i="5"/>
  <c r="BG99" i="5"/>
  <c r="BE99" i="5"/>
  <c r="BI98" i="5"/>
  <c r="BH98" i="5"/>
  <c r="BG98" i="5"/>
  <c r="BE98" i="5"/>
  <c r="BI97" i="5"/>
  <c r="BH97" i="5"/>
  <c r="BG97" i="5"/>
  <c r="BE97" i="5"/>
  <c r="BI96" i="5"/>
  <c r="BH96" i="5"/>
  <c r="BG96" i="5"/>
  <c r="BE96" i="5"/>
  <c r="BI95" i="5"/>
  <c r="BH95" i="5"/>
  <c r="BG95" i="5"/>
  <c r="BE95" i="5"/>
  <c r="BI94" i="5"/>
  <c r="H36" i="5" s="1"/>
  <c r="BD91" i="1" s="1"/>
  <c r="BH94" i="5"/>
  <c r="H35" i="5" s="1"/>
  <c r="BC91" i="1" s="1"/>
  <c r="BG94" i="5"/>
  <c r="H34" i="5" s="1"/>
  <c r="BB91" i="1" s="1"/>
  <c r="BE94" i="5"/>
  <c r="M32" i="5" s="1"/>
  <c r="AV91" i="1" s="1"/>
  <c r="M84" i="5"/>
  <c r="M83" i="5"/>
  <c r="M81" i="5"/>
  <c r="F81" i="5"/>
  <c r="F79" i="5"/>
  <c r="O21" i="5"/>
  <c r="E21" i="5"/>
  <c r="M115" i="5" s="1"/>
  <c r="O20" i="5"/>
  <c r="O15" i="5"/>
  <c r="E15" i="5"/>
  <c r="F115" i="5" s="1"/>
  <c r="O14" i="5"/>
  <c r="O12" i="5"/>
  <c r="E12" i="5"/>
  <c r="F114" i="5" s="1"/>
  <c r="O11" i="5"/>
  <c r="O9" i="5"/>
  <c r="M112" i="5" s="1"/>
  <c r="F6" i="5"/>
  <c r="F109" i="5" s="1"/>
  <c r="AY90" i="1"/>
  <c r="AX90" i="1"/>
  <c r="BI203" i="4"/>
  <c r="BH203" i="4"/>
  <c r="BG203" i="4"/>
  <c r="BE203" i="4"/>
  <c r="BK203" i="4"/>
  <c r="N203" i="4" s="1"/>
  <c r="BF203" i="4" s="1"/>
  <c r="BI202" i="4"/>
  <c r="BH202" i="4"/>
  <c r="BG202" i="4"/>
  <c r="BE202" i="4"/>
  <c r="BK202" i="4"/>
  <c r="N202" i="4" s="1"/>
  <c r="BF202" i="4" s="1"/>
  <c r="BI201" i="4"/>
  <c r="BH201" i="4"/>
  <c r="BG201" i="4"/>
  <c r="BF201" i="4"/>
  <c r="BE201" i="4"/>
  <c r="N201" i="4"/>
  <c r="BK201" i="4"/>
  <c r="BI200" i="4"/>
  <c r="BH200" i="4"/>
  <c r="BG200" i="4"/>
  <c r="BE200" i="4"/>
  <c r="N200" i="4"/>
  <c r="BF200" i="4" s="1"/>
  <c r="BK200" i="4"/>
  <c r="BI199" i="4"/>
  <c r="BH199" i="4"/>
  <c r="BG199" i="4"/>
  <c r="BE199" i="4"/>
  <c r="BK199" i="4"/>
  <c r="N199" i="4" s="1"/>
  <c r="BF199" i="4" s="1"/>
  <c r="BI197" i="4"/>
  <c r="BH197" i="4"/>
  <c r="BG197" i="4"/>
  <c r="BE197" i="4"/>
  <c r="AA197" i="4"/>
  <c r="AA196" i="4" s="1"/>
  <c r="Y197" i="4"/>
  <c r="Y196" i="4" s="1"/>
  <c r="W197" i="4"/>
  <c r="W196" i="4" s="1"/>
  <c r="BK197" i="4"/>
  <c r="BK196" i="4" s="1"/>
  <c r="N196" i="4" s="1"/>
  <c r="N100" i="4" s="1"/>
  <c r="N197" i="4"/>
  <c r="BF197" i="4" s="1"/>
  <c r="BI195" i="4"/>
  <c r="BH195" i="4"/>
  <c r="BG195" i="4"/>
  <c r="BE195" i="4"/>
  <c r="AA195" i="4"/>
  <c r="Y195" i="4"/>
  <c r="W195" i="4"/>
  <c r="BK195" i="4"/>
  <c r="N195" i="4"/>
  <c r="BF195" i="4" s="1"/>
  <c r="BI194" i="4"/>
  <c r="BH194" i="4"/>
  <c r="BG194" i="4"/>
  <c r="BF194" i="4"/>
  <c r="BE194" i="4"/>
  <c r="AA194" i="4"/>
  <c r="AA193" i="4" s="1"/>
  <c r="AA192" i="4" s="1"/>
  <c r="Y194" i="4"/>
  <c r="Y193" i="4" s="1"/>
  <c r="Y192" i="4" s="1"/>
  <c r="W194" i="4"/>
  <c r="W193" i="4" s="1"/>
  <c r="W192" i="4" s="1"/>
  <c r="BK194" i="4"/>
  <c r="BK193" i="4" s="1"/>
  <c r="N194" i="4"/>
  <c r="BI191" i="4"/>
  <c r="BH191" i="4"/>
  <c r="BG191" i="4"/>
  <c r="BF191" i="4"/>
  <c r="BE191" i="4"/>
  <c r="AA191" i="4"/>
  <c r="Y191" i="4"/>
  <c r="W191" i="4"/>
  <c r="BK191" i="4"/>
  <c r="N191" i="4"/>
  <c r="BI190" i="4"/>
  <c r="BH190" i="4"/>
  <c r="BG190" i="4"/>
  <c r="BE190" i="4"/>
  <c r="AA190" i="4"/>
  <c r="AA189" i="4" s="1"/>
  <c r="Y190" i="4"/>
  <c r="Y189" i="4" s="1"/>
  <c r="W190" i="4"/>
  <c r="W189" i="4" s="1"/>
  <c r="BK190" i="4"/>
  <c r="BK189" i="4" s="1"/>
  <c r="N189" i="4" s="1"/>
  <c r="N97" i="4" s="1"/>
  <c r="N190" i="4"/>
  <c r="BF190" i="4" s="1"/>
  <c r="BI188" i="4"/>
  <c r="BH188" i="4"/>
  <c r="BG188" i="4"/>
  <c r="BF188" i="4"/>
  <c r="BE188" i="4"/>
  <c r="AA188" i="4"/>
  <c r="Y188" i="4"/>
  <c r="W188" i="4"/>
  <c r="BK188" i="4"/>
  <c r="N188" i="4"/>
  <c r="BI187" i="4"/>
  <c r="BH187" i="4"/>
  <c r="BG187" i="4"/>
  <c r="BE187" i="4"/>
  <c r="AA187" i="4"/>
  <c r="Y187" i="4"/>
  <c r="W187" i="4"/>
  <c r="BK187" i="4"/>
  <c r="N187" i="4"/>
  <c r="BF187" i="4" s="1"/>
  <c r="BI186" i="4"/>
  <c r="BH186" i="4"/>
  <c r="BG186" i="4"/>
  <c r="BF186" i="4"/>
  <c r="BE186" i="4"/>
  <c r="AA186" i="4"/>
  <c r="Y186" i="4"/>
  <c r="W186" i="4"/>
  <c r="BK186" i="4"/>
  <c r="N186" i="4"/>
  <c r="BI185" i="4"/>
  <c r="BH185" i="4"/>
  <c r="BG185" i="4"/>
  <c r="BE185" i="4"/>
  <c r="AA185" i="4"/>
  <c r="Y185" i="4"/>
  <c r="W185" i="4"/>
  <c r="BK185" i="4"/>
  <c r="N185" i="4"/>
  <c r="BF185" i="4" s="1"/>
  <c r="BI184" i="4"/>
  <c r="BH184" i="4"/>
  <c r="BG184" i="4"/>
  <c r="BF184" i="4"/>
  <c r="BE184" i="4"/>
  <c r="AA184" i="4"/>
  <c r="Y184" i="4"/>
  <c r="W184" i="4"/>
  <c r="BK184" i="4"/>
  <c r="N184" i="4"/>
  <c r="BI183" i="4"/>
  <c r="BH183" i="4"/>
  <c r="BG183" i="4"/>
  <c r="BE183" i="4"/>
  <c r="AA183" i="4"/>
  <c r="Y183" i="4"/>
  <c r="W183" i="4"/>
  <c r="BK183" i="4"/>
  <c r="N183" i="4"/>
  <c r="BF183" i="4" s="1"/>
  <c r="BI182" i="4"/>
  <c r="BH182" i="4"/>
  <c r="BG182" i="4"/>
  <c r="BF182" i="4"/>
  <c r="BE182" i="4"/>
  <c r="AA182" i="4"/>
  <c r="Y182" i="4"/>
  <c r="W182" i="4"/>
  <c r="BK182" i="4"/>
  <c r="N182" i="4"/>
  <c r="BI181" i="4"/>
  <c r="BH181" i="4"/>
  <c r="BG181" i="4"/>
  <c r="BE181" i="4"/>
  <c r="AA181" i="4"/>
  <c r="Y181" i="4"/>
  <c r="W181" i="4"/>
  <c r="BK181" i="4"/>
  <c r="N181" i="4"/>
  <c r="BF181" i="4" s="1"/>
  <c r="BI180" i="4"/>
  <c r="BH180" i="4"/>
  <c r="BG180" i="4"/>
  <c r="BF180" i="4"/>
  <c r="BE180" i="4"/>
  <c r="AA180" i="4"/>
  <c r="Y180" i="4"/>
  <c r="W180" i="4"/>
  <c r="BK180" i="4"/>
  <c r="N180" i="4"/>
  <c r="BI179" i="4"/>
  <c r="BH179" i="4"/>
  <c r="BG179" i="4"/>
  <c r="BE179" i="4"/>
  <c r="AA179" i="4"/>
  <c r="Y179" i="4"/>
  <c r="W179" i="4"/>
  <c r="BK179" i="4"/>
  <c r="N179" i="4"/>
  <c r="BF179" i="4" s="1"/>
  <c r="BI178" i="4"/>
  <c r="BH178" i="4"/>
  <c r="BG178" i="4"/>
  <c r="BF178" i="4"/>
  <c r="BE178" i="4"/>
  <c r="AA178" i="4"/>
  <c r="Y178" i="4"/>
  <c r="W178" i="4"/>
  <c r="BK178" i="4"/>
  <c r="N178" i="4"/>
  <c r="BI177" i="4"/>
  <c r="BH177" i="4"/>
  <c r="BG177" i="4"/>
  <c r="BE177" i="4"/>
  <c r="AA177" i="4"/>
  <c r="Y177" i="4"/>
  <c r="W177" i="4"/>
  <c r="BK177" i="4"/>
  <c r="N177" i="4"/>
  <c r="BF177" i="4" s="1"/>
  <c r="BI176" i="4"/>
  <c r="BH176" i="4"/>
  <c r="BG176" i="4"/>
  <c r="BF176" i="4"/>
  <c r="BE176" i="4"/>
  <c r="AA176" i="4"/>
  <c r="Y176" i="4"/>
  <c r="W176" i="4"/>
  <c r="BK176" i="4"/>
  <c r="N176" i="4"/>
  <c r="BI175" i="4"/>
  <c r="BH175" i="4"/>
  <c r="BG175" i="4"/>
  <c r="BE175" i="4"/>
  <c r="AA175" i="4"/>
  <c r="AA174" i="4" s="1"/>
  <c r="Y175" i="4"/>
  <c r="Y174" i="4" s="1"/>
  <c r="W175" i="4"/>
  <c r="W174" i="4" s="1"/>
  <c r="BK175" i="4"/>
  <c r="BK174" i="4" s="1"/>
  <c r="N174" i="4" s="1"/>
  <c r="N96" i="4" s="1"/>
  <c r="N175" i="4"/>
  <c r="BF175" i="4" s="1"/>
  <c r="BI173" i="4"/>
  <c r="BH173" i="4"/>
  <c r="BG173" i="4"/>
  <c r="BE173" i="4"/>
  <c r="AA173" i="4"/>
  <c r="Y173" i="4"/>
  <c r="W173" i="4"/>
  <c r="BK173" i="4"/>
  <c r="N173" i="4"/>
  <c r="BF173" i="4" s="1"/>
  <c r="BI172" i="4"/>
  <c r="BH172" i="4"/>
  <c r="BG172" i="4"/>
  <c r="BF172" i="4"/>
  <c r="BE172" i="4"/>
  <c r="AA172" i="4"/>
  <c r="Y172" i="4"/>
  <c r="W172" i="4"/>
  <c r="BK172" i="4"/>
  <c r="N172" i="4"/>
  <c r="BI171" i="4"/>
  <c r="BH171" i="4"/>
  <c r="BG171" i="4"/>
  <c r="BE171" i="4"/>
  <c r="AA171" i="4"/>
  <c r="Y171" i="4"/>
  <c r="W171" i="4"/>
  <c r="BK171" i="4"/>
  <c r="N171" i="4"/>
  <c r="BF171" i="4" s="1"/>
  <c r="BI170" i="4"/>
  <c r="BH170" i="4"/>
  <c r="BG170" i="4"/>
  <c r="BF170" i="4"/>
  <c r="BE170" i="4"/>
  <c r="AA170" i="4"/>
  <c r="Y170" i="4"/>
  <c r="W170" i="4"/>
  <c r="BK170" i="4"/>
  <c r="N170" i="4"/>
  <c r="BI169" i="4"/>
  <c r="BH169" i="4"/>
  <c r="BG169" i="4"/>
  <c r="BE169" i="4"/>
  <c r="AA169" i="4"/>
  <c r="Y169" i="4"/>
  <c r="W169" i="4"/>
  <c r="BK169" i="4"/>
  <c r="N169" i="4"/>
  <c r="BF169" i="4" s="1"/>
  <c r="BI168" i="4"/>
  <c r="BH168" i="4"/>
  <c r="BG168" i="4"/>
  <c r="BF168" i="4"/>
  <c r="BE168" i="4"/>
  <c r="AA168" i="4"/>
  <c r="Y168" i="4"/>
  <c r="W168" i="4"/>
  <c r="BK168" i="4"/>
  <c r="N168" i="4"/>
  <c r="BI167" i="4"/>
  <c r="BH167" i="4"/>
  <c r="BG167" i="4"/>
  <c r="BE167" i="4"/>
  <c r="AA167" i="4"/>
  <c r="Y167" i="4"/>
  <c r="W167" i="4"/>
  <c r="BK167" i="4"/>
  <c r="N167" i="4"/>
  <c r="BF167" i="4" s="1"/>
  <c r="BI166" i="4"/>
  <c r="BH166" i="4"/>
  <c r="BG166" i="4"/>
  <c r="BF166" i="4"/>
  <c r="BE166" i="4"/>
  <c r="AA166" i="4"/>
  <c r="Y166" i="4"/>
  <c r="W166" i="4"/>
  <c r="BK166" i="4"/>
  <c r="N166" i="4"/>
  <c r="BI165" i="4"/>
  <c r="BH165" i="4"/>
  <c r="BG165" i="4"/>
  <c r="BE165" i="4"/>
  <c r="AA165" i="4"/>
  <c r="Y165" i="4"/>
  <c r="W165" i="4"/>
  <c r="BK165" i="4"/>
  <c r="N165" i="4"/>
  <c r="BF165" i="4" s="1"/>
  <c r="BI164" i="4"/>
  <c r="BH164" i="4"/>
  <c r="BG164" i="4"/>
  <c r="BF164" i="4"/>
  <c r="BE164" i="4"/>
  <c r="AA164" i="4"/>
  <c r="Y164" i="4"/>
  <c r="W164" i="4"/>
  <c r="BK164" i="4"/>
  <c r="N164" i="4"/>
  <c r="BI163" i="4"/>
  <c r="BH163" i="4"/>
  <c r="BG163" i="4"/>
  <c r="BE163" i="4"/>
  <c r="AA163" i="4"/>
  <c r="Y163" i="4"/>
  <c r="W163" i="4"/>
  <c r="BK163" i="4"/>
  <c r="N163" i="4"/>
  <c r="BF163" i="4" s="1"/>
  <c r="BI162" i="4"/>
  <c r="BH162" i="4"/>
  <c r="BG162" i="4"/>
  <c r="BF162" i="4"/>
  <c r="BE162" i="4"/>
  <c r="AA162" i="4"/>
  <c r="Y162" i="4"/>
  <c r="W162" i="4"/>
  <c r="BK162" i="4"/>
  <c r="N162" i="4"/>
  <c r="BI161" i="4"/>
  <c r="BH161" i="4"/>
  <c r="BG161" i="4"/>
  <c r="BE161" i="4"/>
  <c r="AA161" i="4"/>
  <c r="AA160" i="4" s="1"/>
  <c r="Y161" i="4"/>
  <c r="Y160" i="4" s="1"/>
  <c r="W161" i="4"/>
  <c r="W160" i="4" s="1"/>
  <c r="BK161" i="4"/>
  <c r="BK160" i="4" s="1"/>
  <c r="N160" i="4" s="1"/>
  <c r="N95" i="4" s="1"/>
  <c r="N161" i="4"/>
  <c r="BF161" i="4" s="1"/>
  <c r="BI159" i="4"/>
  <c r="BH159" i="4"/>
  <c r="BG159" i="4"/>
  <c r="BF159" i="4"/>
  <c r="BE159" i="4"/>
  <c r="AA159" i="4"/>
  <c r="Y159" i="4"/>
  <c r="W159" i="4"/>
  <c r="BK159" i="4"/>
  <c r="N159" i="4"/>
  <c r="BI158" i="4"/>
  <c r="BH158" i="4"/>
  <c r="BG158" i="4"/>
  <c r="BE158" i="4"/>
  <c r="AA158" i="4"/>
  <c r="Y158" i="4"/>
  <c r="W158" i="4"/>
  <c r="BK158" i="4"/>
  <c r="N158" i="4"/>
  <c r="BF158" i="4" s="1"/>
  <c r="BI157" i="4"/>
  <c r="BH157" i="4"/>
  <c r="BG157" i="4"/>
  <c r="BF157" i="4"/>
  <c r="BE157" i="4"/>
  <c r="AA157" i="4"/>
  <c r="Y157" i="4"/>
  <c r="W157" i="4"/>
  <c r="BK157" i="4"/>
  <c r="N157" i="4"/>
  <c r="BI156" i="4"/>
  <c r="BH156" i="4"/>
  <c r="BG156" i="4"/>
  <c r="BE156" i="4"/>
  <c r="AA156" i="4"/>
  <c r="Y156" i="4"/>
  <c r="W156" i="4"/>
  <c r="BK156" i="4"/>
  <c r="N156" i="4"/>
  <c r="BF156" i="4" s="1"/>
  <c r="BI155" i="4"/>
  <c r="BH155" i="4"/>
  <c r="BG155" i="4"/>
  <c r="BF155" i="4"/>
  <c r="BE155" i="4"/>
  <c r="AA155" i="4"/>
  <c r="Y155" i="4"/>
  <c r="W155" i="4"/>
  <c r="BK155" i="4"/>
  <c r="N155" i="4"/>
  <c r="BI154" i="4"/>
  <c r="BH154" i="4"/>
  <c r="BG154" i="4"/>
  <c r="BE154" i="4"/>
  <c r="AA154" i="4"/>
  <c r="Y154" i="4"/>
  <c r="W154" i="4"/>
  <c r="BK154" i="4"/>
  <c r="N154" i="4"/>
  <c r="BF154" i="4" s="1"/>
  <c r="BI153" i="4"/>
  <c r="BH153" i="4"/>
  <c r="BG153" i="4"/>
  <c r="BF153" i="4"/>
  <c r="BE153" i="4"/>
  <c r="AA153" i="4"/>
  <c r="Y153" i="4"/>
  <c r="W153" i="4"/>
  <c r="BK153" i="4"/>
  <c r="N153" i="4"/>
  <c r="BI152" i="4"/>
  <c r="BH152" i="4"/>
  <c r="BG152" i="4"/>
  <c r="BE152" i="4"/>
  <c r="AA152" i="4"/>
  <c r="AA151" i="4" s="1"/>
  <c r="Y152" i="4"/>
  <c r="Y151" i="4" s="1"/>
  <c r="W152" i="4"/>
  <c r="W151" i="4" s="1"/>
  <c r="BK152" i="4"/>
  <c r="BK151" i="4" s="1"/>
  <c r="N151" i="4" s="1"/>
  <c r="N94" i="4" s="1"/>
  <c r="N152" i="4"/>
  <c r="BF152" i="4" s="1"/>
  <c r="BI150" i="4"/>
  <c r="BH150" i="4"/>
  <c r="BG150" i="4"/>
  <c r="BE150" i="4"/>
  <c r="AA150" i="4"/>
  <c r="Y150" i="4"/>
  <c r="W150" i="4"/>
  <c r="BK150" i="4"/>
  <c r="N150" i="4"/>
  <c r="BF150" i="4" s="1"/>
  <c r="BI149" i="4"/>
  <c r="BH149" i="4"/>
  <c r="BG149" i="4"/>
  <c r="BF149" i="4"/>
  <c r="BE149" i="4"/>
  <c r="AA149" i="4"/>
  <c r="Y149" i="4"/>
  <c r="W149" i="4"/>
  <c r="BK149" i="4"/>
  <c r="N149" i="4"/>
  <c r="BI148" i="4"/>
  <c r="BH148" i="4"/>
  <c r="BG148" i="4"/>
  <c r="BE148" i="4"/>
  <c r="AA148" i="4"/>
  <c r="Y148" i="4"/>
  <c r="W148" i="4"/>
  <c r="BK148" i="4"/>
  <c r="N148" i="4"/>
  <c r="BF148" i="4" s="1"/>
  <c r="BI147" i="4"/>
  <c r="BH147" i="4"/>
  <c r="BG147" i="4"/>
  <c r="BF147" i="4"/>
  <c r="BE147" i="4"/>
  <c r="AA147" i="4"/>
  <c r="AA146" i="4" s="1"/>
  <c r="Y147" i="4"/>
  <c r="Y146" i="4" s="1"/>
  <c r="W147" i="4"/>
  <c r="W146" i="4" s="1"/>
  <c r="BK147" i="4"/>
  <c r="BK146" i="4" s="1"/>
  <c r="N146" i="4" s="1"/>
  <c r="N93" i="4" s="1"/>
  <c r="N147" i="4"/>
  <c r="BI145" i="4"/>
  <c r="BH145" i="4"/>
  <c r="BG145" i="4"/>
  <c r="BE145" i="4"/>
  <c r="AA145" i="4"/>
  <c r="Y145" i="4"/>
  <c r="W145" i="4"/>
  <c r="BK145" i="4"/>
  <c r="N145" i="4"/>
  <c r="BF145" i="4" s="1"/>
  <c r="BI144" i="4"/>
  <c r="BH144" i="4"/>
  <c r="BG144" i="4"/>
  <c r="BF144" i="4"/>
  <c r="BE144" i="4"/>
  <c r="AA144" i="4"/>
  <c r="Y144" i="4"/>
  <c r="W144" i="4"/>
  <c r="BK144" i="4"/>
  <c r="N144" i="4"/>
  <c r="BI143" i="4"/>
  <c r="BH143" i="4"/>
  <c r="BG143" i="4"/>
  <c r="BE143" i="4"/>
  <c r="AA143" i="4"/>
  <c r="Y143" i="4"/>
  <c r="W143" i="4"/>
  <c r="BK143" i="4"/>
  <c r="N143" i="4"/>
  <c r="BF143" i="4" s="1"/>
  <c r="BI142" i="4"/>
  <c r="BH142" i="4"/>
  <c r="BG142" i="4"/>
  <c r="BF142" i="4"/>
  <c r="BE142" i="4"/>
  <c r="AA142" i="4"/>
  <c r="Y142" i="4"/>
  <c r="W142" i="4"/>
  <c r="BK142" i="4"/>
  <c r="N142" i="4"/>
  <c r="BI141" i="4"/>
  <c r="BH141" i="4"/>
  <c r="BG141" i="4"/>
  <c r="BE141" i="4"/>
  <c r="AA141" i="4"/>
  <c r="Y141" i="4"/>
  <c r="W141" i="4"/>
  <c r="BK141" i="4"/>
  <c r="N141" i="4"/>
  <c r="BF141" i="4" s="1"/>
  <c r="BI140" i="4"/>
  <c r="BH140" i="4"/>
  <c r="BG140" i="4"/>
  <c r="BF140" i="4"/>
  <c r="BE140" i="4"/>
  <c r="AA140" i="4"/>
  <c r="AA139" i="4" s="1"/>
  <c r="Y140" i="4"/>
  <c r="Y139" i="4" s="1"/>
  <c r="W140" i="4"/>
  <c r="W139" i="4" s="1"/>
  <c r="BK140" i="4"/>
  <c r="BK139" i="4" s="1"/>
  <c r="N139" i="4" s="1"/>
  <c r="N92" i="4" s="1"/>
  <c r="N140" i="4"/>
  <c r="BI138" i="4"/>
  <c r="BH138" i="4"/>
  <c r="BG138" i="4"/>
  <c r="BF138" i="4"/>
  <c r="BE138" i="4"/>
  <c r="AA138" i="4"/>
  <c r="Y138" i="4"/>
  <c r="W138" i="4"/>
  <c r="BK138" i="4"/>
  <c r="N138" i="4"/>
  <c r="BI137" i="4"/>
  <c r="BH137" i="4"/>
  <c r="BG137" i="4"/>
  <c r="BE137" i="4"/>
  <c r="AA137" i="4"/>
  <c r="Y137" i="4"/>
  <c r="W137" i="4"/>
  <c r="BK137" i="4"/>
  <c r="N137" i="4"/>
  <c r="BF137" i="4" s="1"/>
  <c r="BI136" i="4"/>
  <c r="BH136" i="4"/>
  <c r="BG136" i="4"/>
  <c r="BF136" i="4"/>
  <c r="BE136" i="4"/>
  <c r="AA136" i="4"/>
  <c r="AA135" i="4" s="1"/>
  <c r="Y136" i="4"/>
  <c r="Y135" i="4" s="1"/>
  <c r="W136" i="4"/>
  <c r="W135" i="4" s="1"/>
  <c r="BK136" i="4"/>
  <c r="BK135" i="4" s="1"/>
  <c r="N135" i="4" s="1"/>
  <c r="N91" i="4" s="1"/>
  <c r="N136" i="4"/>
  <c r="BI134" i="4"/>
  <c r="BH134" i="4"/>
  <c r="BG134" i="4"/>
  <c r="BE134" i="4"/>
  <c r="AA134" i="4"/>
  <c r="Y134" i="4"/>
  <c r="W134" i="4"/>
  <c r="BK134" i="4"/>
  <c r="N134" i="4"/>
  <c r="BF134" i="4" s="1"/>
  <c r="BI133" i="4"/>
  <c r="BH133" i="4"/>
  <c r="BG133" i="4"/>
  <c r="BF133" i="4"/>
  <c r="BE133" i="4"/>
  <c r="AA133" i="4"/>
  <c r="Y133" i="4"/>
  <c r="W133" i="4"/>
  <c r="BK133" i="4"/>
  <c r="N133" i="4"/>
  <c r="BI132" i="4"/>
  <c r="BH132" i="4"/>
  <c r="BG132" i="4"/>
  <c r="BE132" i="4"/>
  <c r="AA132" i="4"/>
  <c r="Y132" i="4"/>
  <c r="W132" i="4"/>
  <c r="BK132" i="4"/>
  <c r="N132" i="4"/>
  <c r="BF132" i="4" s="1"/>
  <c r="BI131" i="4"/>
  <c r="BH131" i="4"/>
  <c r="BG131" i="4"/>
  <c r="BF131" i="4"/>
  <c r="BE131" i="4"/>
  <c r="AA131" i="4"/>
  <c r="AA130" i="4" s="1"/>
  <c r="AA129" i="4" s="1"/>
  <c r="AA128" i="4" s="1"/>
  <c r="Y131" i="4"/>
  <c r="Y130" i="4" s="1"/>
  <c r="W131" i="4"/>
  <c r="BK131" i="4"/>
  <c r="BK130" i="4" s="1"/>
  <c r="N131" i="4"/>
  <c r="M124" i="4"/>
  <c r="F124" i="4"/>
  <c r="F122" i="4"/>
  <c r="F120" i="4"/>
  <c r="BI109" i="4"/>
  <c r="BH109" i="4"/>
  <c r="BG109" i="4"/>
  <c r="BE109" i="4"/>
  <c r="BI108" i="4"/>
  <c r="BH108" i="4"/>
  <c r="BG108" i="4"/>
  <c r="BE108" i="4"/>
  <c r="BI107" i="4"/>
  <c r="BH107" i="4"/>
  <c r="BG107" i="4"/>
  <c r="BE107" i="4"/>
  <c r="BI106" i="4"/>
  <c r="BH106" i="4"/>
  <c r="BG106" i="4"/>
  <c r="BE106" i="4"/>
  <c r="BI105" i="4"/>
  <c r="BH105" i="4"/>
  <c r="BG105" i="4"/>
  <c r="BE105" i="4"/>
  <c r="BI104" i="4"/>
  <c r="BH104" i="4"/>
  <c r="BG104" i="4"/>
  <c r="H34" i="4" s="1"/>
  <c r="BB90" i="1" s="1"/>
  <c r="BE104" i="4"/>
  <c r="M83" i="4"/>
  <c r="F83" i="4"/>
  <c r="F81" i="4"/>
  <c r="F79" i="4"/>
  <c r="O21" i="4"/>
  <c r="E21" i="4"/>
  <c r="O20" i="4"/>
  <c r="O15" i="4"/>
  <c r="E15" i="4"/>
  <c r="O14" i="4"/>
  <c r="O12" i="4"/>
  <c r="E12" i="4"/>
  <c r="O11" i="4"/>
  <c r="O9" i="4"/>
  <c r="F6" i="4"/>
  <c r="F119" i="4" s="1"/>
  <c r="AY89" i="1"/>
  <c r="AX89" i="1"/>
  <c r="BI281" i="3"/>
  <c r="BH281" i="3"/>
  <c r="BG281" i="3"/>
  <c r="BF281" i="3"/>
  <c r="BE281" i="3"/>
  <c r="N281" i="3"/>
  <c r="BK281" i="3"/>
  <c r="BI280" i="3"/>
  <c r="BH280" i="3"/>
  <c r="BG280" i="3"/>
  <c r="BE280" i="3"/>
  <c r="N280" i="3"/>
  <c r="BF280" i="3" s="1"/>
  <c r="BK280" i="3"/>
  <c r="BI279" i="3"/>
  <c r="BH279" i="3"/>
  <c r="BG279" i="3"/>
  <c r="BE279" i="3"/>
  <c r="BK279" i="3"/>
  <c r="N279" i="3" s="1"/>
  <c r="BF279" i="3" s="1"/>
  <c r="BI278" i="3"/>
  <c r="BH278" i="3"/>
  <c r="BG278" i="3"/>
  <c r="BE278" i="3"/>
  <c r="BK278" i="3"/>
  <c r="N278" i="3" s="1"/>
  <c r="BF278" i="3" s="1"/>
  <c r="BI277" i="3"/>
  <c r="BH277" i="3"/>
  <c r="BG277" i="3"/>
  <c r="BF277" i="3"/>
  <c r="BE277" i="3"/>
  <c r="N277" i="3"/>
  <c r="BK277" i="3"/>
  <c r="BK276" i="3" s="1"/>
  <c r="N276" i="3" s="1"/>
  <c r="N108" i="3" s="1"/>
  <c r="BI275" i="3"/>
  <c r="BH275" i="3"/>
  <c r="BG275" i="3"/>
  <c r="BF275" i="3"/>
  <c r="BE275" i="3"/>
  <c r="AA275" i="3"/>
  <c r="Y275" i="3"/>
  <c r="W275" i="3"/>
  <c r="BK275" i="3"/>
  <c r="N275" i="3"/>
  <c r="BI274" i="3"/>
  <c r="BH274" i="3"/>
  <c r="BG274" i="3"/>
  <c r="BE274" i="3"/>
  <c r="AA274" i="3"/>
  <c r="AA273" i="3" s="1"/>
  <c r="Y274" i="3"/>
  <c r="Y273" i="3" s="1"/>
  <c r="W274" i="3"/>
  <c r="BK274" i="3"/>
  <c r="BK273" i="3" s="1"/>
  <c r="N273" i="3" s="1"/>
  <c r="N107" i="3" s="1"/>
  <c r="N274" i="3"/>
  <c r="BF274" i="3" s="1"/>
  <c r="BI272" i="3"/>
  <c r="BH272" i="3"/>
  <c r="BG272" i="3"/>
  <c r="BE272" i="3"/>
  <c r="AA272" i="3"/>
  <c r="AA271" i="3" s="1"/>
  <c r="Y272" i="3"/>
  <c r="Y271" i="3" s="1"/>
  <c r="W272" i="3"/>
  <c r="W271" i="3" s="1"/>
  <c r="BK272" i="3"/>
  <c r="BK271" i="3" s="1"/>
  <c r="N271" i="3" s="1"/>
  <c r="N106" i="3" s="1"/>
  <c r="N272" i="3"/>
  <c r="BF272" i="3" s="1"/>
  <c r="BI270" i="3"/>
  <c r="BH270" i="3"/>
  <c r="BG270" i="3"/>
  <c r="BF270" i="3"/>
  <c r="BE270" i="3"/>
  <c r="AA270" i="3"/>
  <c r="Y270" i="3"/>
  <c r="W270" i="3"/>
  <c r="BK270" i="3"/>
  <c r="N270" i="3"/>
  <c r="BI269" i="3"/>
  <c r="BH269" i="3"/>
  <c r="BG269" i="3"/>
  <c r="BE269" i="3"/>
  <c r="AA269" i="3"/>
  <c r="Y269" i="3"/>
  <c r="W269" i="3"/>
  <c r="BK269" i="3"/>
  <c r="N269" i="3"/>
  <c r="BF269" i="3" s="1"/>
  <c r="BI268" i="3"/>
  <c r="BH268" i="3"/>
  <c r="BG268" i="3"/>
  <c r="BF268" i="3"/>
  <c r="BE268" i="3"/>
  <c r="AA268" i="3"/>
  <c r="Y268" i="3"/>
  <c r="W268" i="3"/>
  <c r="BK268" i="3"/>
  <c r="N268" i="3"/>
  <c r="BI267" i="3"/>
  <c r="BH267" i="3"/>
  <c r="BG267" i="3"/>
  <c r="BE267" i="3"/>
  <c r="AA267" i="3"/>
  <c r="Y267" i="3"/>
  <c r="W267" i="3"/>
  <c r="BK267" i="3"/>
  <c r="N267" i="3"/>
  <c r="BF267" i="3" s="1"/>
  <c r="BI266" i="3"/>
  <c r="BH266" i="3"/>
  <c r="BG266" i="3"/>
  <c r="BF266" i="3"/>
  <c r="BE266" i="3"/>
  <c r="AA266" i="3"/>
  <c r="Y266" i="3"/>
  <c r="W266" i="3"/>
  <c r="BK266" i="3"/>
  <c r="N266" i="3"/>
  <c r="BI265" i="3"/>
  <c r="BH265" i="3"/>
  <c r="BG265" i="3"/>
  <c r="BE265" i="3"/>
  <c r="AA265" i="3"/>
  <c r="AA264" i="3" s="1"/>
  <c r="Y265" i="3"/>
  <c r="Y264" i="3" s="1"/>
  <c r="W265" i="3"/>
  <c r="W264" i="3" s="1"/>
  <c r="BK265" i="3"/>
  <c r="BK264" i="3" s="1"/>
  <c r="N264" i="3" s="1"/>
  <c r="N105" i="3" s="1"/>
  <c r="N265" i="3"/>
  <c r="BF265" i="3" s="1"/>
  <c r="BI263" i="3"/>
  <c r="BH263" i="3"/>
  <c r="BG263" i="3"/>
  <c r="BE263" i="3"/>
  <c r="AA263" i="3"/>
  <c r="Y263" i="3"/>
  <c r="W263" i="3"/>
  <c r="BK263" i="3"/>
  <c r="N263" i="3"/>
  <c r="BF263" i="3" s="1"/>
  <c r="BI262" i="3"/>
  <c r="BH262" i="3"/>
  <c r="BG262" i="3"/>
  <c r="BF262" i="3"/>
  <c r="BE262" i="3"/>
  <c r="AA262" i="3"/>
  <c r="AA261" i="3" s="1"/>
  <c r="Y262" i="3"/>
  <c r="Y261" i="3" s="1"/>
  <c r="W262" i="3"/>
  <c r="W261" i="3" s="1"/>
  <c r="BK262" i="3"/>
  <c r="BK261" i="3" s="1"/>
  <c r="N261" i="3" s="1"/>
  <c r="N104" i="3" s="1"/>
  <c r="N262" i="3"/>
  <c r="BI260" i="3"/>
  <c r="BH260" i="3"/>
  <c r="BG260" i="3"/>
  <c r="BE260" i="3"/>
  <c r="AA260" i="3"/>
  <c r="Y260" i="3"/>
  <c r="W260" i="3"/>
  <c r="BK260" i="3"/>
  <c r="N260" i="3"/>
  <c r="BF260" i="3" s="1"/>
  <c r="BI259" i="3"/>
  <c r="BH259" i="3"/>
  <c r="BG259" i="3"/>
  <c r="BF259" i="3"/>
  <c r="BE259" i="3"/>
  <c r="AA259" i="3"/>
  <c r="Y259" i="3"/>
  <c r="W259" i="3"/>
  <c r="BK259" i="3"/>
  <c r="N259" i="3"/>
  <c r="BI258" i="3"/>
  <c r="BH258" i="3"/>
  <c r="BG258" i="3"/>
  <c r="BE258" i="3"/>
  <c r="AA258" i="3"/>
  <c r="Y258" i="3"/>
  <c r="W258" i="3"/>
  <c r="BK258" i="3"/>
  <c r="N258" i="3"/>
  <c r="BF258" i="3" s="1"/>
  <c r="BI257" i="3"/>
  <c r="BH257" i="3"/>
  <c r="BG257" i="3"/>
  <c r="BF257" i="3"/>
  <c r="BE257" i="3"/>
  <c r="AA257" i="3"/>
  <c r="Y257" i="3"/>
  <c r="W257" i="3"/>
  <c r="BK257" i="3"/>
  <c r="N257" i="3"/>
  <c r="BI256" i="3"/>
  <c r="BH256" i="3"/>
  <c r="BG256" i="3"/>
  <c r="BE256" i="3"/>
  <c r="AA256" i="3"/>
  <c r="Y256" i="3"/>
  <c r="W256" i="3"/>
  <c r="BK256" i="3"/>
  <c r="N256" i="3"/>
  <c r="BF256" i="3" s="1"/>
  <c r="BI255" i="3"/>
  <c r="BH255" i="3"/>
  <c r="BG255" i="3"/>
  <c r="BF255" i="3"/>
  <c r="BE255" i="3"/>
  <c r="AA255" i="3"/>
  <c r="AA254" i="3" s="1"/>
  <c r="Y255" i="3"/>
  <c r="Y254" i="3" s="1"/>
  <c r="W255" i="3"/>
  <c r="W254" i="3" s="1"/>
  <c r="BK255" i="3"/>
  <c r="BK254" i="3" s="1"/>
  <c r="N254" i="3" s="1"/>
  <c r="N103" i="3" s="1"/>
  <c r="N255" i="3"/>
  <c r="BI253" i="3"/>
  <c r="BH253" i="3"/>
  <c r="BG253" i="3"/>
  <c r="BF253" i="3"/>
  <c r="BE253" i="3"/>
  <c r="AA253" i="3"/>
  <c r="Y253" i="3"/>
  <c r="W253" i="3"/>
  <c r="BK253" i="3"/>
  <c r="N253" i="3"/>
  <c r="BI252" i="3"/>
  <c r="BH252" i="3"/>
  <c r="BG252" i="3"/>
  <c r="BE252" i="3"/>
  <c r="AA252" i="3"/>
  <c r="Y252" i="3"/>
  <c r="W252" i="3"/>
  <c r="BK252" i="3"/>
  <c r="N252" i="3"/>
  <c r="BF252" i="3" s="1"/>
  <c r="BI251" i="3"/>
  <c r="BH251" i="3"/>
  <c r="BG251" i="3"/>
  <c r="BF251" i="3"/>
  <c r="BE251" i="3"/>
  <c r="AA251" i="3"/>
  <c r="Y251" i="3"/>
  <c r="W251" i="3"/>
  <c r="BK251" i="3"/>
  <c r="N251" i="3"/>
  <c r="BI250" i="3"/>
  <c r="BH250" i="3"/>
  <c r="BG250" i="3"/>
  <c r="BE250" i="3"/>
  <c r="AA250" i="3"/>
  <c r="Y250" i="3"/>
  <c r="W250" i="3"/>
  <c r="BK250" i="3"/>
  <c r="N250" i="3"/>
  <c r="BF250" i="3" s="1"/>
  <c r="BI249" i="3"/>
  <c r="BH249" i="3"/>
  <c r="BG249" i="3"/>
  <c r="BF249" i="3"/>
  <c r="BE249" i="3"/>
  <c r="AA249" i="3"/>
  <c r="Y249" i="3"/>
  <c r="W249" i="3"/>
  <c r="BK249" i="3"/>
  <c r="N249" i="3"/>
  <c r="BI248" i="3"/>
  <c r="BH248" i="3"/>
  <c r="BG248" i="3"/>
  <c r="BE248" i="3"/>
  <c r="AA248" i="3"/>
  <c r="Y248" i="3"/>
  <c r="W248" i="3"/>
  <c r="BK248" i="3"/>
  <c r="N248" i="3"/>
  <c r="BF248" i="3" s="1"/>
  <c r="BI247" i="3"/>
  <c r="BH247" i="3"/>
  <c r="BG247" i="3"/>
  <c r="BF247" i="3"/>
  <c r="BE247" i="3"/>
  <c r="AA247" i="3"/>
  <c r="Y247" i="3"/>
  <c r="W247" i="3"/>
  <c r="BK247" i="3"/>
  <c r="N247" i="3"/>
  <c r="BI246" i="3"/>
  <c r="BH246" i="3"/>
  <c r="BG246" i="3"/>
  <c r="BE246" i="3"/>
  <c r="AA246" i="3"/>
  <c r="Y246" i="3"/>
  <c r="W246" i="3"/>
  <c r="BK246" i="3"/>
  <c r="N246" i="3"/>
  <c r="BF246" i="3" s="1"/>
  <c r="BI245" i="3"/>
  <c r="BH245" i="3"/>
  <c r="BG245" i="3"/>
  <c r="BF245" i="3"/>
  <c r="BE245" i="3"/>
  <c r="AA245" i="3"/>
  <c r="Y245" i="3"/>
  <c r="W245" i="3"/>
  <c r="BK245" i="3"/>
  <c r="N245" i="3"/>
  <c r="BI244" i="3"/>
  <c r="BH244" i="3"/>
  <c r="BG244" i="3"/>
  <c r="BE244" i="3"/>
  <c r="AA244" i="3"/>
  <c r="Y244" i="3"/>
  <c r="W244" i="3"/>
  <c r="BK244" i="3"/>
  <c r="N244" i="3"/>
  <c r="BF244" i="3" s="1"/>
  <c r="BI243" i="3"/>
  <c r="BH243" i="3"/>
  <c r="BG243" i="3"/>
  <c r="BF243" i="3"/>
  <c r="BE243" i="3"/>
  <c r="AA243" i="3"/>
  <c r="Y243" i="3"/>
  <c r="W243" i="3"/>
  <c r="BK243" i="3"/>
  <c r="N243" i="3"/>
  <c r="BI242" i="3"/>
  <c r="BH242" i="3"/>
  <c r="BG242" i="3"/>
  <c r="BE242" i="3"/>
  <c r="AA242" i="3"/>
  <c r="Y242" i="3"/>
  <c r="W242" i="3"/>
  <c r="BK242" i="3"/>
  <c r="N242" i="3"/>
  <c r="BF242" i="3" s="1"/>
  <c r="BI241" i="3"/>
  <c r="BH241" i="3"/>
  <c r="BG241" i="3"/>
  <c r="BF241" i="3"/>
  <c r="BE241" i="3"/>
  <c r="AA241" i="3"/>
  <c r="Y241" i="3"/>
  <c r="W241" i="3"/>
  <c r="BK241" i="3"/>
  <c r="N241" i="3"/>
  <c r="BI240" i="3"/>
  <c r="BH240" i="3"/>
  <c r="BG240" i="3"/>
  <c r="BE240" i="3"/>
  <c r="AA240" i="3"/>
  <c r="Y240" i="3"/>
  <c r="W240" i="3"/>
  <c r="BK240" i="3"/>
  <c r="N240" i="3"/>
  <c r="BF240" i="3" s="1"/>
  <c r="BI239" i="3"/>
  <c r="BH239" i="3"/>
  <c r="BG239" i="3"/>
  <c r="BF239" i="3"/>
  <c r="BE239" i="3"/>
  <c r="AA239" i="3"/>
  <c r="Y239" i="3"/>
  <c r="W239" i="3"/>
  <c r="BK239" i="3"/>
  <c r="N239" i="3"/>
  <c r="BI238" i="3"/>
  <c r="BH238" i="3"/>
  <c r="BG238" i="3"/>
  <c r="BE238" i="3"/>
  <c r="AA238" i="3"/>
  <c r="Y238" i="3"/>
  <c r="W238" i="3"/>
  <c r="BK238" i="3"/>
  <c r="N238" i="3"/>
  <c r="BF238" i="3" s="1"/>
  <c r="BI237" i="3"/>
  <c r="BH237" i="3"/>
  <c r="BG237" i="3"/>
  <c r="BF237" i="3"/>
  <c r="BE237" i="3"/>
  <c r="AA237" i="3"/>
  <c r="Y237" i="3"/>
  <c r="W237" i="3"/>
  <c r="BK237" i="3"/>
  <c r="N237" i="3"/>
  <c r="BI236" i="3"/>
  <c r="BH236" i="3"/>
  <c r="BG236" i="3"/>
  <c r="BE236" i="3"/>
  <c r="AA236" i="3"/>
  <c r="Y236" i="3"/>
  <c r="W236" i="3"/>
  <c r="BK236" i="3"/>
  <c r="N236" i="3"/>
  <c r="BF236" i="3" s="1"/>
  <c r="BI235" i="3"/>
  <c r="BH235" i="3"/>
  <c r="BG235" i="3"/>
  <c r="BF235" i="3"/>
  <c r="BE235" i="3"/>
  <c r="AA235" i="3"/>
  <c r="AA234" i="3" s="1"/>
  <c r="Y235" i="3"/>
  <c r="Y234" i="3" s="1"/>
  <c r="W235" i="3"/>
  <c r="W234" i="3" s="1"/>
  <c r="BK235" i="3"/>
  <c r="BK234" i="3" s="1"/>
  <c r="N234" i="3" s="1"/>
  <c r="N102" i="3" s="1"/>
  <c r="N235" i="3"/>
  <c r="BI233" i="3"/>
  <c r="BH233" i="3"/>
  <c r="BG233" i="3"/>
  <c r="BE233" i="3"/>
  <c r="AA233" i="3"/>
  <c r="Y233" i="3"/>
  <c r="W233" i="3"/>
  <c r="BK233" i="3"/>
  <c r="N233" i="3"/>
  <c r="BF233" i="3" s="1"/>
  <c r="BI232" i="3"/>
  <c r="BH232" i="3"/>
  <c r="BG232" i="3"/>
  <c r="BF232" i="3"/>
  <c r="BE232" i="3"/>
  <c r="AA232" i="3"/>
  <c r="Y232" i="3"/>
  <c r="W232" i="3"/>
  <c r="BK232" i="3"/>
  <c r="N232" i="3"/>
  <c r="BI231" i="3"/>
  <c r="BH231" i="3"/>
  <c r="BG231" i="3"/>
  <c r="BE231" i="3"/>
  <c r="AA231" i="3"/>
  <c r="Y231" i="3"/>
  <c r="W231" i="3"/>
  <c r="BK231" i="3"/>
  <c r="N231" i="3"/>
  <c r="BF231" i="3" s="1"/>
  <c r="BI230" i="3"/>
  <c r="BH230" i="3"/>
  <c r="BG230" i="3"/>
  <c r="BF230" i="3"/>
  <c r="BE230" i="3"/>
  <c r="AA230" i="3"/>
  <c r="Y230" i="3"/>
  <c r="W230" i="3"/>
  <c r="BK230" i="3"/>
  <c r="N230" i="3"/>
  <c r="BI229" i="3"/>
  <c r="BH229" i="3"/>
  <c r="BG229" i="3"/>
  <c r="BE229" i="3"/>
  <c r="AA229" i="3"/>
  <c r="Y229" i="3"/>
  <c r="W229" i="3"/>
  <c r="BK229" i="3"/>
  <c r="N229" i="3"/>
  <c r="BF229" i="3" s="1"/>
  <c r="BI228" i="3"/>
  <c r="BH228" i="3"/>
  <c r="BG228" i="3"/>
  <c r="BF228" i="3"/>
  <c r="BE228" i="3"/>
  <c r="AA228" i="3"/>
  <c r="Y228" i="3"/>
  <c r="W228" i="3"/>
  <c r="BK228" i="3"/>
  <c r="N228" i="3"/>
  <c r="BI227" i="3"/>
  <c r="BH227" i="3"/>
  <c r="BG227" i="3"/>
  <c r="BE227" i="3"/>
  <c r="AA227" i="3"/>
  <c r="Y227" i="3"/>
  <c r="W227" i="3"/>
  <c r="BK227" i="3"/>
  <c r="N227" i="3"/>
  <c r="BF227" i="3" s="1"/>
  <c r="BI226" i="3"/>
  <c r="BH226" i="3"/>
  <c r="BG226" i="3"/>
  <c r="BF226" i="3"/>
  <c r="BE226" i="3"/>
  <c r="AA226" i="3"/>
  <c r="Y226" i="3"/>
  <c r="W226" i="3"/>
  <c r="BK226" i="3"/>
  <c r="N226" i="3"/>
  <c r="BI225" i="3"/>
  <c r="BH225" i="3"/>
  <c r="BG225" i="3"/>
  <c r="BE225" i="3"/>
  <c r="AA225" i="3"/>
  <c r="Y225" i="3"/>
  <c r="W225" i="3"/>
  <c r="BK225" i="3"/>
  <c r="N225" i="3"/>
  <c r="BF225" i="3" s="1"/>
  <c r="BI224" i="3"/>
  <c r="BH224" i="3"/>
  <c r="BG224" i="3"/>
  <c r="BF224" i="3"/>
  <c r="BE224" i="3"/>
  <c r="AA224" i="3"/>
  <c r="Y224" i="3"/>
  <c r="W224" i="3"/>
  <c r="BK224" i="3"/>
  <c r="N224" i="3"/>
  <c r="BI223" i="3"/>
  <c r="BH223" i="3"/>
  <c r="BG223" i="3"/>
  <c r="BE223" i="3"/>
  <c r="AA223" i="3"/>
  <c r="Y223" i="3"/>
  <c r="W223" i="3"/>
  <c r="BK223" i="3"/>
  <c r="N223" i="3"/>
  <c r="BF223" i="3" s="1"/>
  <c r="BI222" i="3"/>
  <c r="BH222" i="3"/>
  <c r="BG222" i="3"/>
  <c r="BF222" i="3"/>
  <c r="BE222" i="3"/>
  <c r="AA222" i="3"/>
  <c r="Y222" i="3"/>
  <c r="W222" i="3"/>
  <c r="BK222" i="3"/>
  <c r="N222" i="3"/>
  <c r="BI221" i="3"/>
  <c r="BH221" i="3"/>
  <c r="BG221" i="3"/>
  <c r="BE221" i="3"/>
  <c r="AA221" i="3"/>
  <c r="Y221" i="3"/>
  <c r="W221" i="3"/>
  <c r="BK221" i="3"/>
  <c r="N221" i="3"/>
  <c r="BF221" i="3" s="1"/>
  <c r="BI220" i="3"/>
  <c r="BH220" i="3"/>
  <c r="BG220" i="3"/>
  <c r="BF220" i="3"/>
  <c r="BE220" i="3"/>
  <c r="AA220" i="3"/>
  <c r="Y220" i="3"/>
  <c r="W220" i="3"/>
  <c r="BK220" i="3"/>
  <c r="N220" i="3"/>
  <c r="BI219" i="3"/>
  <c r="BH219" i="3"/>
  <c r="BG219" i="3"/>
  <c r="BE219" i="3"/>
  <c r="AA219" i="3"/>
  <c r="Y219" i="3"/>
  <c r="W219" i="3"/>
  <c r="BK219" i="3"/>
  <c r="N219" i="3"/>
  <c r="BF219" i="3" s="1"/>
  <c r="BI218" i="3"/>
  <c r="BH218" i="3"/>
  <c r="BG218" i="3"/>
  <c r="BF218" i="3"/>
  <c r="BE218" i="3"/>
  <c r="AA218" i="3"/>
  <c r="Y218" i="3"/>
  <c r="W218" i="3"/>
  <c r="BK218" i="3"/>
  <c r="N218" i="3"/>
  <c r="BI217" i="3"/>
  <c r="BH217" i="3"/>
  <c r="BG217" i="3"/>
  <c r="BE217" i="3"/>
  <c r="AA217" i="3"/>
  <c r="Y217" i="3"/>
  <c r="W217" i="3"/>
  <c r="BK217" i="3"/>
  <c r="N217" i="3"/>
  <c r="BF217" i="3" s="1"/>
  <c r="BI216" i="3"/>
  <c r="BH216" i="3"/>
  <c r="BG216" i="3"/>
  <c r="BF216" i="3"/>
  <c r="BE216" i="3"/>
  <c r="AA216" i="3"/>
  <c r="AA215" i="3" s="1"/>
  <c r="Y216" i="3"/>
  <c r="Y215" i="3" s="1"/>
  <c r="W216" i="3"/>
  <c r="W215" i="3" s="1"/>
  <c r="BK216" i="3"/>
  <c r="BK215" i="3" s="1"/>
  <c r="N215" i="3" s="1"/>
  <c r="N101" i="3" s="1"/>
  <c r="N216" i="3"/>
  <c r="BI214" i="3"/>
  <c r="BH214" i="3"/>
  <c r="BG214" i="3"/>
  <c r="BF214" i="3"/>
  <c r="BE214" i="3"/>
  <c r="AA214" i="3"/>
  <c r="Y214" i="3"/>
  <c r="W214" i="3"/>
  <c r="BK214" i="3"/>
  <c r="N214" i="3"/>
  <c r="BI213" i="3"/>
  <c r="BH213" i="3"/>
  <c r="BG213" i="3"/>
  <c r="BE213" i="3"/>
  <c r="AA213" i="3"/>
  <c r="Y213" i="3"/>
  <c r="W213" i="3"/>
  <c r="BK213" i="3"/>
  <c r="N213" i="3"/>
  <c r="BF213" i="3" s="1"/>
  <c r="BI212" i="3"/>
  <c r="BH212" i="3"/>
  <c r="BG212" i="3"/>
  <c r="BF212" i="3"/>
  <c r="BE212" i="3"/>
  <c r="AA212" i="3"/>
  <c r="Y212" i="3"/>
  <c r="W212" i="3"/>
  <c r="BK212" i="3"/>
  <c r="N212" i="3"/>
  <c r="BI211" i="3"/>
  <c r="BH211" i="3"/>
  <c r="BG211" i="3"/>
  <c r="BE211" i="3"/>
  <c r="AA211" i="3"/>
  <c r="Y211" i="3"/>
  <c r="W211" i="3"/>
  <c r="BK211" i="3"/>
  <c r="N211" i="3"/>
  <c r="BF211" i="3" s="1"/>
  <c r="BI210" i="3"/>
  <c r="BH210" i="3"/>
  <c r="BG210" i="3"/>
  <c r="BF210" i="3"/>
  <c r="BE210" i="3"/>
  <c r="AA210" i="3"/>
  <c r="Y210" i="3"/>
  <c r="W210" i="3"/>
  <c r="BK210" i="3"/>
  <c r="N210" i="3"/>
  <c r="BI209" i="3"/>
  <c r="BH209" i="3"/>
  <c r="BG209" i="3"/>
  <c r="BE209" i="3"/>
  <c r="AA209" i="3"/>
  <c r="Y209" i="3"/>
  <c r="W209" i="3"/>
  <c r="BK209" i="3"/>
  <c r="N209" i="3"/>
  <c r="BF209" i="3" s="1"/>
  <c r="BI208" i="3"/>
  <c r="BH208" i="3"/>
  <c r="BG208" i="3"/>
  <c r="BF208" i="3"/>
  <c r="BE208" i="3"/>
  <c r="AA208" i="3"/>
  <c r="Y208" i="3"/>
  <c r="W208" i="3"/>
  <c r="BK208" i="3"/>
  <c r="N208" i="3"/>
  <c r="BI207" i="3"/>
  <c r="BH207" i="3"/>
  <c r="BG207" i="3"/>
  <c r="BE207" i="3"/>
  <c r="AA207" i="3"/>
  <c r="Y207" i="3"/>
  <c r="W207" i="3"/>
  <c r="BK207" i="3"/>
  <c r="N207" i="3"/>
  <c r="BF207" i="3" s="1"/>
  <c r="BI206" i="3"/>
  <c r="BH206" i="3"/>
  <c r="BG206" i="3"/>
  <c r="BF206" i="3"/>
  <c r="BE206" i="3"/>
  <c r="AA206" i="3"/>
  <c r="Y206" i="3"/>
  <c r="W206" i="3"/>
  <c r="BK206" i="3"/>
  <c r="N206" i="3"/>
  <c r="BI205" i="3"/>
  <c r="BH205" i="3"/>
  <c r="BG205" i="3"/>
  <c r="BE205" i="3"/>
  <c r="AA205" i="3"/>
  <c r="Y205" i="3"/>
  <c r="W205" i="3"/>
  <c r="BK205" i="3"/>
  <c r="N205" i="3"/>
  <c r="BF205" i="3" s="1"/>
  <c r="BI204" i="3"/>
  <c r="BH204" i="3"/>
  <c r="BG204" i="3"/>
  <c r="BF204" i="3"/>
  <c r="BE204" i="3"/>
  <c r="AA204" i="3"/>
  <c r="Y204" i="3"/>
  <c r="W204" i="3"/>
  <c r="BK204" i="3"/>
  <c r="N204" i="3"/>
  <c r="BI203" i="3"/>
  <c r="BH203" i="3"/>
  <c r="BG203" i="3"/>
  <c r="BE203" i="3"/>
  <c r="AA203" i="3"/>
  <c r="Y203" i="3"/>
  <c r="W203" i="3"/>
  <c r="BK203" i="3"/>
  <c r="N203" i="3"/>
  <c r="BF203" i="3" s="1"/>
  <c r="BI202" i="3"/>
  <c r="BH202" i="3"/>
  <c r="BG202" i="3"/>
  <c r="BF202" i="3"/>
  <c r="BE202" i="3"/>
  <c r="AA202" i="3"/>
  <c r="AA201" i="3" s="1"/>
  <c r="Y202" i="3"/>
  <c r="Y201" i="3" s="1"/>
  <c r="W202" i="3"/>
  <c r="W201" i="3" s="1"/>
  <c r="BK202" i="3"/>
  <c r="BK201" i="3" s="1"/>
  <c r="N201" i="3" s="1"/>
  <c r="N100" i="3" s="1"/>
  <c r="N202" i="3"/>
  <c r="BI200" i="3"/>
  <c r="BH200" i="3"/>
  <c r="BG200" i="3"/>
  <c r="BE200" i="3"/>
  <c r="AA200" i="3"/>
  <c r="Y200" i="3"/>
  <c r="W200" i="3"/>
  <c r="BK200" i="3"/>
  <c r="N200" i="3"/>
  <c r="BF200" i="3" s="1"/>
  <c r="BI199" i="3"/>
  <c r="BH199" i="3"/>
  <c r="BG199" i="3"/>
  <c r="BF199" i="3"/>
  <c r="BE199" i="3"/>
  <c r="AA199" i="3"/>
  <c r="Y199" i="3"/>
  <c r="W199" i="3"/>
  <c r="BK199" i="3"/>
  <c r="N199" i="3"/>
  <c r="BI198" i="3"/>
  <c r="BH198" i="3"/>
  <c r="BG198" i="3"/>
  <c r="BE198" i="3"/>
  <c r="AA198" i="3"/>
  <c r="Y198" i="3"/>
  <c r="W198" i="3"/>
  <c r="BK198" i="3"/>
  <c r="N198" i="3"/>
  <c r="BF198" i="3" s="1"/>
  <c r="BI197" i="3"/>
  <c r="BH197" i="3"/>
  <c r="BG197" i="3"/>
  <c r="BF197" i="3"/>
  <c r="BE197" i="3"/>
  <c r="AA197" i="3"/>
  <c r="AA196" i="3" s="1"/>
  <c r="Y197" i="3"/>
  <c r="Y196" i="3" s="1"/>
  <c r="W197" i="3"/>
  <c r="W196" i="3" s="1"/>
  <c r="BK197" i="3"/>
  <c r="BK196" i="3" s="1"/>
  <c r="N196" i="3" s="1"/>
  <c r="N99" i="3" s="1"/>
  <c r="N197" i="3"/>
  <c r="BI195" i="3"/>
  <c r="BH195" i="3"/>
  <c r="BG195" i="3"/>
  <c r="BF195" i="3"/>
  <c r="BE195" i="3"/>
  <c r="AA195" i="3"/>
  <c r="Y195" i="3"/>
  <c r="W195" i="3"/>
  <c r="BK195" i="3"/>
  <c r="N195" i="3"/>
  <c r="BI194" i="3"/>
  <c r="BH194" i="3"/>
  <c r="BG194" i="3"/>
  <c r="BE194" i="3"/>
  <c r="AA194" i="3"/>
  <c r="Y194" i="3"/>
  <c r="W194" i="3"/>
  <c r="BK194" i="3"/>
  <c r="N194" i="3"/>
  <c r="BF194" i="3" s="1"/>
  <c r="BI193" i="3"/>
  <c r="BH193" i="3"/>
  <c r="BG193" i="3"/>
  <c r="BF193" i="3"/>
  <c r="BE193" i="3"/>
  <c r="AA193" i="3"/>
  <c r="AA192" i="3" s="1"/>
  <c r="Y193" i="3"/>
  <c r="Y192" i="3" s="1"/>
  <c r="W193" i="3"/>
  <c r="W192" i="3" s="1"/>
  <c r="BK193" i="3"/>
  <c r="BK192" i="3" s="1"/>
  <c r="N192" i="3" s="1"/>
  <c r="N98" i="3" s="1"/>
  <c r="N193" i="3"/>
  <c r="BI191" i="3"/>
  <c r="BH191" i="3"/>
  <c r="BG191" i="3"/>
  <c r="BE191" i="3"/>
  <c r="AA191" i="3"/>
  <c r="Y191" i="3"/>
  <c r="W191" i="3"/>
  <c r="BK191" i="3"/>
  <c r="N191" i="3"/>
  <c r="BF191" i="3" s="1"/>
  <c r="BI190" i="3"/>
  <c r="BH190" i="3"/>
  <c r="BG190" i="3"/>
  <c r="BF190" i="3"/>
  <c r="BE190" i="3"/>
  <c r="AA190" i="3"/>
  <c r="Y190" i="3"/>
  <c r="W190" i="3"/>
  <c r="BK190" i="3"/>
  <c r="N190" i="3"/>
  <c r="BI189" i="3"/>
  <c r="BH189" i="3"/>
  <c r="BG189" i="3"/>
  <c r="BE189" i="3"/>
  <c r="AA189" i="3"/>
  <c r="Y189" i="3"/>
  <c r="W189" i="3"/>
  <c r="BK189" i="3"/>
  <c r="N189" i="3"/>
  <c r="BF189" i="3" s="1"/>
  <c r="BI188" i="3"/>
  <c r="BH188" i="3"/>
  <c r="BG188" i="3"/>
  <c r="BF188" i="3"/>
  <c r="BE188" i="3"/>
  <c r="AA188" i="3"/>
  <c r="AA187" i="3" s="1"/>
  <c r="Y188" i="3"/>
  <c r="Y187" i="3" s="1"/>
  <c r="Y186" i="3" s="1"/>
  <c r="W188" i="3"/>
  <c r="W187" i="3" s="1"/>
  <c r="BK188" i="3"/>
  <c r="BK187" i="3" s="1"/>
  <c r="N188" i="3"/>
  <c r="BI185" i="3"/>
  <c r="BH185" i="3"/>
  <c r="BG185" i="3"/>
  <c r="BF185" i="3"/>
  <c r="BE185" i="3"/>
  <c r="AA185" i="3"/>
  <c r="AA184" i="3" s="1"/>
  <c r="Y185" i="3"/>
  <c r="Y184" i="3" s="1"/>
  <c r="W185" i="3"/>
  <c r="W184" i="3" s="1"/>
  <c r="BK185" i="3"/>
  <c r="BK184" i="3" s="1"/>
  <c r="N184" i="3" s="1"/>
  <c r="N95" i="3" s="1"/>
  <c r="N185" i="3"/>
  <c r="BI183" i="3"/>
  <c r="BH183" i="3"/>
  <c r="BG183" i="3"/>
  <c r="BF183" i="3"/>
  <c r="BE183" i="3"/>
  <c r="AA183" i="3"/>
  <c r="Y183" i="3"/>
  <c r="W183" i="3"/>
  <c r="BK183" i="3"/>
  <c r="N183" i="3"/>
  <c r="BI182" i="3"/>
  <c r="BH182" i="3"/>
  <c r="BG182" i="3"/>
  <c r="BE182" i="3"/>
  <c r="AA182" i="3"/>
  <c r="Y182" i="3"/>
  <c r="W182" i="3"/>
  <c r="BK182" i="3"/>
  <c r="N182" i="3"/>
  <c r="BF182" i="3" s="1"/>
  <c r="BI181" i="3"/>
  <c r="BH181" i="3"/>
  <c r="BG181" i="3"/>
  <c r="BF181" i="3"/>
  <c r="BE181" i="3"/>
  <c r="AA181" i="3"/>
  <c r="Y181" i="3"/>
  <c r="W181" i="3"/>
  <c r="BK181" i="3"/>
  <c r="N181" i="3"/>
  <c r="BI180" i="3"/>
  <c r="BH180" i="3"/>
  <c r="BG180" i="3"/>
  <c r="BE180" i="3"/>
  <c r="AA180" i="3"/>
  <c r="Y180" i="3"/>
  <c r="W180" i="3"/>
  <c r="BK180" i="3"/>
  <c r="N180" i="3"/>
  <c r="BF180" i="3" s="1"/>
  <c r="BI179" i="3"/>
  <c r="BH179" i="3"/>
  <c r="BG179" i="3"/>
  <c r="BF179" i="3"/>
  <c r="BE179" i="3"/>
  <c r="AA179" i="3"/>
  <c r="Y179" i="3"/>
  <c r="W179" i="3"/>
  <c r="BK179" i="3"/>
  <c r="N179" i="3"/>
  <c r="BI178" i="3"/>
  <c r="BH178" i="3"/>
  <c r="BG178" i="3"/>
  <c r="BE178" i="3"/>
  <c r="AA178" i="3"/>
  <c r="Y178" i="3"/>
  <c r="W178" i="3"/>
  <c r="BK178" i="3"/>
  <c r="N178" i="3"/>
  <c r="BF178" i="3" s="1"/>
  <c r="BI177" i="3"/>
  <c r="BH177" i="3"/>
  <c r="BG177" i="3"/>
  <c r="BF177" i="3"/>
  <c r="BE177" i="3"/>
  <c r="AA177" i="3"/>
  <c r="Y177" i="3"/>
  <c r="W177" i="3"/>
  <c r="BK177" i="3"/>
  <c r="N177" i="3"/>
  <c r="BI176" i="3"/>
  <c r="BH176" i="3"/>
  <c r="BG176" i="3"/>
  <c r="BE176" i="3"/>
  <c r="AA176" i="3"/>
  <c r="AA175" i="3" s="1"/>
  <c r="Y176" i="3"/>
  <c r="Y175" i="3" s="1"/>
  <c r="W176" i="3"/>
  <c r="W175" i="3" s="1"/>
  <c r="BK176" i="3"/>
  <c r="BK175" i="3" s="1"/>
  <c r="N175" i="3" s="1"/>
  <c r="N94" i="3" s="1"/>
  <c r="N176" i="3"/>
  <c r="BF176" i="3" s="1"/>
  <c r="BI174" i="3"/>
  <c r="BH174" i="3"/>
  <c r="BG174" i="3"/>
  <c r="BF174" i="3"/>
  <c r="BE174" i="3"/>
  <c r="AA174" i="3"/>
  <c r="Y174" i="3"/>
  <c r="W174" i="3"/>
  <c r="BK174" i="3"/>
  <c r="N174" i="3"/>
  <c r="BI173" i="3"/>
  <c r="BH173" i="3"/>
  <c r="BG173" i="3"/>
  <c r="BE173" i="3"/>
  <c r="AA173" i="3"/>
  <c r="Y173" i="3"/>
  <c r="W173" i="3"/>
  <c r="BK173" i="3"/>
  <c r="N173" i="3"/>
  <c r="BF173" i="3" s="1"/>
  <c r="BI172" i="3"/>
  <c r="BH172" i="3"/>
  <c r="BG172" i="3"/>
  <c r="BF172" i="3"/>
  <c r="BE172" i="3"/>
  <c r="AA172" i="3"/>
  <c r="Y172" i="3"/>
  <c r="W172" i="3"/>
  <c r="BK172" i="3"/>
  <c r="N172" i="3"/>
  <c r="BI171" i="3"/>
  <c r="BH171" i="3"/>
  <c r="BG171" i="3"/>
  <c r="BE171" i="3"/>
  <c r="AA171" i="3"/>
  <c r="Y171" i="3"/>
  <c r="W171" i="3"/>
  <c r="BK171" i="3"/>
  <c r="N171" i="3"/>
  <c r="BF171" i="3" s="1"/>
  <c r="BI170" i="3"/>
  <c r="BH170" i="3"/>
  <c r="BG170" i="3"/>
  <c r="BF170" i="3"/>
  <c r="BE170" i="3"/>
  <c r="AA170" i="3"/>
  <c r="Y170" i="3"/>
  <c r="W170" i="3"/>
  <c r="BK170" i="3"/>
  <c r="N170" i="3"/>
  <c r="BI169" i="3"/>
  <c r="BH169" i="3"/>
  <c r="BG169" i="3"/>
  <c r="BE169" i="3"/>
  <c r="AA169" i="3"/>
  <c r="Y169" i="3"/>
  <c r="W169" i="3"/>
  <c r="BK169" i="3"/>
  <c r="N169" i="3"/>
  <c r="BF169" i="3" s="1"/>
  <c r="BI168" i="3"/>
  <c r="BH168" i="3"/>
  <c r="BG168" i="3"/>
  <c r="BF168" i="3"/>
  <c r="BE168" i="3"/>
  <c r="AA168" i="3"/>
  <c r="Y168" i="3"/>
  <c r="W168" i="3"/>
  <c r="BK168" i="3"/>
  <c r="N168" i="3"/>
  <c r="BI167" i="3"/>
  <c r="BH167" i="3"/>
  <c r="BG167" i="3"/>
  <c r="BE167" i="3"/>
  <c r="AA167" i="3"/>
  <c r="Y167" i="3"/>
  <c r="W167" i="3"/>
  <c r="BK167" i="3"/>
  <c r="N167" i="3"/>
  <c r="BF167" i="3" s="1"/>
  <c r="BI166" i="3"/>
  <c r="BH166" i="3"/>
  <c r="BG166" i="3"/>
  <c r="BF166" i="3"/>
  <c r="BE166" i="3"/>
  <c r="AA166" i="3"/>
  <c r="Y166" i="3"/>
  <c r="W166" i="3"/>
  <c r="BK166" i="3"/>
  <c r="N166" i="3"/>
  <c r="BI165" i="3"/>
  <c r="BH165" i="3"/>
  <c r="BG165" i="3"/>
  <c r="BE165" i="3"/>
  <c r="AA165" i="3"/>
  <c r="Y165" i="3"/>
  <c r="W165" i="3"/>
  <c r="BK165" i="3"/>
  <c r="N165" i="3"/>
  <c r="BF165" i="3" s="1"/>
  <c r="BI164" i="3"/>
  <c r="BH164" i="3"/>
  <c r="BG164" i="3"/>
  <c r="BF164" i="3"/>
  <c r="BE164" i="3"/>
  <c r="AA164" i="3"/>
  <c r="Y164" i="3"/>
  <c r="W164" i="3"/>
  <c r="BK164" i="3"/>
  <c r="N164" i="3"/>
  <c r="BI163" i="3"/>
  <c r="BH163" i="3"/>
  <c r="BG163" i="3"/>
  <c r="BE163" i="3"/>
  <c r="AA163" i="3"/>
  <c r="Y163" i="3"/>
  <c r="W163" i="3"/>
  <c r="BK163" i="3"/>
  <c r="N163" i="3"/>
  <c r="BF163" i="3" s="1"/>
  <c r="BI162" i="3"/>
  <c r="BH162" i="3"/>
  <c r="BG162" i="3"/>
  <c r="BF162" i="3"/>
  <c r="BE162" i="3"/>
  <c r="AA162" i="3"/>
  <c r="Y162" i="3"/>
  <c r="W162" i="3"/>
  <c r="BK162" i="3"/>
  <c r="N162" i="3"/>
  <c r="BI161" i="3"/>
  <c r="BH161" i="3"/>
  <c r="BG161" i="3"/>
  <c r="BE161" i="3"/>
  <c r="AA161" i="3"/>
  <c r="Y161" i="3"/>
  <c r="W161" i="3"/>
  <c r="BK161" i="3"/>
  <c r="N161" i="3"/>
  <c r="BF161" i="3" s="1"/>
  <c r="BI160" i="3"/>
  <c r="BH160" i="3"/>
  <c r="BG160" i="3"/>
  <c r="BF160" i="3"/>
  <c r="BE160" i="3"/>
  <c r="AA160" i="3"/>
  <c r="Y160" i="3"/>
  <c r="W160" i="3"/>
  <c r="BK160" i="3"/>
  <c r="N160" i="3"/>
  <c r="BI159" i="3"/>
  <c r="BH159" i="3"/>
  <c r="BG159" i="3"/>
  <c r="BE159" i="3"/>
  <c r="AA159" i="3"/>
  <c r="Y159" i="3"/>
  <c r="W159" i="3"/>
  <c r="BK159" i="3"/>
  <c r="N159" i="3"/>
  <c r="BF159" i="3" s="1"/>
  <c r="BI158" i="3"/>
  <c r="BH158" i="3"/>
  <c r="BG158" i="3"/>
  <c r="BF158" i="3"/>
  <c r="BE158" i="3"/>
  <c r="AA158" i="3"/>
  <c r="Y158" i="3"/>
  <c r="W158" i="3"/>
  <c r="BK158" i="3"/>
  <c r="N158" i="3"/>
  <c r="BI157" i="3"/>
  <c r="BH157" i="3"/>
  <c r="BG157" i="3"/>
  <c r="BE157" i="3"/>
  <c r="AA157" i="3"/>
  <c r="Y157" i="3"/>
  <c r="W157" i="3"/>
  <c r="BK157" i="3"/>
  <c r="N157" i="3"/>
  <c r="BF157" i="3" s="1"/>
  <c r="BI156" i="3"/>
  <c r="BH156" i="3"/>
  <c r="BG156" i="3"/>
  <c r="BF156" i="3"/>
  <c r="BE156" i="3"/>
  <c r="AA156" i="3"/>
  <c r="AA155" i="3" s="1"/>
  <c r="Y156" i="3"/>
  <c r="Y155" i="3" s="1"/>
  <c r="W156" i="3"/>
  <c r="W155" i="3" s="1"/>
  <c r="BK156" i="3"/>
  <c r="BK155" i="3" s="1"/>
  <c r="N155" i="3" s="1"/>
  <c r="N93" i="3" s="1"/>
  <c r="N156" i="3"/>
  <c r="BI154" i="3"/>
  <c r="BH154" i="3"/>
  <c r="BG154" i="3"/>
  <c r="BF154" i="3"/>
  <c r="BE154" i="3"/>
  <c r="AA154" i="3"/>
  <c r="Y154" i="3"/>
  <c r="W154" i="3"/>
  <c r="BK154" i="3"/>
  <c r="N154" i="3"/>
  <c r="BI153" i="3"/>
  <c r="BH153" i="3"/>
  <c r="BG153" i="3"/>
  <c r="BE153" i="3"/>
  <c r="AA153" i="3"/>
  <c r="Y153" i="3"/>
  <c r="W153" i="3"/>
  <c r="BK153" i="3"/>
  <c r="N153" i="3"/>
  <c r="BF153" i="3" s="1"/>
  <c r="BI152" i="3"/>
  <c r="BH152" i="3"/>
  <c r="BG152" i="3"/>
  <c r="BF152" i="3"/>
  <c r="BE152" i="3"/>
  <c r="AA152" i="3"/>
  <c r="AA151" i="3" s="1"/>
  <c r="Y152" i="3"/>
  <c r="Y151" i="3" s="1"/>
  <c r="W152" i="3"/>
  <c r="W151" i="3" s="1"/>
  <c r="BK152" i="3"/>
  <c r="BK151" i="3" s="1"/>
  <c r="N151" i="3" s="1"/>
  <c r="N92" i="3" s="1"/>
  <c r="N152" i="3"/>
  <c r="BI150" i="3"/>
  <c r="BH150" i="3"/>
  <c r="BG150" i="3"/>
  <c r="BE150" i="3"/>
  <c r="AA150" i="3"/>
  <c r="Y150" i="3"/>
  <c r="W150" i="3"/>
  <c r="BK150" i="3"/>
  <c r="N150" i="3"/>
  <c r="BF150" i="3" s="1"/>
  <c r="BI149" i="3"/>
  <c r="BH149" i="3"/>
  <c r="BG149" i="3"/>
  <c r="BF149" i="3"/>
  <c r="BE149" i="3"/>
  <c r="AA149" i="3"/>
  <c r="Y149" i="3"/>
  <c r="W149" i="3"/>
  <c r="BK149" i="3"/>
  <c r="N149" i="3"/>
  <c r="BI148" i="3"/>
  <c r="BH148" i="3"/>
  <c r="BG148" i="3"/>
  <c r="BE148" i="3"/>
  <c r="AA148" i="3"/>
  <c r="Y148" i="3"/>
  <c r="W148" i="3"/>
  <c r="BK148" i="3"/>
  <c r="N148" i="3"/>
  <c r="BF148" i="3" s="1"/>
  <c r="BI147" i="3"/>
  <c r="BH147" i="3"/>
  <c r="BG147" i="3"/>
  <c r="BF147" i="3"/>
  <c r="BE147" i="3"/>
  <c r="AA147" i="3"/>
  <c r="AA146" i="3" s="1"/>
  <c r="Y147" i="3"/>
  <c r="Y146" i="3" s="1"/>
  <c r="W147" i="3"/>
  <c r="W146" i="3" s="1"/>
  <c r="BK147" i="3"/>
  <c r="BK146" i="3" s="1"/>
  <c r="N146" i="3" s="1"/>
  <c r="N91" i="3" s="1"/>
  <c r="N147" i="3"/>
  <c r="BI145" i="3"/>
  <c r="BH145" i="3"/>
  <c r="BG145" i="3"/>
  <c r="BF145" i="3"/>
  <c r="BE145" i="3"/>
  <c r="AA145" i="3"/>
  <c r="Y145" i="3"/>
  <c r="W145" i="3"/>
  <c r="BK145" i="3"/>
  <c r="N145" i="3"/>
  <c r="BI144" i="3"/>
  <c r="BH144" i="3"/>
  <c r="BG144" i="3"/>
  <c r="BE144" i="3"/>
  <c r="AA144" i="3"/>
  <c r="Y144" i="3"/>
  <c r="W144" i="3"/>
  <c r="BK144" i="3"/>
  <c r="N144" i="3"/>
  <c r="BF144" i="3" s="1"/>
  <c r="BI143" i="3"/>
  <c r="BH143" i="3"/>
  <c r="BG143" i="3"/>
  <c r="BF143" i="3"/>
  <c r="BE143" i="3"/>
  <c r="AA143" i="3"/>
  <c r="Y143" i="3"/>
  <c r="W143" i="3"/>
  <c r="BK143" i="3"/>
  <c r="N143" i="3"/>
  <c r="BI142" i="3"/>
  <c r="BH142" i="3"/>
  <c r="BG142" i="3"/>
  <c r="BE142" i="3"/>
  <c r="AA142" i="3"/>
  <c r="Y142" i="3"/>
  <c r="W142" i="3"/>
  <c r="BK142" i="3"/>
  <c r="N142" i="3"/>
  <c r="BF142" i="3" s="1"/>
  <c r="BI141" i="3"/>
  <c r="BH141" i="3"/>
  <c r="BG141" i="3"/>
  <c r="BF141" i="3"/>
  <c r="BE141" i="3"/>
  <c r="AA141" i="3"/>
  <c r="Y141" i="3"/>
  <c r="W141" i="3"/>
  <c r="BK141" i="3"/>
  <c r="N141" i="3"/>
  <c r="BI140" i="3"/>
  <c r="BH140" i="3"/>
  <c r="BG140" i="3"/>
  <c r="BE140" i="3"/>
  <c r="AA140" i="3"/>
  <c r="Y140" i="3"/>
  <c r="W140" i="3"/>
  <c r="BK140" i="3"/>
  <c r="N140" i="3"/>
  <c r="BF140" i="3" s="1"/>
  <c r="BI139" i="3"/>
  <c r="BH139" i="3"/>
  <c r="BG139" i="3"/>
  <c r="BF139" i="3"/>
  <c r="BE139" i="3"/>
  <c r="AA139" i="3"/>
  <c r="Y139" i="3"/>
  <c r="W139" i="3"/>
  <c r="BK139" i="3"/>
  <c r="N139" i="3"/>
  <c r="BI138" i="3"/>
  <c r="BH138" i="3"/>
  <c r="BG138" i="3"/>
  <c r="BE138" i="3"/>
  <c r="AA138" i="3"/>
  <c r="AA137" i="3" s="1"/>
  <c r="AA136" i="3" s="1"/>
  <c r="Y138" i="3"/>
  <c r="Y137" i="3" s="1"/>
  <c r="W138" i="3"/>
  <c r="W137" i="3" s="1"/>
  <c r="BK138" i="3"/>
  <c r="BK137" i="3" s="1"/>
  <c r="N138" i="3"/>
  <c r="BF138" i="3" s="1"/>
  <c r="M131" i="3"/>
  <c r="F129" i="3"/>
  <c r="F127" i="3"/>
  <c r="F126" i="3"/>
  <c r="BI116" i="3"/>
  <c r="BH116" i="3"/>
  <c r="BG116" i="3"/>
  <c r="BE116" i="3"/>
  <c r="BI115" i="3"/>
  <c r="BH115" i="3"/>
  <c r="BG115" i="3"/>
  <c r="BE115" i="3"/>
  <c r="BI114" i="3"/>
  <c r="BH114" i="3"/>
  <c r="BG114" i="3"/>
  <c r="BE114" i="3"/>
  <c r="BI113" i="3"/>
  <c r="BH113" i="3"/>
  <c r="BG113" i="3"/>
  <c r="BE113" i="3"/>
  <c r="BI112" i="3"/>
  <c r="BH112" i="3"/>
  <c r="BG112" i="3"/>
  <c r="BE112" i="3"/>
  <c r="BI111" i="3"/>
  <c r="H36" i="3" s="1"/>
  <c r="BD89" i="1" s="1"/>
  <c r="BH111" i="3"/>
  <c r="BG111" i="3"/>
  <c r="BE111" i="3"/>
  <c r="M32" i="3" s="1"/>
  <c r="AV89" i="1" s="1"/>
  <c r="M83" i="3"/>
  <c r="F81" i="3"/>
  <c r="F79" i="3"/>
  <c r="F78" i="3"/>
  <c r="O21" i="3"/>
  <c r="E21" i="3"/>
  <c r="M132" i="3" s="1"/>
  <c r="O20" i="3"/>
  <c r="O15" i="3"/>
  <c r="E15" i="3"/>
  <c r="F132" i="3" s="1"/>
  <c r="O14" i="3"/>
  <c r="O12" i="3"/>
  <c r="E12" i="3"/>
  <c r="O11" i="3"/>
  <c r="O9" i="3"/>
  <c r="M129" i="3" s="1"/>
  <c r="F6" i="3"/>
  <c r="AY88" i="1"/>
  <c r="AX88" i="1"/>
  <c r="BI172" i="2"/>
  <c r="BH172" i="2"/>
  <c r="BG172" i="2"/>
  <c r="BE172" i="2"/>
  <c r="BK172" i="2"/>
  <c r="N172" i="2" s="1"/>
  <c r="BF172" i="2" s="1"/>
  <c r="BI171" i="2"/>
  <c r="BH171" i="2"/>
  <c r="BG171" i="2"/>
  <c r="BF171" i="2"/>
  <c r="BE171" i="2"/>
  <c r="N171" i="2"/>
  <c r="BK171" i="2"/>
  <c r="BI170" i="2"/>
  <c r="BH170" i="2"/>
  <c r="BG170" i="2"/>
  <c r="BE170" i="2"/>
  <c r="BK170" i="2"/>
  <c r="N170" i="2" s="1"/>
  <c r="BF170" i="2" s="1"/>
  <c r="BI169" i="2"/>
  <c r="BH169" i="2"/>
  <c r="BG169" i="2"/>
  <c r="BE169" i="2"/>
  <c r="BK169" i="2"/>
  <c r="N169" i="2" s="1"/>
  <c r="BF169" i="2" s="1"/>
  <c r="BI168" i="2"/>
  <c r="BH168" i="2"/>
  <c r="BG168" i="2"/>
  <c r="BF168" i="2"/>
  <c r="BE168" i="2"/>
  <c r="BK168" i="2"/>
  <c r="N168" i="2" s="1"/>
  <c r="BI166" i="2"/>
  <c r="BH166" i="2"/>
  <c r="BG166" i="2"/>
  <c r="BF166" i="2"/>
  <c r="BE166" i="2"/>
  <c r="AA166" i="2"/>
  <c r="Y166" i="2"/>
  <c r="W166" i="2"/>
  <c r="BK166" i="2"/>
  <c r="N166" i="2"/>
  <c r="BI165" i="2"/>
  <c r="BH165" i="2"/>
  <c r="BG165" i="2"/>
  <c r="BE165" i="2"/>
  <c r="AA165" i="2"/>
  <c r="AA164" i="2" s="1"/>
  <c r="Y165" i="2"/>
  <c r="Y164" i="2" s="1"/>
  <c r="W165" i="2"/>
  <c r="W164" i="2" s="1"/>
  <c r="BK165" i="2"/>
  <c r="BK164" i="2" s="1"/>
  <c r="N164" i="2" s="1"/>
  <c r="N96" i="2" s="1"/>
  <c r="N165" i="2"/>
  <c r="BF165" i="2" s="1"/>
  <c r="BI163" i="2"/>
  <c r="BH163" i="2"/>
  <c r="BG163" i="2"/>
  <c r="BE163" i="2"/>
  <c r="AA163" i="2"/>
  <c r="Y163" i="2"/>
  <c r="W163" i="2"/>
  <c r="BK163" i="2"/>
  <c r="N163" i="2"/>
  <c r="BF163" i="2" s="1"/>
  <c r="BI162" i="2"/>
  <c r="BH162" i="2"/>
  <c r="BG162" i="2"/>
  <c r="BF162" i="2"/>
  <c r="BE162" i="2"/>
  <c r="AA162" i="2"/>
  <c r="Y162" i="2"/>
  <c r="W162" i="2"/>
  <c r="BK162" i="2"/>
  <c r="N162" i="2"/>
  <c r="BI161" i="2"/>
  <c r="BH161" i="2"/>
  <c r="BG161" i="2"/>
  <c r="BE161" i="2"/>
  <c r="AA161" i="2"/>
  <c r="Y161" i="2"/>
  <c r="W161" i="2"/>
  <c r="BK161" i="2"/>
  <c r="N161" i="2"/>
  <c r="BF161" i="2" s="1"/>
  <c r="BI160" i="2"/>
  <c r="BH160" i="2"/>
  <c r="BG160" i="2"/>
  <c r="BF160" i="2"/>
  <c r="BE160" i="2"/>
  <c r="AA160" i="2"/>
  <c r="Y160" i="2"/>
  <c r="W160" i="2"/>
  <c r="BK160" i="2"/>
  <c r="N160" i="2"/>
  <c r="BI159" i="2"/>
  <c r="BH159" i="2"/>
  <c r="BG159" i="2"/>
  <c r="BE159" i="2"/>
  <c r="AA159" i="2"/>
  <c r="Y159" i="2"/>
  <c r="Y156" i="2" s="1"/>
  <c r="W159" i="2"/>
  <c r="BK159" i="2"/>
  <c r="N159" i="2"/>
  <c r="BF159" i="2" s="1"/>
  <c r="BI158" i="2"/>
  <c r="BH158" i="2"/>
  <c r="BG158" i="2"/>
  <c r="BF158" i="2"/>
  <c r="BE158" i="2"/>
  <c r="AA158" i="2"/>
  <c r="Y158" i="2"/>
  <c r="W158" i="2"/>
  <c r="BK158" i="2"/>
  <c r="N158" i="2"/>
  <c r="BI157" i="2"/>
  <c r="BH157" i="2"/>
  <c r="BG157" i="2"/>
  <c r="BE157" i="2"/>
  <c r="AA157" i="2"/>
  <c r="Y157" i="2"/>
  <c r="W157" i="2"/>
  <c r="W156" i="2" s="1"/>
  <c r="BK157" i="2"/>
  <c r="N157" i="2"/>
  <c r="BF157" i="2" s="1"/>
  <c r="BI155" i="2"/>
  <c r="BH155" i="2"/>
  <c r="BG155" i="2"/>
  <c r="BE155" i="2"/>
  <c r="AA155" i="2"/>
  <c r="Y155" i="2"/>
  <c r="W155" i="2"/>
  <c r="BK155" i="2"/>
  <c r="N155" i="2"/>
  <c r="BF155" i="2" s="1"/>
  <c r="BI154" i="2"/>
  <c r="BH154" i="2"/>
  <c r="BG154" i="2"/>
  <c r="BF154" i="2"/>
  <c r="BE154" i="2"/>
  <c r="AA154" i="2"/>
  <c r="Y154" i="2"/>
  <c r="W154" i="2"/>
  <c r="BK154" i="2"/>
  <c r="N154" i="2"/>
  <c r="BI153" i="2"/>
  <c r="BH153" i="2"/>
  <c r="BG153" i="2"/>
  <c r="BE153" i="2"/>
  <c r="AA153" i="2"/>
  <c r="AA152" i="2" s="1"/>
  <c r="Y153" i="2"/>
  <c r="Y152" i="2" s="1"/>
  <c r="Y151" i="2" s="1"/>
  <c r="W153" i="2"/>
  <c r="BK153" i="2"/>
  <c r="BK152" i="2" s="1"/>
  <c r="N153" i="2"/>
  <c r="BF153" i="2" s="1"/>
  <c r="BI150" i="2"/>
  <c r="BH150" i="2"/>
  <c r="BG150" i="2"/>
  <c r="BE150" i="2"/>
  <c r="AA150" i="2"/>
  <c r="Y150" i="2"/>
  <c r="W150" i="2"/>
  <c r="BK150" i="2"/>
  <c r="N150" i="2"/>
  <c r="BF150" i="2" s="1"/>
  <c r="BI149" i="2"/>
  <c r="BH149" i="2"/>
  <c r="BG149" i="2"/>
  <c r="BF149" i="2"/>
  <c r="BE149" i="2"/>
  <c r="AA149" i="2"/>
  <c r="Y149" i="2"/>
  <c r="W149" i="2"/>
  <c r="BK149" i="2"/>
  <c r="N149" i="2"/>
  <c r="BI148" i="2"/>
  <c r="BH148" i="2"/>
  <c r="BG148" i="2"/>
  <c r="BE148" i="2"/>
  <c r="AA148" i="2"/>
  <c r="Y148" i="2"/>
  <c r="W148" i="2"/>
  <c r="BK148" i="2"/>
  <c r="N148" i="2"/>
  <c r="BF148" i="2" s="1"/>
  <c r="BI147" i="2"/>
  <c r="BH147" i="2"/>
  <c r="BG147" i="2"/>
  <c r="BF147" i="2"/>
  <c r="BE147" i="2"/>
  <c r="AA147" i="2"/>
  <c r="Y147" i="2"/>
  <c r="W147" i="2"/>
  <c r="BK147" i="2"/>
  <c r="N147" i="2"/>
  <c r="BI146" i="2"/>
  <c r="BH146" i="2"/>
  <c r="BG146" i="2"/>
  <c r="BE146" i="2"/>
  <c r="AA146" i="2"/>
  <c r="Y146" i="2"/>
  <c r="W146" i="2"/>
  <c r="BK146" i="2"/>
  <c r="N146" i="2"/>
  <c r="BF146" i="2" s="1"/>
  <c r="BI145" i="2"/>
  <c r="BH145" i="2"/>
  <c r="BG145" i="2"/>
  <c r="BF145" i="2"/>
  <c r="BE145" i="2"/>
  <c r="AA145" i="2"/>
  <c r="Y145" i="2"/>
  <c r="W145" i="2"/>
  <c r="BK145" i="2"/>
  <c r="N145" i="2"/>
  <c r="BI144" i="2"/>
  <c r="BH144" i="2"/>
  <c r="BG144" i="2"/>
  <c r="BE144" i="2"/>
  <c r="AA144" i="2"/>
  <c r="Y144" i="2"/>
  <c r="W144" i="2"/>
  <c r="BK144" i="2"/>
  <c r="N144" i="2"/>
  <c r="BF144" i="2" s="1"/>
  <c r="BI143" i="2"/>
  <c r="BH143" i="2"/>
  <c r="BG143" i="2"/>
  <c r="BF143" i="2"/>
  <c r="BE143" i="2"/>
  <c r="AA143" i="2"/>
  <c r="Y143" i="2"/>
  <c r="W143" i="2"/>
  <c r="BK143" i="2"/>
  <c r="N143" i="2"/>
  <c r="BI142" i="2"/>
  <c r="BH142" i="2"/>
  <c r="BG142" i="2"/>
  <c r="BE142" i="2"/>
  <c r="AA142" i="2"/>
  <c r="Y142" i="2"/>
  <c r="W142" i="2"/>
  <c r="BK142" i="2"/>
  <c r="N142" i="2"/>
  <c r="BF142" i="2" s="1"/>
  <c r="BI141" i="2"/>
  <c r="BH141" i="2"/>
  <c r="BG141" i="2"/>
  <c r="BF141" i="2"/>
  <c r="BE141" i="2"/>
  <c r="AA141" i="2"/>
  <c r="Y141" i="2"/>
  <c r="W141" i="2"/>
  <c r="BK141" i="2"/>
  <c r="N141" i="2"/>
  <c r="BI140" i="2"/>
  <c r="BH140" i="2"/>
  <c r="BG140" i="2"/>
  <c r="BE140" i="2"/>
  <c r="AA140" i="2"/>
  <c r="Y140" i="2"/>
  <c r="W140" i="2"/>
  <c r="BK140" i="2"/>
  <c r="N140" i="2"/>
  <c r="BF140" i="2" s="1"/>
  <c r="BI139" i="2"/>
  <c r="BH139" i="2"/>
  <c r="BG139" i="2"/>
  <c r="BF139" i="2"/>
  <c r="BE139" i="2"/>
  <c r="AA139" i="2"/>
  <c r="Y139" i="2"/>
  <c r="W139" i="2"/>
  <c r="BK139" i="2"/>
  <c r="N139" i="2"/>
  <c r="BI138" i="2"/>
  <c r="BH138" i="2"/>
  <c r="BG138" i="2"/>
  <c r="BE138" i="2"/>
  <c r="AA138" i="2"/>
  <c r="Y138" i="2"/>
  <c r="W138" i="2"/>
  <c r="BK138" i="2"/>
  <c r="N138" i="2"/>
  <c r="BF138" i="2" s="1"/>
  <c r="BI137" i="2"/>
  <c r="BH137" i="2"/>
  <c r="BG137" i="2"/>
  <c r="BF137" i="2"/>
  <c r="BE137" i="2"/>
  <c r="AA137" i="2"/>
  <c r="Y137" i="2"/>
  <c r="W137" i="2"/>
  <c r="BK137" i="2"/>
  <c r="N137" i="2"/>
  <c r="BI136" i="2"/>
  <c r="BH136" i="2"/>
  <c r="BG136" i="2"/>
  <c r="BE136" i="2"/>
  <c r="AA136" i="2"/>
  <c r="Y136" i="2"/>
  <c r="W136" i="2"/>
  <c r="BK136" i="2"/>
  <c r="N136" i="2"/>
  <c r="BF136" i="2" s="1"/>
  <c r="BI135" i="2"/>
  <c r="BH135" i="2"/>
  <c r="BG135" i="2"/>
  <c r="BF135" i="2"/>
  <c r="BE135" i="2"/>
  <c r="AA135" i="2"/>
  <c r="Y135" i="2"/>
  <c r="W135" i="2"/>
  <c r="BK135" i="2"/>
  <c r="N135" i="2"/>
  <c r="BI134" i="2"/>
  <c r="BH134" i="2"/>
  <c r="BG134" i="2"/>
  <c r="BE134" i="2"/>
  <c r="AA134" i="2"/>
  <c r="Y134" i="2"/>
  <c r="W134" i="2"/>
  <c r="BK134" i="2"/>
  <c r="N134" i="2"/>
  <c r="BF134" i="2" s="1"/>
  <c r="BI133" i="2"/>
  <c r="BH133" i="2"/>
  <c r="BG133" i="2"/>
  <c r="BF133" i="2"/>
  <c r="BE133" i="2"/>
  <c r="AA133" i="2"/>
  <c r="Y133" i="2"/>
  <c r="Y132" i="2" s="1"/>
  <c r="W133" i="2"/>
  <c r="W132" i="2" s="1"/>
  <c r="BK133" i="2"/>
  <c r="N133" i="2"/>
  <c r="BI131" i="2"/>
  <c r="BH131" i="2"/>
  <c r="BG131" i="2"/>
  <c r="BF131" i="2"/>
  <c r="BE131" i="2"/>
  <c r="AA131" i="2"/>
  <c r="Y131" i="2"/>
  <c r="W131" i="2"/>
  <c r="BK131" i="2"/>
  <c r="N131" i="2"/>
  <c r="BI130" i="2"/>
  <c r="BH130" i="2"/>
  <c r="BG130" i="2"/>
  <c r="BE130" i="2"/>
  <c r="AA130" i="2"/>
  <c r="Y130" i="2"/>
  <c r="W130" i="2"/>
  <c r="BK130" i="2"/>
  <c r="N130" i="2"/>
  <c r="BF130" i="2" s="1"/>
  <c r="BI129" i="2"/>
  <c r="BH129" i="2"/>
  <c r="BG129" i="2"/>
  <c r="BF129" i="2"/>
  <c r="BE129" i="2"/>
  <c r="AA129" i="2"/>
  <c r="Y129" i="2"/>
  <c r="Y128" i="2" s="1"/>
  <c r="W129" i="2"/>
  <c r="W128" i="2" s="1"/>
  <c r="BK129" i="2"/>
  <c r="BK128" i="2" s="1"/>
  <c r="N128" i="2" s="1"/>
  <c r="N91" i="2" s="1"/>
  <c r="N129" i="2"/>
  <c r="BI127" i="2"/>
  <c r="BH127" i="2"/>
  <c r="BG127" i="2"/>
  <c r="BE127" i="2"/>
  <c r="AA127" i="2"/>
  <c r="AA126" i="2" s="1"/>
  <c r="Y127" i="2"/>
  <c r="Y126" i="2" s="1"/>
  <c r="Y125" i="2" s="1"/>
  <c r="Y124" i="2" s="1"/>
  <c r="W127" i="2"/>
  <c r="W126" i="2" s="1"/>
  <c r="BK127" i="2"/>
  <c r="BK126" i="2" s="1"/>
  <c r="N127" i="2"/>
  <c r="BF127" i="2" s="1"/>
  <c r="M121" i="2"/>
  <c r="F121" i="2"/>
  <c r="M120" i="2"/>
  <c r="M118" i="2"/>
  <c r="F118" i="2"/>
  <c r="F116" i="2"/>
  <c r="BI105" i="2"/>
  <c r="BH105" i="2"/>
  <c r="BG105" i="2"/>
  <c r="BE105" i="2"/>
  <c r="BI104" i="2"/>
  <c r="BH104" i="2"/>
  <c r="BG104" i="2"/>
  <c r="BE104" i="2"/>
  <c r="BI103" i="2"/>
  <c r="BH103" i="2"/>
  <c r="BG103" i="2"/>
  <c r="BE103" i="2"/>
  <c r="BI102" i="2"/>
  <c r="BH102" i="2"/>
  <c r="BG102" i="2"/>
  <c r="BE102" i="2"/>
  <c r="BI101" i="2"/>
  <c r="BH101" i="2"/>
  <c r="BG101" i="2"/>
  <c r="BE101" i="2"/>
  <c r="BI100" i="2"/>
  <c r="H36" i="2" s="1"/>
  <c r="BD88" i="1" s="1"/>
  <c r="BH100" i="2"/>
  <c r="H35" i="2" s="1"/>
  <c r="BC88" i="1" s="1"/>
  <c r="BG100" i="2"/>
  <c r="H34" i="2" s="1"/>
  <c r="BB88" i="1" s="1"/>
  <c r="BE100" i="2"/>
  <c r="M32" i="2" s="1"/>
  <c r="AV88" i="1" s="1"/>
  <c r="M84" i="2"/>
  <c r="F84" i="2"/>
  <c r="M83" i="2"/>
  <c r="M81" i="2"/>
  <c r="F81" i="2"/>
  <c r="F79" i="2"/>
  <c r="O21" i="2"/>
  <c r="E21" i="2"/>
  <c r="O20" i="2"/>
  <c r="O15" i="2"/>
  <c r="E15" i="2"/>
  <c r="O14" i="2"/>
  <c r="O12" i="2"/>
  <c r="E12" i="2"/>
  <c r="F120" i="2" s="1"/>
  <c r="O11" i="2"/>
  <c r="O9" i="2"/>
  <c r="F6" i="2"/>
  <c r="F115" i="2" s="1"/>
  <c r="CK97" i="1"/>
  <c r="CJ97" i="1"/>
  <c r="CI97" i="1"/>
  <c r="CC97" i="1"/>
  <c r="CH97" i="1"/>
  <c r="CB97" i="1"/>
  <c r="CG97" i="1"/>
  <c r="CA97" i="1"/>
  <c r="CF97" i="1"/>
  <c r="BZ97" i="1"/>
  <c r="CE97" i="1"/>
  <c r="CK96" i="1"/>
  <c r="CJ96" i="1"/>
  <c r="CI96" i="1"/>
  <c r="CC96" i="1"/>
  <c r="CH96" i="1"/>
  <c r="CB96" i="1"/>
  <c r="CG96" i="1"/>
  <c r="CA96" i="1"/>
  <c r="CF96" i="1"/>
  <c r="BZ96" i="1"/>
  <c r="CE96" i="1"/>
  <c r="CK95" i="1"/>
  <c r="CJ95" i="1"/>
  <c r="CI95" i="1"/>
  <c r="CC95" i="1"/>
  <c r="CH95" i="1"/>
  <c r="CB95" i="1"/>
  <c r="CG95" i="1"/>
  <c r="CA95" i="1"/>
  <c r="CF95" i="1"/>
  <c r="BZ95" i="1"/>
  <c r="CE95" i="1"/>
  <c r="CK94" i="1"/>
  <c r="CJ94" i="1"/>
  <c r="CI94" i="1"/>
  <c r="CH94" i="1"/>
  <c r="CG94" i="1"/>
  <c r="CF94" i="1"/>
  <c r="BZ94" i="1"/>
  <c r="CE94" i="1"/>
  <c r="AM83" i="1"/>
  <c r="L83" i="1"/>
  <c r="AM82" i="1"/>
  <c r="L82" i="1"/>
  <c r="AM80" i="1"/>
  <c r="L80" i="1"/>
  <c r="L78" i="1"/>
  <c r="L77" i="1"/>
  <c r="N152" i="2" l="1"/>
  <c r="N94" i="2" s="1"/>
  <c r="N126" i="2"/>
  <c r="N90" i="2" s="1"/>
  <c r="AA151" i="2"/>
  <c r="AA128" i="2"/>
  <c r="AA125" i="2" s="1"/>
  <c r="AA124" i="2" s="1"/>
  <c r="BK132" i="2"/>
  <c r="N132" i="2" s="1"/>
  <c r="N92" i="2" s="1"/>
  <c r="AA156" i="2"/>
  <c r="H32" i="2"/>
  <c r="AZ88" i="1" s="1"/>
  <c r="H35" i="3"/>
  <c r="BC89" i="1" s="1"/>
  <c r="BC87" i="1" s="1"/>
  <c r="Y136" i="3"/>
  <c r="Y135" i="3" s="1"/>
  <c r="N187" i="3"/>
  <c r="N97" i="3" s="1"/>
  <c r="BK186" i="3"/>
  <c r="N186" i="3" s="1"/>
  <c r="N96" i="3" s="1"/>
  <c r="BK156" i="2"/>
  <c r="N156" i="2" s="1"/>
  <c r="N95" i="2" s="1"/>
  <c r="BK167" i="2"/>
  <c r="N167" i="2" s="1"/>
  <c r="N97" i="2" s="1"/>
  <c r="F131" i="3"/>
  <c r="F83" i="3"/>
  <c r="BK136" i="3"/>
  <c r="N137" i="3"/>
  <c r="N90" i="3" s="1"/>
  <c r="F78" i="2"/>
  <c r="F83" i="2"/>
  <c r="W125" i="2"/>
  <c r="AA132" i="2"/>
  <c r="W152" i="2"/>
  <c r="W151" i="2" s="1"/>
  <c r="F84" i="3"/>
  <c r="H34" i="3"/>
  <c r="BB89" i="1" s="1"/>
  <c r="BB87" i="1" s="1"/>
  <c r="W136" i="3"/>
  <c r="AA186" i="3"/>
  <c r="AA135" i="3" s="1"/>
  <c r="F78" i="4"/>
  <c r="N130" i="4"/>
  <c r="N90" i="4" s="1"/>
  <c r="BK129" i="4"/>
  <c r="H32" i="3"/>
  <c r="AZ89" i="1" s="1"/>
  <c r="M122" i="4"/>
  <c r="M81" i="4"/>
  <c r="M125" i="4"/>
  <c r="M84" i="4"/>
  <c r="H35" i="4"/>
  <c r="BC90" i="1" s="1"/>
  <c r="W130" i="4"/>
  <c r="W129" i="4" s="1"/>
  <c r="W128" i="4" s="1"/>
  <c r="AU90" i="1" s="1"/>
  <c r="N193" i="4"/>
  <c r="N99" i="4" s="1"/>
  <c r="BK192" i="4"/>
  <c r="N192" i="4" s="1"/>
  <c r="N98" i="4" s="1"/>
  <c r="M81" i="3"/>
  <c r="M84" i="3"/>
  <c r="W273" i="3"/>
  <c r="W186" i="3" s="1"/>
  <c r="F125" i="4"/>
  <c r="F84" i="4"/>
  <c r="M32" i="4"/>
  <c r="AV90" i="1" s="1"/>
  <c r="H36" i="4"/>
  <c r="BD90" i="1" s="1"/>
  <c r="BD87" i="1" s="1"/>
  <c r="W35" i="1" s="1"/>
  <c r="Y129" i="4"/>
  <c r="Y128" i="4" s="1"/>
  <c r="BK118" i="5"/>
  <c r="N118" i="5" s="1"/>
  <c r="N88" i="5" s="1"/>
  <c r="N119" i="5"/>
  <c r="N89" i="5" s="1"/>
  <c r="H32" i="4"/>
  <c r="AZ90" i="1" s="1"/>
  <c r="BK198" i="4"/>
  <c r="N198" i="4" s="1"/>
  <c r="N101" i="4" s="1"/>
  <c r="H32" i="5"/>
  <c r="AZ91" i="1" s="1"/>
  <c r="F84" i="5"/>
  <c r="N141" i="5"/>
  <c r="BF141" i="5" s="1"/>
  <c r="F78" i="5"/>
  <c r="F83" i="5"/>
  <c r="W34" i="1" l="1"/>
  <c r="AY87" i="1"/>
  <c r="W33" i="1"/>
  <c r="AX87" i="1"/>
  <c r="N99" i="5"/>
  <c r="BF99" i="5" s="1"/>
  <c r="N97" i="5"/>
  <c r="BF97" i="5" s="1"/>
  <c r="N95" i="5"/>
  <c r="BF95" i="5" s="1"/>
  <c r="M27" i="5"/>
  <c r="N98" i="5"/>
  <c r="BF98" i="5" s="1"/>
  <c r="N96" i="5"/>
  <c r="BF96" i="5" s="1"/>
  <c r="N94" i="5"/>
  <c r="BK151" i="2"/>
  <c r="N151" i="2" s="1"/>
  <c r="N93" i="2" s="1"/>
  <c r="BK128" i="4"/>
  <c r="N128" i="4" s="1"/>
  <c r="N88" i="4" s="1"/>
  <c r="N129" i="4"/>
  <c r="N89" i="4" s="1"/>
  <c r="W135" i="3"/>
  <c r="AU89" i="1" s="1"/>
  <c r="AZ87" i="1"/>
  <c r="W124" i="2"/>
  <c r="AU88" i="1" s="1"/>
  <c r="AU87" i="1" s="1"/>
  <c r="N136" i="3"/>
  <c r="N89" i="3" s="1"/>
  <c r="BK135" i="3"/>
  <c r="N135" i="3" s="1"/>
  <c r="N88" i="3" s="1"/>
  <c r="BK125" i="2"/>
  <c r="BF94" i="5" l="1"/>
  <c r="N93" i="5"/>
  <c r="N108" i="4"/>
  <c r="BF108" i="4" s="1"/>
  <c r="N106" i="4"/>
  <c r="BF106" i="4" s="1"/>
  <c r="N104" i="4"/>
  <c r="N107" i="4"/>
  <c r="BF107" i="4" s="1"/>
  <c r="M27" i="4"/>
  <c r="N109" i="4"/>
  <c r="BF109" i="4" s="1"/>
  <c r="N105" i="4"/>
  <c r="BF105" i="4" s="1"/>
  <c r="N125" i="2"/>
  <c r="N89" i="2" s="1"/>
  <c r="BK124" i="2"/>
  <c r="N124" i="2" s="1"/>
  <c r="N88" i="2" s="1"/>
  <c r="N116" i="3"/>
  <c r="BF116" i="3" s="1"/>
  <c r="N114" i="3"/>
  <c r="BF114" i="3" s="1"/>
  <c r="N112" i="3"/>
  <c r="BF112" i="3" s="1"/>
  <c r="M27" i="3"/>
  <c r="N113" i="3"/>
  <c r="BF113" i="3" s="1"/>
  <c r="N115" i="3"/>
  <c r="BF115" i="3" s="1"/>
  <c r="N111" i="3"/>
  <c r="AV87" i="1"/>
  <c r="N103" i="4" l="1"/>
  <c r="BF104" i="4"/>
  <c r="M28" i="5"/>
  <c r="L101" i="5"/>
  <c r="BF111" i="3"/>
  <c r="N110" i="3"/>
  <c r="N105" i="2"/>
  <c r="BF105" i="2" s="1"/>
  <c r="N103" i="2"/>
  <c r="BF103" i="2" s="1"/>
  <c r="N101" i="2"/>
  <c r="BF101" i="2" s="1"/>
  <c r="M27" i="2"/>
  <c r="N104" i="2"/>
  <c r="BF104" i="2" s="1"/>
  <c r="N102" i="2"/>
  <c r="BF102" i="2" s="1"/>
  <c r="N100" i="2"/>
  <c r="M33" i="5"/>
  <c r="AW91" i="1" s="1"/>
  <c r="AT91" i="1" s="1"/>
  <c r="H33" i="5"/>
  <c r="BA91" i="1" s="1"/>
  <c r="M33" i="3" l="1"/>
  <c r="AW89" i="1" s="1"/>
  <c r="AT89" i="1" s="1"/>
  <c r="H33" i="3"/>
  <c r="BA89" i="1" s="1"/>
  <c r="AS91" i="1"/>
  <c r="M30" i="5"/>
  <c r="M33" i="4"/>
  <c r="AW90" i="1" s="1"/>
  <c r="AT90" i="1" s="1"/>
  <c r="H33" i="4"/>
  <c r="BA90" i="1" s="1"/>
  <c r="M28" i="4"/>
  <c r="L111" i="4"/>
  <c r="BF100" i="2"/>
  <c r="N99" i="2"/>
  <c r="M28" i="3"/>
  <c r="L118" i="3"/>
  <c r="M28" i="2" l="1"/>
  <c r="L107" i="2"/>
  <c r="H33" i="2"/>
  <c r="BA88" i="1" s="1"/>
  <c r="BA87" i="1" s="1"/>
  <c r="M33" i="2"/>
  <c r="AW88" i="1" s="1"/>
  <c r="AT88" i="1" s="1"/>
  <c r="L38" i="5"/>
  <c r="AG91" i="1"/>
  <c r="AN91" i="1" s="1"/>
  <c r="AS89" i="1"/>
  <c r="M30" i="3"/>
  <c r="AS90" i="1"/>
  <c r="M30" i="4"/>
  <c r="L38" i="3" l="1"/>
  <c r="AG89" i="1"/>
  <c r="AN89" i="1" s="1"/>
  <c r="W32" i="1"/>
  <c r="AW87" i="1"/>
  <c r="AG90" i="1"/>
  <c r="AN90" i="1" s="1"/>
  <c r="L38" i="4"/>
  <c r="AS88" i="1"/>
  <c r="AS87" i="1" s="1"/>
  <c r="M30" i="2"/>
  <c r="AG88" i="1" l="1"/>
  <c r="L38" i="2"/>
  <c r="AK32" i="1"/>
  <c r="AT87" i="1"/>
  <c r="AG87" i="1" l="1"/>
  <c r="AN88" i="1"/>
  <c r="AN87" i="1" l="1"/>
  <c r="AG95" i="1"/>
  <c r="AG97" i="1"/>
  <c r="AG96" i="1"/>
  <c r="AK26" i="1"/>
  <c r="AG94" i="1"/>
  <c r="AV97" i="1" l="1"/>
  <c r="BY97" i="1" s="1"/>
  <c r="CD97" i="1"/>
  <c r="AN97" i="1"/>
  <c r="CD94" i="1"/>
  <c r="AV94" i="1"/>
  <c r="BY94" i="1" s="1"/>
  <c r="AG93" i="1"/>
  <c r="AV95" i="1"/>
  <c r="BY95" i="1" s="1"/>
  <c r="CD95" i="1"/>
  <c r="AV96" i="1"/>
  <c r="BY96" i="1" s="1"/>
  <c r="CD96" i="1"/>
  <c r="AN94" i="1" l="1"/>
  <c r="AN96" i="1"/>
  <c r="AN95" i="1"/>
  <c r="AK27" i="1"/>
  <c r="AK29" i="1" s="1"/>
  <c r="AK37" i="1" s="1"/>
  <c r="AG99" i="1"/>
  <c r="AK31" i="1"/>
  <c r="W31" i="1"/>
  <c r="AN93" i="1" l="1"/>
  <c r="AN99" i="1" s="1"/>
</calcChain>
</file>

<file path=xl/sharedStrings.xml><?xml version="1.0" encoding="utf-8"?>
<sst xmlns="http://schemas.openxmlformats.org/spreadsheetml/2006/main" count="4452" uniqueCount="1007">
  <si>
    <t>2012</t>
  </si>
  <si>
    <t>Hárok obsahuje:</t>
  </si>
  <si>
    <t>2.0</t>
  </si>
  <si>
    <t/>
  </si>
  <si>
    <t>False</t>
  </si>
  <si>
    <t>optimalizované pre tlač zostáv vo formáte A4 - na výšku</t>
  </si>
  <si>
    <t>&gt;&gt;  skryté stĺpce  &lt;&lt;</t>
  </si>
  <si>
    <t>0,01</t>
  </si>
  <si>
    <t>20</t>
  </si>
  <si>
    <t>SÚHRNNÝ LIST STAVBY</t>
  </si>
  <si>
    <t>v ---  nižšie sa nachádzajú doplnkové a pomocné údaje k zostavám  --- v</t>
  </si>
  <si>
    <t>Návod na vyplnenie</t>
  </si>
  <si>
    <t>Kód:</t>
  </si>
  <si>
    <t>091/2017</t>
  </si>
  <si>
    <t>Meniť je možné iba bunky so žltým podfarbením!_x000D_
_x000D_
1) na prvom liste Rekapitulácie stavby vyplňte v zostave_x000D_
_x000D_
    a) Súhrnný list_x000D_
       - údaje o Zhotoviteľovi_x000D_
         (prenesú sa do ostatných zostáv aj v iných listoch)_x000D_
_x000D_
    b) Rekapitulácia objektov_x000D_
       - potrebné Ostatné náklady_x000D_
_x000D_
2) na vybraných listoch vyplňte v zostave_x000D_
_x000D_
    a) Krycí list_x000D_
       - údaje o Zhotoviteľovi, pokiaľ sa líšia od údajov o Zhotoviteľovi na Súhrnnom liste_x000D_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</si>
  <si>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</si>
  <si>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Zvýšenie energietickej účinnosti budovy obecného úradu, Beluj</t>
  </si>
  <si>
    <t>JKSO:</t>
  </si>
  <si>
    <t>KS:</t>
  </si>
  <si>
    <t>Miesto:</t>
  </si>
  <si>
    <t>Beluj</t>
  </si>
  <si>
    <t>Dátum:</t>
  </si>
  <si>
    <t>1. 3. 2017</t>
  </si>
  <si>
    <t>Objednávateľ:</t>
  </si>
  <si>
    <t>IČO:</t>
  </si>
  <si>
    <t>Obec Beluj</t>
  </si>
  <si>
    <t>IČO DPH:</t>
  </si>
  <si>
    <t>Zhotoviteľ:</t>
  </si>
  <si>
    <t>Vyplň údaj</t>
  </si>
  <si>
    <t>Projektant:</t>
  </si>
  <si>
    <t>Ing. arch. Matej Brašeň, SKA 2081 AA</t>
  </si>
  <si>
    <t>True</t>
  </si>
  <si>
    <t>Spracovateľ:</t>
  </si>
  <si>
    <t xml:space="preserve"> 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</si>
  <si>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</si>
  <si>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</si>
  <si>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</si>
  <si>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</si>
  <si>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</si>
  <si>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</si>
  <si>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</si>
  <si>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</si>
  <si>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</si>
  <si>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</si>
  <si>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</si>
  <si>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</si>
  <si>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</si>
  <si>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</si>
  <si>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</si>
  <si>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</si>
  <si>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</si>
  <si>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</si>
  <si>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</si>
  <si>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</si>
  <si>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</si>
  <si>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</si>
  <si>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</si>
  <si>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</si>
  <si>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</si>
  <si>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</si>
  <si>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</si>
  <si>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</si>
  <si>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</si>
  <si>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</si>
  <si>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</si>
  <si>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</si>
  <si>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</si>
  <si>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</si>
  <si>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</si>
  <si>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</si>
  <si>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</si>
  <si>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</si>
  <si>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</si>
  <si>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</si>
  <si>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</si>
  <si>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###NOIMPORT###</t>
  </si>
  <si>
    <t>IMPORT</t>
  </si>
  <si>
    <t>{5255d446-7cf4-435f-bafd-de798e4e8b75}</t>
  </si>
  <si>
    <t>{00000000-0000-0000-0000-000000000000}</t>
  </si>
  <si>
    <t>01</t>
  </si>
  <si>
    <t>Búracie práce</t>
  </si>
  <si>
    <t>1</t>
  </si>
  <si>
    <t>{5a2cab57-192e-41a5-81cd-1e95edcd9cfd}</t>
  </si>
  <si>
    <t>02</t>
  </si>
  <si>
    <t>Rekonštrukcia-stavebná časť</t>
  </si>
  <si>
    <t>{f15ef7d5-a20d-4848-bda2-4d8c37996b6b}</t>
  </si>
  <si>
    <t>03</t>
  </si>
  <si>
    <t>Ústredné kúrenie</t>
  </si>
  <si>
    <t>{fdb519f0-51e7-494d-879a-a8c1ac7d6fe9}</t>
  </si>
  <si>
    <t>06</t>
  </si>
  <si>
    <t>Bleskozvod</t>
  </si>
  <si>
    <t>{51dd7211-b472-4a36-a72e-c4354eeed9d8}</t>
  </si>
  <si>
    <t>2) Ostatné náklady zo súhrnného listu</t>
  </si>
  <si>
    <t>Percent. zadanie_x000D_
[% nákladov rozpočtu]</t>
  </si>
  <si>
    <t>Zaradenie nákladov</t>
  </si>
  <si>
    <t>Ostatné náklady</t>
  </si>
  <si>
    <t>stavebná časť</t>
  </si>
  <si>
    <t>OSTATNENAKLADY</t>
  </si>
  <si>
    <t>Vyplň vlastné</t>
  </si>
  <si>
    <t>OSTATNENAKLADYVLASTNE</t>
  </si>
  <si>
    <t>Celkové náklady za stavbu 1) + 2)</t>
  </si>
  <si>
    <t>Späť na hárok:</t>
  </si>
  <si>
    <t>KRYCÍ LIST ROZPOČTU</t>
  </si>
  <si>
    <t>Objekt:</t>
  </si>
  <si>
    <t>01 - Búracie práce</t>
  </si>
  <si>
    <t>Náklady z rozpočtu</t>
  </si>
  <si>
    <t>REKAPITULÁCIA ROZPOČTU</t>
  </si>
  <si>
    <t>Kód - Popis</t>
  </si>
  <si>
    <t>Cena celkom [EUR]</t>
  </si>
  <si>
    <t>1) Náklady z rozpočtu</t>
  </si>
  <si>
    <t>-1</t>
  </si>
  <si>
    <t>HSV - Práce a dodávky HSV</t>
  </si>
  <si>
    <t xml:space="preserve">    2 - Zakladanie</t>
  </si>
  <si>
    <t xml:space="preserve">    6 -  Úpravy povrchov, podlahy, osadenie</t>
  </si>
  <si>
    <t xml:space="preserve">    9 -  Ostatné konštrukcie a práce-búranie</t>
  </si>
  <si>
    <t>PSV - Práce a dodávky PSV</t>
  </si>
  <si>
    <t xml:space="preserve">    762 - Konštrukcie tesárske</t>
  </si>
  <si>
    <t xml:space="preserve">    764 -  Konštrukcie klampiarske</t>
  </si>
  <si>
    <t xml:space="preserve">    766 - Konštrukcie stolárske</t>
  </si>
  <si>
    <t>VP -   Práce naviac</t>
  </si>
  <si>
    <t>2) Ostatné náklady</t>
  </si>
  <si>
    <t>GZS</t>
  </si>
  <si>
    <t>VRN</t>
  </si>
  <si>
    <t>2</t>
  </si>
  <si>
    <t>Projektové práce</t>
  </si>
  <si>
    <t>Sťažené podmienky</t>
  </si>
  <si>
    <t>Vplyv prostredia</t>
  </si>
  <si>
    <t>Iné VRN</t>
  </si>
  <si>
    <t>Kompletačná činnosť</t>
  </si>
  <si>
    <t>KOMPLETACNA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</si>
  <si>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</si>
  <si>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</si>
  <si>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</si>
  <si>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</si>
  <si>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</si>
  <si>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</si>
  <si>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</si>
  <si>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</si>
  <si>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</si>
  <si>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</si>
  <si>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</si>
  <si>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</si>
  <si>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</si>
  <si>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</si>
  <si>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ROZPOCET</t>
  </si>
  <si>
    <t>13</t>
  </si>
  <si>
    <t>K</t>
  </si>
  <si>
    <t>289902111</t>
  </si>
  <si>
    <t>Otlčenie alebo osekanie vrstiev omietok L stien,  -0,06300t</t>
  </si>
  <si>
    <t>m2</t>
  </si>
  <si>
    <t>4</t>
  </si>
  <si>
    <t>-641498027</t>
  </si>
  <si>
    <t>14</t>
  </si>
  <si>
    <t>622421122</t>
  </si>
  <si>
    <t>Oprava vonkajších omietok stien zo suchých zmesí, štukových, členitosť I, opravovaná plocha do 10%</t>
  </si>
  <si>
    <t>1022710686</t>
  </si>
  <si>
    <t>10</t>
  </si>
  <si>
    <t>622475011</t>
  </si>
  <si>
    <t>Vonkajší sanačný odstraňovací a čistiaci náter stien BASF Price Color Multi Top FC, jednonásobný, nanášaný ručne</t>
  </si>
  <si>
    <t>134455434</t>
  </si>
  <si>
    <t>12</t>
  </si>
  <si>
    <t>622901110</t>
  </si>
  <si>
    <t>Očistenie po opravách vonkajších omietok škárovaných plôch</t>
  </si>
  <si>
    <t>1026422508</t>
  </si>
  <si>
    <t>11</t>
  </si>
  <si>
    <t>952901114</t>
  </si>
  <si>
    <t>Vyčistenie budov pri výške podlaží nad 4m</t>
  </si>
  <si>
    <t>-1317221963</t>
  </si>
  <si>
    <t>9</t>
  </si>
  <si>
    <t>962032631</t>
  </si>
  <si>
    <t>Búranie komínov. muriva z tehál na akúkoľvek maltu x,  -1,63300t</t>
  </si>
  <si>
    <t>m3</t>
  </si>
  <si>
    <t>866556816</t>
  </si>
  <si>
    <t>35</t>
  </si>
  <si>
    <t>965081812</t>
  </si>
  <si>
    <t>Búranie dlažieb, z kamen., cement., terazzových, čadičových alebo keram. dĺžky , hr.nad 10 mm,  -0,06500t</t>
  </si>
  <si>
    <t>535514951</t>
  </si>
  <si>
    <t>19</t>
  </si>
  <si>
    <t>965082920</t>
  </si>
  <si>
    <t>Odstránenie násypu pod podlahami alebo na strechách, hr.do 100 mm,  -1,40000t</t>
  </si>
  <si>
    <t>1530477606</t>
  </si>
  <si>
    <t>968061113</t>
  </si>
  <si>
    <t>Vyvesenie dreveného okenného krídla do suti plochy nad 1, 5 m2, -0,01600t</t>
  </si>
  <si>
    <t>ks</t>
  </si>
  <si>
    <t>-1957149733</t>
  </si>
  <si>
    <t>3</t>
  </si>
  <si>
    <t>968061126</t>
  </si>
  <si>
    <t>Vyvesenie dreveného dverného krídla do suti plochy nad 2 m2, -0,02700t</t>
  </si>
  <si>
    <t>-984517725</t>
  </si>
  <si>
    <t>968062356</t>
  </si>
  <si>
    <t>Vybúranie drevených rámov okien dvojitých alebo zdvojených, plochy do 4 m2,  -0,05400t</t>
  </si>
  <si>
    <t>-1281465547</t>
  </si>
  <si>
    <t>5</t>
  </si>
  <si>
    <t>968062456</t>
  </si>
  <si>
    <t>Vybúranie drevených dverových zárubní plochy nad 2 m2,  -0,06700t</t>
  </si>
  <si>
    <t>-361085047</t>
  </si>
  <si>
    <t>37</t>
  </si>
  <si>
    <t>971033261</t>
  </si>
  <si>
    <t>Vybúranie otvoru v murive tehl. plochy do 0, 0225 m2 hr.do 600 mm,  -0,01600t-otvor mriežku v kotolni</t>
  </si>
  <si>
    <t>-1821210548</t>
  </si>
  <si>
    <t>971033651</t>
  </si>
  <si>
    <t>Vybúranie otvorov v murive tehl. plochy do 4 m2 hr.do 600 mm,  -1,87500t</t>
  </si>
  <si>
    <t>-1024151899</t>
  </si>
  <si>
    <t>979011111</t>
  </si>
  <si>
    <t>Zvislá doprava sutiny a vybúraných hmôt za prvé podlažie nad alebo pod základným podlažím</t>
  </si>
  <si>
    <t>t</t>
  </si>
  <si>
    <t>-1831033822</t>
  </si>
  <si>
    <t>21</t>
  </si>
  <si>
    <t>979011201</t>
  </si>
  <si>
    <t>Plastový sklz na stavebnú suť výšky do 10 m</t>
  </si>
  <si>
    <t>m</t>
  </si>
  <si>
    <t>211068448</t>
  </si>
  <si>
    <t>22</t>
  </si>
  <si>
    <t>979011231</t>
  </si>
  <si>
    <t>Demontáž sklzu na stavebnú suť výšky do 10 m</t>
  </si>
  <si>
    <t>1356246416</t>
  </si>
  <si>
    <t>23</t>
  </si>
  <si>
    <t>979081111</t>
  </si>
  <si>
    <t>Odvoz sutiny a vybúraných hmôt na skládku do 1 km</t>
  </si>
  <si>
    <t>-1815696962</t>
  </si>
  <si>
    <t>24</t>
  </si>
  <si>
    <t>979081121</t>
  </si>
  <si>
    <t>Odvoz sutiny a vybúraných hmôt na skládku za každý ďalší 1 km</t>
  </si>
  <si>
    <t>2141537257</t>
  </si>
  <si>
    <t>25</t>
  </si>
  <si>
    <t>979082111</t>
  </si>
  <si>
    <t>Vnútrostavenisková doprava sutiny a vybúraných hmôt do 10 m</t>
  </si>
  <si>
    <t>-1571130475</t>
  </si>
  <si>
    <t>26</t>
  </si>
  <si>
    <t>979089612</t>
  </si>
  <si>
    <t>Poplatok za skladovanie - iné odpady zo stavieb a demolácií (17 09), ostatné</t>
  </si>
  <si>
    <t>-44381234</t>
  </si>
  <si>
    <t>29</t>
  </si>
  <si>
    <t>979089713</t>
  </si>
  <si>
    <t>Prenájom kontajneru 7 m3</t>
  </si>
  <si>
    <t>2138980604</t>
  </si>
  <si>
    <t>17</t>
  </si>
  <si>
    <t>762342812</t>
  </si>
  <si>
    <t>Demontáž latovania striech so sklonom do 60 st., pri osovej vzdialenosti lát 0,22-0,50 m,  -0.00500t</t>
  </si>
  <si>
    <t>16</t>
  </si>
  <si>
    <t>386438473</t>
  </si>
  <si>
    <t>28</t>
  </si>
  <si>
    <t>762811811</t>
  </si>
  <si>
    <t>Demontáž záklopov stropov vrchných, zapustených z hrubých dosiek hr. do 32 mm,  -0.01400t</t>
  </si>
  <si>
    <t>353171794</t>
  </si>
  <si>
    <t>18</t>
  </si>
  <si>
    <t>762841811</t>
  </si>
  <si>
    <t>Demont.podbíjania obkladov stropov a striech sklonu do 60st., z dosiek hr.do 35 mm bez omietky,  -0.01400t</t>
  </si>
  <si>
    <t>-1034144297</t>
  </si>
  <si>
    <t>15</t>
  </si>
  <si>
    <t>764311822</t>
  </si>
  <si>
    <t>Demontáž krytiny hladkej strešnej z tabúľ 2000 x 1000 mm, so sklonom do 30st.,  -0,00732t</t>
  </si>
  <si>
    <t>906338336</t>
  </si>
  <si>
    <t>764311891</t>
  </si>
  <si>
    <t>Demontáž krytiny hladkej strešnej, príplatok za sklon nad 30° do 45°</t>
  </si>
  <si>
    <t>1012976100</t>
  </si>
  <si>
    <t>31</t>
  </si>
  <si>
    <t>764351810</t>
  </si>
  <si>
    <t>Demontáž žľabov pododkvap. štvorhranných rovných, oblúkových, do 30° rš 250 a 330 mm,  -0,00347t</t>
  </si>
  <si>
    <t>590686326</t>
  </si>
  <si>
    <t>32</t>
  </si>
  <si>
    <t>764359810</t>
  </si>
  <si>
    <t>Demontáž kotlíka kónického, so sklonom žľabu do 30st.,  -0,00110t</t>
  </si>
  <si>
    <t>643858982</t>
  </si>
  <si>
    <t>36</t>
  </si>
  <si>
    <t>764351893</t>
  </si>
  <si>
    <t>Demontáž žľabov kotlíka oválneho, príplatok za sklon nad 30° do 45°</t>
  </si>
  <si>
    <t>1034141678</t>
  </si>
  <si>
    <t>8</t>
  </si>
  <si>
    <t>764410850</t>
  </si>
  <si>
    <t>Demontáž oplechovania parapetov rš od 100 do 330 mm,  -0,00135t</t>
  </si>
  <si>
    <t>746869073</t>
  </si>
  <si>
    <t>33</t>
  </si>
  <si>
    <t>764451802</t>
  </si>
  <si>
    <t>Demontáž odpadových rúr štvorcových so stranou 100 mm,  -0,00338t</t>
  </si>
  <si>
    <t>577955662</t>
  </si>
  <si>
    <t>7</t>
  </si>
  <si>
    <t>766694980</t>
  </si>
  <si>
    <t>Demontáž parapetnej dosky drevenej šírky do 300 mm, dĺžky do 1600 mm, -0,003t</t>
  </si>
  <si>
    <t>-243716998</t>
  </si>
  <si>
    <t>6</t>
  </si>
  <si>
    <t>766694981</t>
  </si>
  <si>
    <t>Demontáž parapetnej dosky drevenej šírky do 300 mm, dĺžky nad 1600 mm, -0,006t</t>
  </si>
  <si>
    <t>165910878</t>
  </si>
  <si>
    <t>VP - Práce naviac</t>
  </si>
  <si>
    <t>PN</t>
  </si>
  <si>
    <t>02 - Rekonštrukcia-stavebná časť</t>
  </si>
  <si>
    <t xml:space="preserve">    1 - Zemné práce</t>
  </si>
  <si>
    <t xml:space="preserve">    2 -  Zakladanie</t>
  </si>
  <si>
    <t xml:space="preserve">    3 - Zvislé a kompletné konštrukcie</t>
  </si>
  <si>
    <t xml:space="preserve">    6 - Úpravy povrchov, podlahy, osadenie</t>
  </si>
  <si>
    <t xml:space="preserve">    99 - Presun hmôt HSV</t>
  </si>
  <si>
    <t xml:space="preserve">    711 - Izolácie proti vode a vlhkosti</t>
  </si>
  <si>
    <t xml:space="preserve">    712 - Izolácie striech</t>
  </si>
  <si>
    <t xml:space="preserve">    713 - Izolácie tepelné</t>
  </si>
  <si>
    <t xml:space="preserve">    764 - Konštrukcie klampiarske</t>
  </si>
  <si>
    <t xml:space="preserve">    766 -  Konštrukcie stolárske</t>
  </si>
  <si>
    <t xml:space="preserve">    767 - Konštrukcie doplnkové kovové</t>
  </si>
  <si>
    <t xml:space="preserve">    769 - Montáž vzduchotechnických zariadení</t>
  </si>
  <si>
    <t xml:space="preserve">    771 - Podlahy z dlaždíc</t>
  </si>
  <si>
    <t xml:space="preserve">    783 -  Dokončovacie práce</t>
  </si>
  <si>
    <t xml:space="preserve">    784 -  Dokončovacie práce</t>
  </si>
  <si>
    <t>122201101</t>
  </si>
  <si>
    <t>Odkopávka a prekopávka nezapažená v hornine 3, do 100 m3</t>
  </si>
  <si>
    <t>950335641</t>
  </si>
  <si>
    <t>122201109</t>
  </si>
  <si>
    <t>Odkopávky a prekopávky nezapažené. Príplatok k cenám za lepivosť horniny 3</t>
  </si>
  <si>
    <t>-878666518</t>
  </si>
  <si>
    <t>132211101</t>
  </si>
  <si>
    <t>Hĺbenie rýh šírky do 600 mm v  hornine tr.3 súdržných - ručným náradím</t>
  </si>
  <si>
    <t>-608884857</t>
  </si>
  <si>
    <t>132211119</t>
  </si>
  <si>
    <t>Príplatok za lepivosť pri hĺbení rýh š do 600 mm ručným náradím v hornine tr. 3</t>
  </si>
  <si>
    <t>-1647932405</t>
  </si>
  <si>
    <t>162201101</t>
  </si>
  <si>
    <t>Vodorovné premiestnenie výkopku z horniny 1-4 do 20m</t>
  </si>
  <si>
    <t>1131952732</t>
  </si>
  <si>
    <t>167101100</t>
  </si>
  <si>
    <t>Nakladanie výkopku tr.1-4 ručne</t>
  </si>
  <si>
    <t>1489047386</t>
  </si>
  <si>
    <t>171101101</t>
  </si>
  <si>
    <t>Uloženie sypaniny do násypu súdržnej horniny s mierou zhutnenia podľa Proctor-Standard na 95 %</t>
  </si>
  <si>
    <t>100009224</t>
  </si>
  <si>
    <t>174101001</t>
  </si>
  <si>
    <t>Zásyp sypaninou so zhutnením jám, šachiet, rýh, zárezov alebo okolo objektov do 100 m3</t>
  </si>
  <si>
    <t>-1643696091</t>
  </si>
  <si>
    <t>273321312</t>
  </si>
  <si>
    <t>Betón základových dosiek, železový (bez výstuže), tr.C 20/25  - rampa pre imobilných</t>
  </si>
  <si>
    <t>1471026215</t>
  </si>
  <si>
    <t>273351215</t>
  </si>
  <si>
    <t>Debnenie stien základových dosiek, zhotovenie-dielce - rampa pre imobilných</t>
  </si>
  <si>
    <t>-2001702195</t>
  </si>
  <si>
    <t>273351216</t>
  </si>
  <si>
    <t>Debnenie stien základových dosiek, odstránenie-dielce - rampa pre imobilných</t>
  </si>
  <si>
    <t>-133387988</t>
  </si>
  <si>
    <t>273362021</t>
  </si>
  <si>
    <t>Výstuž základových dosiek zo zvár. sietí KARI - rampa pre imobilných</t>
  </si>
  <si>
    <t>-1155568842</t>
  </si>
  <si>
    <t>314275001</t>
  </si>
  <si>
    <t>Komínová zostava Schiedel ICS DN150 v=8,3m</t>
  </si>
  <si>
    <t>súb.</t>
  </si>
  <si>
    <t>-796323697</t>
  </si>
  <si>
    <t>340238239</t>
  </si>
  <si>
    <t>Zamurovanie otvorov  tvárnicami YTONG (375x599x249)</t>
  </si>
  <si>
    <t>-1713318080</t>
  </si>
  <si>
    <t>342272104</t>
  </si>
  <si>
    <t>Priečky z tvárnic YTONG hr. 150 mm P2-500 hladkých, na MVC a maltu YTONG (150x249x599)</t>
  </si>
  <si>
    <t>1288006362</t>
  </si>
  <si>
    <t>611461116</t>
  </si>
  <si>
    <t>Príprava vnútorného podkladu stropov BAUMIT, Univerzálny základ (Baumit UniPrimer)</t>
  </si>
  <si>
    <t>-917899195</t>
  </si>
  <si>
    <t>611461146</t>
  </si>
  <si>
    <t>Vnútorná omietka stropov tenkovrstvová BAUMIT, strojné nanášanie, Baumit Vápenná tenkovrstvová omietka (Baumit KalkDünnputz) hr. 6 mm</t>
  </si>
  <si>
    <t>1258400940</t>
  </si>
  <si>
    <t>611481119</t>
  </si>
  <si>
    <t>Potiahnutie vnútorných stropov sklotextílnou mriežkou s celoplošným prilepením</t>
  </si>
  <si>
    <t>2121966812</t>
  </si>
  <si>
    <t>612465116</t>
  </si>
  <si>
    <t>Príprava vnútorného podkladu stien BAUMIT, Univerzálny základ (Baumit UniPrimer)</t>
  </si>
  <si>
    <t>1486841297</t>
  </si>
  <si>
    <t>612465181</t>
  </si>
  <si>
    <t>Vnútorná omietka stien štuková BAUMIT, strojné miešanie, ručné nanášanie,  hr. 3 mm</t>
  </si>
  <si>
    <t>-359252033</t>
  </si>
  <si>
    <t>612481119</t>
  </si>
  <si>
    <t>Potiahnutie vnútorných stien sklotextílnou mriežkou s celoplošným prilepením</t>
  </si>
  <si>
    <t>1716025333</t>
  </si>
  <si>
    <t>622463025</t>
  </si>
  <si>
    <t>Príprava vonkajšieho podkladu stien Weber - Terranova, podkladný náter weber 700</t>
  </si>
  <si>
    <t>-446819189</t>
  </si>
  <si>
    <t>622464112</t>
  </si>
  <si>
    <t>Vonkajšia omietka stien tenkovrstvová Weber - Terranova silikátová škrabaná , zrnitosť 1,5mm</t>
  </si>
  <si>
    <t>199754722</t>
  </si>
  <si>
    <t>622465112</t>
  </si>
  <si>
    <t>Vonkajšia omietka stien Weber - Terranova, marmolit, mramorové zrná, 2mm veľkosť zrna</t>
  </si>
  <si>
    <t>-1959813588</t>
  </si>
  <si>
    <t>625251404</t>
  </si>
  <si>
    <t>Kontaktný zatepľovací systém hr. 80 mm  - riešenie pre sokel (XPS), zatĺkacie kotvy</t>
  </si>
  <si>
    <t>-1463950278</t>
  </si>
  <si>
    <t>625252309</t>
  </si>
  <si>
    <t>Kontaktný zatepľovací systém hr. 150 mm weber.therm exclusive (minerálna vlna), skrutkovacie kotvy</t>
  </si>
  <si>
    <t>-902833354</t>
  </si>
  <si>
    <t>27</t>
  </si>
  <si>
    <t>625252341</t>
  </si>
  <si>
    <t>Kontaktný zatepľovací systém ostenia hr. 30 mm weber.therm exclusive (minerálna vlna)</t>
  </si>
  <si>
    <t>-549493893</t>
  </si>
  <si>
    <t>631313631</t>
  </si>
  <si>
    <t>Mazanina z betónu prostého (m2) hladená dreveným hladidlom, betón tr. C 16/20 hr. 100 mm</t>
  </si>
  <si>
    <t>169068446</t>
  </si>
  <si>
    <t>631313751</t>
  </si>
  <si>
    <t>Mazanina z betónu prostého (m2) hladená dreveným hladidlom, betón tr. C 25/30 hr. 150 mm</t>
  </si>
  <si>
    <t>474127453</t>
  </si>
  <si>
    <t>30</t>
  </si>
  <si>
    <t>631362021</t>
  </si>
  <si>
    <t>Výstuž mazanín z betónov (z kameniva) a z ľahkých betónov zo zváraných sietí z drôtov typu KARI</t>
  </si>
  <si>
    <t>-2092935296</t>
  </si>
  <si>
    <t>631571003</t>
  </si>
  <si>
    <t>Násyp zo štrkopiesku 0-32 (pre spevnenie podkladu)</t>
  </si>
  <si>
    <t>865767993</t>
  </si>
  <si>
    <t>632450325</t>
  </si>
  <si>
    <t>Samonivelizačný podlahový poter , hr. 5 mm</t>
  </si>
  <si>
    <t>-588757706</t>
  </si>
  <si>
    <t>642942111</t>
  </si>
  <si>
    <t>Osadenie oceľovej dverovej zárubne alebo rámu, plochy otvoru do 2,5 m2</t>
  </si>
  <si>
    <t>-443227431</t>
  </si>
  <si>
    <t>34</t>
  </si>
  <si>
    <t>M</t>
  </si>
  <si>
    <t>5533190600</t>
  </si>
  <si>
    <t>Zárubňa oceľová CgU 90x197x6cm</t>
  </si>
  <si>
    <t>863652693</t>
  </si>
  <si>
    <t>941941041</t>
  </si>
  <si>
    <t>Montáž lešenia ľahkého pracovného radového s podlahami šírky nad 1,00 do 1,20 m, výšky do 10 m</t>
  </si>
  <si>
    <t>664370936</t>
  </si>
  <si>
    <t>941941291</t>
  </si>
  <si>
    <t>Príplatok za prvý a každý ďalší i začatý mesiac použitia lešenia ľahkého pracovného radového s podlahami šírky nad 1,00 do 1,20 m, výšky do 10 m</t>
  </si>
  <si>
    <t>-1189888233</t>
  </si>
  <si>
    <t>941941841</t>
  </si>
  <si>
    <t>Demontáž lešenia ľahkého pracovného radového s podlahami šírky nad 1,00 do 1,20 m, výšky do 10 m</t>
  </si>
  <si>
    <t>-671414541</t>
  </si>
  <si>
    <t>38</t>
  </si>
  <si>
    <t>941955001</t>
  </si>
  <si>
    <t>Lešenie ľahké pracovné pomocné, s výškou lešeňovej podlahy do 1,20 m</t>
  </si>
  <si>
    <t>-376147026</t>
  </si>
  <si>
    <t>39</t>
  </si>
  <si>
    <t>953946514</t>
  </si>
  <si>
    <t>WEBER - TERRANOVA soklový profil LO 153 mm (hliníkový)</t>
  </si>
  <si>
    <t>566719696</t>
  </si>
  <si>
    <t>40</t>
  </si>
  <si>
    <t>953946521</t>
  </si>
  <si>
    <t xml:space="preserve">WEBER - TERRANOVA rohový ochranný profil s integrovanou sieťovinou LK  100 </t>
  </si>
  <si>
    <t>-2129496739</t>
  </si>
  <si>
    <t>41</t>
  </si>
  <si>
    <t>953996616</t>
  </si>
  <si>
    <t>WEBER - TERRANOVA začisťovací okenný profil s tkaninou 6 mm (plastový)</t>
  </si>
  <si>
    <t>-190474995</t>
  </si>
  <si>
    <t>42</t>
  </si>
  <si>
    <t>953996620</t>
  </si>
  <si>
    <t>WEBER - TERRANOVA nadokenný profil so skrytou okapničkou LK plast</t>
  </si>
  <si>
    <t>1739441988</t>
  </si>
  <si>
    <t>43</t>
  </si>
  <si>
    <t>999281111.1</t>
  </si>
  <si>
    <t>Presun hmôt pre opravy a údržbu objektov vrátane vonkajších plášťov výšky do 25 m</t>
  </si>
  <si>
    <t>1864212220</t>
  </si>
  <si>
    <t>44</t>
  </si>
  <si>
    <t>711111035</t>
  </si>
  <si>
    <t>Hydroizolácia na báze cementu</t>
  </si>
  <si>
    <t>2036066685</t>
  </si>
  <si>
    <t>45</t>
  </si>
  <si>
    <t>711472056</t>
  </si>
  <si>
    <t>Zhotovenie izolácie proti tlakovej vode nopovou fóloiu položenou voľne na ploche zvislej</t>
  </si>
  <si>
    <t>-506812738</t>
  </si>
  <si>
    <t>46</t>
  </si>
  <si>
    <t>6288000642</t>
  </si>
  <si>
    <t>Nopová fólia s geotextíliou FONDALINE DRAIN š. 2 m</t>
  </si>
  <si>
    <t>-1223009274</t>
  </si>
  <si>
    <t>47</t>
  </si>
  <si>
    <t>998711202</t>
  </si>
  <si>
    <t>Presun hmôt pre izoláciu proti vode v objektoch výšky nad 6 do 12 m</t>
  </si>
  <si>
    <t>%</t>
  </si>
  <si>
    <t>-1162449367</t>
  </si>
  <si>
    <t>48</t>
  </si>
  <si>
    <t>712290020</t>
  </si>
  <si>
    <t>Zhotovenie parozábrany pre strechy šikmé do 30°</t>
  </si>
  <si>
    <t>1301695294</t>
  </si>
  <si>
    <t>49</t>
  </si>
  <si>
    <t>2832990190</t>
  </si>
  <si>
    <t>Parozábrana Fatrapar E hr.0,15mm, š.2m, balenie: 200m2</t>
  </si>
  <si>
    <t>-2118239836</t>
  </si>
  <si>
    <t>50</t>
  </si>
  <si>
    <t>998712202</t>
  </si>
  <si>
    <t>Presun hmôt pre izoláciu povlakovej krytiny v objektoch výšky nad 6 do 12 m</t>
  </si>
  <si>
    <t>1690852157</t>
  </si>
  <si>
    <t>51</t>
  </si>
  <si>
    <t>713141151</t>
  </si>
  <si>
    <t>Montáž tepelnej izolácie striech plochých do 10° minerálnou vlnou, jednovrstvová kladenými voľne</t>
  </si>
  <si>
    <t>797532004</t>
  </si>
  <si>
    <t>52</t>
  </si>
  <si>
    <t>6313670596</t>
  </si>
  <si>
    <t>Uni kamenná vlna hrúbka 100 mm</t>
  </si>
  <si>
    <t>869937108</t>
  </si>
  <si>
    <t>53</t>
  </si>
  <si>
    <t>6313670606</t>
  </si>
  <si>
    <t>Uni kamenná vlna hrúbka 200 mm</t>
  </si>
  <si>
    <t>-33792836</t>
  </si>
  <si>
    <t>54</t>
  </si>
  <si>
    <t>998713202</t>
  </si>
  <si>
    <t>Presun hmôt pre izolácie tepelné v objektoch výšky nad 6 m do 12 m</t>
  </si>
  <si>
    <t>-2117139586</t>
  </si>
  <si>
    <t>55</t>
  </si>
  <si>
    <t>762341004</t>
  </si>
  <si>
    <t>Montáž debnenia jednoduchých striech, na krokvy a kontralaty z dosiek na zraz</t>
  </si>
  <si>
    <t>1609688640</t>
  </si>
  <si>
    <t>56</t>
  </si>
  <si>
    <t>6051119000</t>
  </si>
  <si>
    <t>Neopracované dosky a fošne neomietané borovica akosť A hr.24-32mm x B=60-160mm</t>
  </si>
  <si>
    <t>1996672434</t>
  </si>
  <si>
    <t>57</t>
  </si>
  <si>
    <t>762341201</t>
  </si>
  <si>
    <t>Montáž latovania jednoduchých striech pre sklon do 60°</t>
  </si>
  <si>
    <t>93754237</t>
  </si>
  <si>
    <t>58</t>
  </si>
  <si>
    <t>762341252</t>
  </si>
  <si>
    <t>Montáž kontralát pre sklon od 22° do 35°</t>
  </si>
  <si>
    <t>-1402912189</t>
  </si>
  <si>
    <t>59</t>
  </si>
  <si>
    <t>6051506900</t>
  </si>
  <si>
    <t>Hranol mäkké rezivo - omietané smrek hranolček 25-100 cm2 mäkké rezivo</t>
  </si>
  <si>
    <t>-604822977</t>
  </si>
  <si>
    <t>60</t>
  </si>
  <si>
    <t>762355111</t>
  </si>
  <si>
    <t xml:space="preserve">Montáž pomocných lávok z fošní, šírky do 0,3 m </t>
  </si>
  <si>
    <t>579753493</t>
  </si>
  <si>
    <t>61</t>
  </si>
  <si>
    <t>60510102002</t>
  </si>
  <si>
    <t>Neopracované dosky a fošne neomietané smrek akosť I</t>
  </si>
  <si>
    <t>-1426991484</t>
  </si>
  <si>
    <t>62</t>
  </si>
  <si>
    <t>762811100</t>
  </si>
  <si>
    <t>Montáž záklopu z hrubých dosiek vrchného presahovaného</t>
  </si>
  <si>
    <t>-1620530241</t>
  </si>
  <si>
    <t>63</t>
  </si>
  <si>
    <t>6051010200</t>
  </si>
  <si>
    <t>Neopracované dosky a fošne neomietané smrek akosť I hr.13-15mm x B=60-130mm</t>
  </si>
  <si>
    <t>1467917052</t>
  </si>
  <si>
    <t>64</t>
  </si>
  <si>
    <t>762841110</t>
  </si>
  <si>
    <t>Montáž podbíjania stropov a striech rovných z hrubých dosiek na zraz</t>
  </si>
  <si>
    <t>696439976</t>
  </si>
  <si>
    <t>65</t>
  </si>
  <si>
    <t>6119200017</t>
  </si>
  <si>
    <t>Tatranský profil smrek hr.15 mm x B=96 mm I. trieda</t>
  </si>
  <si>
    <t>-404418227</t>
  </si>
  <si>
    <t>66</t>
  </si>
  <si>
    <t>762895000</t>
  </si>
  <si>
    <t>Spojovacie prostriedky pre záklop, stropnice, podbíjanie - klince, svorky</t>
  </si>
  <si>
    <t>1735068410</t>
  </si>
  <si>
    <t>67</t>
  </si>
  <si>
    <t>998762202</t>
  </si>
  <si>
    <t>Presun hmôt pre konštrukcie tesárske v objektoch výšky do 12 m</t>
  </si>
  <si>
    <t>-1443924337</t>
  </si>
  <si>
    <t>68</t>
  </si>
  <si>
    <t>764173101</t>
  </si>
  <si>
    <t>Strešná krytina Maslen Škridplech, sklon strechy do 30°</t>
  </si>
  <si>
    <t>-1211308543</t>
  </si>
  <si>
    <t>69</t>
  </si>
  <si>
    <t>764173102</t>
  </si>
  <si>
    <t>Strešná krytina Škridplech, sklon strechy od 30° do 45°</t>
  </si>
  <si>
    <t>-2031575699</t>
  </si>
  <si>
    <t>70</t>
  </si>
  <si>
    <t>764173202</t>
  </si>
  <si>
    <t>Hrebenáč oblý r.š. 310 mm s prevetrávacím pásom, k strešnej krytine MASLEN, sklon strechy od 30° do 45°</t>
  </si>
  <si>
    <t>-1225085</t>
  </si>
  <si>
    <t>71</t>
  </si>
  <si>
    <t>764173262</t>
  </si>
  <si>
    <t>Hrebenáč nárožný koncový r.š. 310 mm, k strešnej krytine MASLEN, sklon strechy od 30° do 45°</t>
  </si>
  <si>
    <t>-1038593722</t>
  </si>
  <si>
    <t>72</t>
  </si>
  <si>
    <t>764173402</t>
  </si>
  <si>
    <t>Bočné lemovanie r.š. 310 mm, k strešnej krytine MASLEN, sklon strechy od 30° do 45°</t>
  </si>
  <si>
    <t>-647095615</t>
  </si>
  <si>
    <t>73</t>
  </si>
  <si>
    <t>764173432</t>
  </si>
  <si>
    <t>Odkvapové lemovanie r.š. 250 mm, k strešnej krytine MASLEN, sklon strechy od 30° do 45°</t>
  </si>
  <si>
    <t>1981031806</t>
  </si>
  <si>
    <t>74</t>
  </si>
  <si>
    <t>2831404160</t>
  </si>
  <si>
    <t>Ochranný pás proti vtákom (5m rolka)</t>
  </si>
  <si>
    <t xml:space="preserve">m </t>
  </si>
  <si>
    <t>474294634</t>
  </si>
  <si>
    <t>75</t>
  </si>
  <si>
    <t>764173545</t>
  </si>
  <si>
    <t>Snehová zábrana s butyl tesnením, k strešnej krytine MASLEN, sklon strechy od 30° do 45°</t>
  </si>
  <si>
    <t>1975034016</t>
  </si>
  <si>
    <t>76</t>
  </si>
  <si>
    <t>764173602</t>
  </si>
  <si>
    <t>Záveterná lišta r.š. 310 mm, k strešnej krytine MASLEN, sklon strechy od 30° do 45°</t>
  </si>
  <si>
    <t>1030045671</t>
  </si>
  <si>
    <t>77</t>
  </si>
  <si>
    <t>764173717</t>
  </si>
  <si>
    <t>Bezpečnostné prvky pre strešnú krytinu - strešný výlez, sklon strechy od 30° do 45° MASLEN</t>
  </si>
  <si>
    <t>-524951616</t>
  </si>
  <si>
    <t>78</t>
  </si>
  <si>
    <t>764410220</t>
  </si>
  <si>
    <t xml:space="preserve">Oplechovanie parapetov z pozinkovaného PZ plechu, vrátane rohov </t>
  </si>
  <si>
    <t>891587143</t>
  </si>
  <si>
    <t>79</t>
  </si>
  <si>
    <t>764751212</t>
  </si>
  <si>
    <t>Odpadová rúra zvodová kruhová rovná DN 100 mm MASLEN</t>
  </si>
  <si>
    <t>-1525610720</t>
  </si>
  <si>
    <t>80</t>
  </si>
  <si>
    <t>764751232</t>
  </si>
  <si>
    <t>Koleno zvodovej rúry DN 100 mm MASLEN</t>
  </si>
  <si>
    <t>-1630452935</t>
  </si>
  <si>
    <t>81</t>
  </si>
  <si>
    <t>764761332</t>
  </si>
  <si>
    <t>Žľab pododkvapový polkruhový 150 mm, vrátane čela, hákov, rohov, kútov MASLEN</t>
  </si>
  <si>
    <t>-1863406682</t>
  </si>
  <si>
    <t>82</t>
  </si>
  <si>
    <t>764761432</t>
  </si>
  <si>
    <t>Montáž žľabového kotlíka k polkruhovým žľabom MASLEN</t>
  </si>
  <si>
    <t>-609206258</t>
  </si>
  <si>
    <t>83</t>
  </si>
  <si>
    <t>5537301140</t>
  </si>
  <si>
    <t>Odkvapový systém- žľabový kotlík 150/100, pozink. plech + HB 50 μm MASLEN</t>
  </si>
  <si>
    <t>-610652255</t>
  </si>
  <si>
    <t>84</t>
  </si>
  <si>
    <t>764900002</t>
  </si>
  <si>
    <t>Paropriepustná fólia pod strešnú krytinu MASLEN, kontaktná - 135g/m2</t>
  </si>
  <si>
    <t>1314936808</t>
  </si>
  <si>
    <t>85</t>
  </si>
  <si>
    <t>998764202</t>
  </si>
  <si>
    <t>Presun hmôt pre konštrukcie klampiarske v objektoch výšky nad 6 do 12 m</t>
  </si>
  <si>
    <t>-1022599389</t>
  </si>
  <si>
    <t>86</t>
  </si>
  <si>
    <t>766621081</t>
  </si>
  <si>
    <t>Montáž okna plastového na PUR penu</t>
  </si>
  <si>
    <t>1421061774</t>
  </si>
  <si>
    <t>87</t>
  </si>
  <si>
    <t>766641161</t>
  </si>
  <si>
    <t>Montáž dverí plastových, 1 m obvodu dverí</t>
  </si>
  <si>
    <t>216568997</t>
  </si>
  <si>
    <t>88</t>
  </si>
  <si>
    <t>6114100300.1</t>
  </si>
  <si>
    <t>Okno plastové , 7-komorového, trojkrídlové OS - 2100x2400</t>
  </si>
  <si>
    <t>-1224594334</t>
  </si>
  <si>
    <t>89</t>
  </si>
  <si>
    <t>6114100300.2</t>
  </si>
  <si>
    <t>Okno plastové , 7-komorového, trojkrídlové OS - 2100x1600</t>
  </si>
  <si>
    <t>2029335820</t>
  </si>
  <si>
    <t>90</t>
  </si>
  <si>
    <t>6114100300.3</t>
  </si>
  <si>
    <t>Okno plastové , 7-komorového, trojkrídlové OS - 1970x1570</t>
  </si>
  <si>
    <t>1915800933</t>
  </si>
  <si>
    <t>91</t>
  </si>
  <si>
    <t>6114100300.4</t>
  </si>
  <si>
    <t>Okno plastové , 7-komorového, dvojkrídlové OS - 1970x1570</t>
  </si>
  <si>
    <t>-162134476</t>
  </si>
  <si>
    <t>92</t>
  </si>
  <si>
    <t>6114100300.5</t>
  </si>
  <si>
    <t>Okno plastové , 7-komorového, dvojkrídlové OS - 1230x1570</t>
  </si>
  <si>
    <t>-2066902360</t>
  </si>
  <si>
    <t>93</t>
  </si>
  <si>
    <t>6114100300.6</t>
  </si>
  <si>
    <t>Okno plastové , 7-komorového, jednokrídlové OS - 1000x1200</t>
  </si>
  <si>
    <t>1855014576</t>
  </si>
  <si>
    <t>94</t>
  </si>
  <si>
    <t>766662112</t>
  </si>
  <si>
    <t>Montáž dverového krídla otočného jednokrídlového poldrážkového, do existujúcej zárubne, vrátane kovania</t>
  </si>
  <si>
    <t>2146320544</t>
  </si>
  <si>
    <t>95</t>
  </si>
  <si>
    <t>5491502040</t>
  </si>
  <si>
    <t>Kovanie - 2x kľučka, povrch nerez brúsený, 2x rozeta BB, FAB</t>
  </si>
  <si>
    <t>-1304306238</t>
  </si>
  <si>
    <t>96</t>
  </si>
  <si>
    <t>6117103109</t>
  </si>
  <si>
    <t>Dvere vnútorné jednokrídlové, výplň papierová voština, povrch fólia M10, plné, šírka 600-900 mm</t>
  </si>
  <si>
    <t>-180678343</t>
  </si>
  <si>
    <t>97</t>
  </si>
  <si>
    <t>766694152</t>
  </si>
  <si>
    <t>Montáž parapetnej dosky plastovej šírky nad 300 mm, dĺžky 1000-1600 mm</t>
  </si>
  <si>
    <t>-373365284</t>
  </si>
  <si>
    <t>98</t>
  </si>
  <si>
    <t>6119000990</t>
  </si>
  <si>
    <t>Vnútorné parapetné dosky plastové komôrkové,B=350mm biela, mramor, buk, zlatý dub</t>
  </si>
  <si>
    <t>1326966958</t>
  </si>
  <si>
    <t>99</t>
  </si>
  <si>
    <t>6114180300.1</t>
  </si>
  <si>
    <t>Dvere plastové, 7-komorové dvojkrídlové s nadsvetlíkom - 1690x3400</t>
  </si>
  <si>
    <t>-412633647</t>
  </si>
  <si>
    <t>100</t>
  </si>
  <si>
    <t>6114180300.2</t>
  </si>
  <si>
    <t>Dvere plastové, 7-komorové jednokrídlové s nadsvetlíkom - 1230x3300</t>
  </si>
  <si>
    <t>-1379850538</t>
  </si>
  <si>
    <t>101</t>
  </si>
  <si>
    <t>6114180300.3</t>
  </si>
  <si>
    <t>Dvere plastové, 7-komorové jednokrídlové s nadsvetlíkom - 1000x2600</t>
  </si>
  <si>
    <t>-1183707410</t>
  </si>
  <si>
    <t>102</t>
  </si>
  <si>
    <t>766695212</t>
  </si>
  <si>
    <t>Montáž prahu dverí, jednokrídlových</t>
  </si>
  <si>
    <t>1019187088</t>
  </si>
  <si>
    <t>103</t>
  </si>
  <si>
    <t>6118717600</t>
  </si>
  <si>
    <t>Prah dubový L=92 B=10 cm</t>
  </si>
  <si>
    <t>-1619907426</t>
  </si>
  <si>
    <t>104</t>
  </si>
  <si>
    <t>998766202</t>
  </si>
  <si>
    <t>Presun hmot pre konštrukcie stolárske v objektoch výšky nad 6 do 12 m</t>
  </si>
  <si>
    <t>-222591480</t>
  </si>
  <si>
    <t>105</t>
  </si>
  <si>
    <t>767161110</t>
  </si>
  <si>
    <t xml:space="preserve">D+M zábradlia rovného z rúrok , s hmotnosťou 1 metra zábradlia do 20 kg </t>
  </si>
  <si>
    <t>-650631431</t>
  </si>
  <si>
    <t>106</t>
  </si>
  <si>
    <t>767995101</t>
  </si>
  <si>
    <t>D+M oceľového vyrovnávacieho schodiska 5x172/280 jednostranné pozinkované zábradlie</t>
  </si>
  <si>
    <t>sub</t>
  </si>
  <si>
    <t>-1266339822</t>
  </si>
  <si>
    <t>107</t>
  </si>
  <si>
    <t>767995101.1</t>
  </si>
  <si>
    <t>D+M oceľového vyrovnávacieho schodiska 4x180/280mm obojstranne pozinkované zábradlie</t>
  </si>
  <si>
    <t>2073747302</t>
  </si>
  <si>
    <t>108</t>
  </si>
  <si>
    <t>767995108</t>
  </si>
  <si>
    <t>Montáž ostatných atypických kovových stavebných doplnkových konštrukcií -PHP</t>
  </si>
  <si>
    <t>-2639139</t>
  </si>
  <si>
    <t>109</t>
  </si>
  <si>
    <t>4493201009</t>
  </si>
  <si>
    <t>PHP 6kg</t>
  </si>
  <si>
    <t>1015815257</t>
  </si>
  <si>
    <t>110</t>
  </si>
  <si>
    <t>998767202</t>
  </si>
  <si>
    <t>Presun hmôt pre kovové stavebné doplnkové konštrukcie v objektoch výšky nad 6 do 12 m</t>
  </si>
  <si>
    <t>-1389972220</t>
  </si>
  <si>
    <t>111</t>
  </si>
  <si>
    <t>769035030</t>
  </si>
  <si>
    <t>Montáž mriežky na odvod vzduchu do prierezu 0.078 m2-priestor kotolne</t>
  </si>
  <si>
    <t>-91363771</t>
  </si>
  <si>
    <t>112</t>
  </si>
  <si>
    <t>4290042297</t>
  </si>
  <si>
    <t>Hliníková mriežka so štvorcovými otvormi NOVA-E-1-225x225 IMOS</t>
  </si>
  <si>
    <t>1054478387</t>
  </si>
  <si>
    <t>113</t>
  </si>
  <si>
    <t>771415004</t>
  </si>
  <si>
    <t>Montáž soklíkov z obkladačiek do tmelu veľ. 300 x 100 mm</t>
  </si>
  <si>
    <t>-1484550953</t>
  </si>
  <si>
    <t>114</t>
  </si>
  <si>
    <t>5978650820</t>
  </si>
  <si>
    <t>Sokel, rozmer 298x100x8 mm, farba hnedá</t>
  </si>
  <si>
    <t>-1279476059</t>
  </si>
  <si>
    <t>115</t>
  </si>
  <si>
    <t>771576109</t>
  </si>
  <si>
    <t>Montáž podláh z dlaždíc keramických do tmelu flexibilného mrazuvzdorného veľ. 300 x 300 mm</t>
  </si>
  <si>
    <t>-329260452</t>
  </si>
  <si>
    <t>116</t>
  </si>
  <si>
    <t>5978650320</t>
  </si>
  <si>
    <t>ELECTRA dlaždice, rozmer 297x297x8 mm, farba žltá</t>
  </si>
  <si>
    <t>2099720771</t>
  </si>
  <si>
    <t>117</t>
  </si>
  <si>
    <t>5976498290</t>
  </si>
  <si>
    <t>Dlaždice keramické Taunus - gres Mont Everest 300x300</t>
  </si>
  <si>
    <t>1662211474</t>
  </si>
  <si>
    <t>118</t>
  </si>
  <si>
    <t>998771202</t>
  </si>
  <si>
    <t>Presun hmôt pre podlahy z dlaždíc v objektoch výšky nad 6 do 12 m</t>
  </si>
  <si>
    <t>-1558820306</t>
  </si>
  <si>
    <t>119</t>
  </si>
  <si>
    <t>783782203</t>
  </si>
  <si>
    <t>Nátery tesárskych konštrukcií povrchová impregnácia Bochemitom QB</t>
  </si>
  <si>
    <t>-996812279</t>
  </si>
  <si>
    <t>120</t>
  </si>
  <si>
    <t>784411302</t>
  </si>
  <si>
    <t xml:space="preserve">Pačokovanie vápenným mliekom jednonásobné jemnozrnných podkladov výšky nad 3, 80 m   </t>
  </si>
  <si>
    <t>-1604018345</t>
  </si>
  <si>
    <t>121</t>
  </si>
  <si>
    <t>784452271</t>
  </si>
  <si>
    <t xml:space="preserve">Maľby z maliarskych zmesí Primalex, Farmal, ručne nanášané dvojnásobné základné na podklad jemnozrnný výšky do 3, 80 m   </t>
  </si>
  <si>
    <t>820719544</t>
  </si>
  <si>
    <t>03 - Ústredné kúrenie</t>
  </si>
  <si>
    <t>PSV -  Práce a dodávky PSV</t>
  </si>
  <si>
    <t xml:space="preserve">    722 -  Zdravotechnika</t>
  </si>
  <si>
    <t xml:space="preserve">    731 - Ústredné kúrenie, kotolne</t>
  </si>
  <si>
    <t xml:space="preserve">    732 -  Ústredné kúrenie, strojovne</t>
  </si>
  <si>
    <t xml:space="preserve">    733 -  Ústredné kúrenie, rozvodné potrubie</t>
  </si>
  <si>
    <t xml:space="preserve">    734 -  Ústredné kúrenie, armatúry.</t>
  </si>
  <si>
    <t xml:space="preserve">    735 -  Ústredné kúrenie, vykurov. telesá</t>
  </si>
  <si>
    <t>M -  Práce a dodávky M</t>
  </si>
  <si>
    <t xml:space="preserve">    36-M -  Montáž prev.,mer. a regul.zariadení</t>
  </si>
  <si>
    <t>HZS - Hodinové zúčtovacie sadzby</t>
  </si>
  <si>
    <t>713482111</t>
  </si>
  <si>
    <t>Montáž trubíc z PE, hr.do 10 mm,vnút.priemer do 38 mm</t>
  </si>
  <si>
    <t>-199545247</t>
  </si>
  <si>
    <t>2837741540</t>
  </si>
  <si>
    <t>Tubolit DG 22 x 13 izolácia-trubica AZ FLEX Armacell</t>
  </si>
  <si>
    <t>-1873488511</t>
  </si>
  <si>
    <t>2837741528</t>
  </si>
  <si>
    <t>Tubolit DG 18 x 13 izolácia-trubica AZ FLEX Armacell</t>
  </si>
  <si>
    <t>-271597163</t>
  </si>
  <si>
    <t>2837741523</t>
  </si>
  <si>
    <t>Tubolit DG 15 x 13 izolácia-trubica AZ FLEX Armacell</t>
  </si>
  <si>
    <t>-370236777</t>
  </si>
  <si>
    <t>722229101</t>
  </si>
  <si>
    <t>Montáž ventilu výtok., plavák.,vypúšť.,odvodňov.,kohút.plniaceho,vypúšťacieho PN 0.6, ventilov G 1/2</t>
  </si>
  <si>
    <t>923752795</t>
  </si>
  <si>
    <t>5511083500</t>
  </si>
  <si>
    <t>Ventil k armaturám pre ústredné vykurovanie priamy priechodný KE  83 E 1/2"</t>
  </si>
  <si>
    <t>601663238</t>
  </si>
  <si>
    <t>998722202</t>
  </si>
  <si>
    <t>Presun hmôt pre vnútorný vodovod v objektoch výšky nad 6 do 12 m</t>
  </si>
  <si>
    <t>206087076</t>
  </si>
  <si>
    <t>731111000</t>
  </si>
  <si>
    <t>Montáž kotla liatinového na tuhé palivo s ručným prikladaním výkon do 24 kW</t>
  </si>
  <si>
    <t>1364455747</t>
  </si>
  <si>
    <t>4847655015</t>
  </si>
  <si>
    <t>Kotol na tuhé palivo Protherm Bobor 30 DLO, 5 čl., výkon 24kW</t>
  </si>
  <si>
    <t>1021254948</t>
  </si>
  <si>
    <t>731289889</t>
  </si>
  <si>
    <t xml:space="preserve">Odborná prehliadka a odborna skuška kotla + uvedenie do prevádzky   </t>
  </si>
  <si>
    <t>1192305051</t>
  </si>
  <si>
    <t>731289889-1</t>
  </si>
  <si>
    <t>Spracovanie revíznej knihy kotolne</t>
  </si>
  <si>
    <t>-1052797191</t>
  </si>
  <si>
    <t>731289889-3</t>
  </si>
  <si>
    <t>Vykurovacia skúška</t>
  </si>
  <si>
    <t>hod</t>
  </si>
  <si>
    <t>1536187319</t>
  </si>
  <si>
    <t>998731202</t>
  </si>
  <si>
    <t>Presun hmôt pre kotolne umiestnené vo výške (hĺbke) nad 6 do 12 m</t>
  </si>
  <si>
    <t>1861806177</t>
  </si>
  <si>
    <t>732331513</t>
  </si>
  <si>
    <t>Nádoba expanzná tlaková s membránou typ Expanzomat I bez poistného ventilu objemu 25 l</t>
  </si>
  <si>
    <t>-383531125</t>
  </si>
  <si>
    <t>732422070</t>
  </si>
  <si>
    <t>Montáž obehového čerpadla teplovodného DN 32 rozpon 180 mm výtlak 6 m</t>
  </si>
  <si>
    <t>824252261</t>
  </si>
  <si>
    <t>4268155230</t>
  </si>
  <si>
    <t>Obehové čerpadlo GRUNDFOS UPS 25-80 + filter</t>
  </si>
  <si>
    <t>9624151</t>
  </si>
  <si>
    <t>998732202</t>
  </si>
  <si>
    <t>Presun hmôt pre strojovne v objektoch výšky nad 6 m do 12 m</t>
  </si>
  <si>
    <t>-1994500012</t>
  </si>
  <si>
    <t>733110803</t>
  </si>
  <si>
    <t>Demontáž potrubia a pôvodných vykurovacích telies</t>
  </si>
  <si>
    <t>410480080</t>
  </si>
  <si>
    <t>733151003</t>
  </si>
  <si>
    <t>Potrubie z medených rúrok polotvrdých spájaných mäkkou spájkou D 15/1,0 mm</t>
  </si>
  <si>
    <t>1893750660</t>
  </si>
  <si>
    <t>733151006</t>
  </si>
  <si>
    <t>Potrubie z medených rúrok polotvrdých spájaných mäkkou spájkou D 18/1,0 mm</t>
  </si>
  <si>
    <t>413072447</t>
  </si>
  <si>
    <t>733151009</t>
  </si>
  <si>
    <t>Potrubie z medených rúrok polotvrdých spájaných mäkkou spájkou D 22/1,0 mm</t>
  </si>
  <si>
    <t>-942973949</t>
  </si>
  <si>
    <t>733151122</t>
  </si>
  <si>
    <t>Potrubie z medených rúrok tvrdých spájaných lisovaním D 28/1,5 mm</t>
  </si>
  <si>
    <t>90447596</t>
  </si>
  <si>
    <t>733181102</t>
  </si>
  <si>
    <t xml:space="preserve">Odvzdušňovacia nádoba ON </t>
  </si>
  <si>
    <t>1631276108</t>
  </si>
  <si>
    <t>733191201</t>
  </si>
  <si>
    <t>Tlaková skúška medeného potrubia do D 35 mm</t>
  </si>
  <si>
    <t>-2007633501</t>
  </si>
  <si>
    <t>998733203</t>
  </si>
  <si>
    <t>Presun hmôt pre rozvody potrubia v objektoch výšky nad 6 do 24 m</t>
  </si>
  <si>
    <t>-549194046</t>
  </si>
  <si>
    <t>734213110</t>
  </si>
  <si>
    <t>Montáž ventilu odvzdušňovacieho závitového vykurovacích telies do G 1/4</t>
  </si>
  <si>
    <t>-1487735003</t>
  </si>
  <si>
    <t>4848905860</t>
  </si>
  <si>
    <t>PRÍSLUŠENSTVO K VYKUROVACÍM TELESÁM, Odvzdušňovací ventil s ručným ovládaním a s tesnením, 1/4”</t>
  </si>
  <si>
    <t>-261428546</t>
  </si>
  <si>
    <t>734222612</t>
  </si>
  <si>
    <t>Ventil regulačný závitový s hlavicou termostatického ovládania V 4262 A - priamy G 1/2</t>
  </si>
  <si>
    <t>1951373971</t>
  </si>
  <si>
    <t>734241215</t>
  </si>
  <si>
    <t>Ventil spätný závitový Ve 3030 - priamy G 1</t>
  </si>
  <si>
    <t>378842035</t>
  </si>
  <si>
    <t>734252120</t>
  </si>
  <si>
    <t xml:space="preserve">Montáž ventilu poistného rohového G 3/4 </t>
  </si>
  <si>
    <t>-566993128</t>
  </si>
  <si>
    <t>4848900840</t>
  </si>
  <si>
    <t>Poistný ventil ,3/4”x2,5bar GIACOMINI</t>
  </si>
  <si>
    <t>808172771</t>
  </si>
  <si>
    <t>734296170</t>
  </si>
  <si>
    <t xml:space="preserve">Montáž zmiešavacej armatúry trojcestnej DN 25 so servopohonom  </t>
  </si>
  <si>
    <t>355674342</t>
  </si>
  <si>
    <t>4849220008</t>
  </si>
  <si>
    <t>Zmiešavací ventil trojcestný, 1", 8 Kv, mosadz OT 58, obj.č. 501550 IVAR</t>
  </si>
  <si>
    <t>-1297980475</t>
  </si>
  <si>
    <t>4849228520</t>
  </si>
  <si>
    <t>Servopohon ku zmiešavacím ventilom MIX a kotlovým zostavám IVAR, 230 V</t>
  </si>
  <si>
    <t>-409029411</t>
  </si>
  <si>
    <t>734315010</t>
  </si>
  <si>
    <t>Montáž oceľového guľového kohúta na horúcu vodu obojstranne závitového DN 25</t>
  </si>
  <si>
    <t>-534367418</t>
  </si>
  <si>
    <t>5512441020</t>
  </si>
  <si>
    <t xml:space="preserve">Oceľový guľový kohút na horúcu vodu obojstranne závitový DN 25/ PN 40, 1" vnútor. x vnútor. </t>
  </si>
  <si>
    <t>-377984492</t>
  </si>
  <si>
    <t>734441112</t>
  </si>
  <si>
    <t>Regulátor ADEX ekvi 5.1</t>
  </si>
  <si>
    <t>-1493946518</t>
  </si>
  <si>
    <t>998734203</t>
  </si>
  <si>
    <t>Presun hmôt pre armatúry v objektoch výšky nad 6 do 24 m</t>
  </si>
  <si>
    <t>2103326830</t>
  </si>
  <si>
    <t>734412115</t>
  </si>
  <si>
    <t xml:space="preserve">Montáž teplomeru   </t>
  </si>
  <si>
    <t>1489510049</t>
  </si>
  <si>
    <t>3883215200</t>
  </si>
  <si>
    <t>Teplomer   0-120°C</t>
  </si>
  <si>
    <t>-1428095063</t>
  </si>
  <si>
    <t>735154040</t>
  </si>
  <si>
    <t>Montáž vykurovacieho telesa panelového jednoradového 600 mm/ dĺžky 400-600 mm</t>
  </si>
  <si>
    <t>1814141538</t>
  </si>
  <si>
    <t>4848952550</t>
  </si>
  <si>
    <t>Vykurovacie teleso KORADO doskové 1-radové oceľové 21 600x 600</t>
  </si>
  <si>
    <t>-716172885</t>
  </si>
  <si>
    <t>735154041</t>
  </si>
  <si>
    <t>Montáž vykurovacieho telesa panelového jednoradového 600 mm/ dĺžky 700-900 mm</t>
  </si>
  <si>
    <t>873652866</t>
  </si>
  <si>
    <t>4848952570</t>
  </si>
  <si>
    <t xml:space="preserve">Vykurovacie teleso KORADO doskové 1-radové oceľové 21 600x 800 </t>
  </si>
  <si>
    <t>-1957209930</t>
  </si>
  <si>
    <t>735154042</t>
  </si>
  <si>
    <t>Montáž vykurovacieho telesa panelového jednoradového 600 mm/ dĺžky 1000-1200 mm</t>
  </si>
  <si>
    <t>-45639960</t>
  </si>
  <si>
    <t>4845374650</t>
  </si>
  <si>
    <t xml:space="preserve">Vykurovacie teleso doskové oceľové KORAD 21 600x1000 </t>
  </si>
  <si>
    <t>701586307</t>
  </si>
  <si>
    <t>4845374800</t>
  </si>
  <si>
    <t xml:space="preserve">Vykurovacie teleso doskové oceľové KORAD 21 600x1200 </t>
  </si>
  <si>
    <t>1257764316</t>
  </si>
  <si>
    <t>735154044</t>
  </si>
  <si>
    <t>Montáž vykurovacieho telesa panelového jednoradového 600 mm/ dĺžky 2000-2600 mm</t>
  </si>
  <si>
    <t>-1187210970</t>
  </si>
  <si>
    <t>4848952650</t>
  </si>
  <si>
    <t xml:space="preserve">Vykurovacie teleso KORADO doskové 1-radové oceľové 21 600x2000 </t>
  </si>
  <si>
    <t>-1240165364</t>
  </si>
  <si>
    <t>735158120</t>
  </si>
  <si>
    <t>Vykurovacie telesá panelové, tlaková skúška telesa vodou</t>
  </si>
  <si>
    <t>-174881246</t>
  </si>
  <si>
    <t>7351581208</t>
  </si>
  <si>
    <t>-935585154</t>
  </si>
  <si>
    <t>998735202</t>
  </si>
  <si>
    <t>Presun hmôt pre vykurovacie telesá v objektoch výšky nad 6 do 12 m</t>
  </si>
  <si>
    <t>1239777796</t>
  </si>
  <si>
    <t>Konzoly a závesy, klzné uloženia</t>
  </si>
  <si>
    <t>kg</t>
  </si>
  <si>
    <t>-1494461081</t>
  </si>
  <si>
    <t>1245785250</t>
  </si>
  <si>
    <t>360410073</t>
  </si>
  <si>
    <t>Montáž tlakomera D 60, 100, 160 mm, bez prenosu</t>
  </si>
  <si>
    <t>-77360890</t>
  </si>
  <si>
    <t>3884145000</t>
  </si>
  <si>
    <t>Tlakomer D160, 0 - 0,6 MPa</t>
  </si>
  <si>
    <t>128</t>
  </si>
  <si>
    <t>-50373851</t>
  </si>
  <si>
    <t>HZS000111</t>
  </si>
  <si>
    <t>Stavebno montážne práce menej náročne, pomocné alebo manupulačné (Tr 1) v rozsahu viac ako 8 hodín-pomocné stavebné práce, búracie práce</t>
  </si>
  <si>
    <t>512</t>
  </si>
  <si>
    <t>4047708</t>
  </si>
  <si>
    <t>06 - Bleskozvod</t>
  </si>
  <si>
    <t>D1 -  Bleskozvod</t>
  </si>
  <si>
    <t>D2 -  Vedľajšie rozpočtové náklady</t>
  </si>
  <si>
    <t>Pol1</t>
  </si>
  <si>
    <t xml:space="preserve">Vodič AlMgSi 8 </t>
  </si>
  <si>
    <t>-1079114830</t>
  </si>
  <si>
    <t>Pol10</t>
  </si>
  <si>
    <t>Svorka SR 03 zemná</t>
  </si>
  <si>
    <t>2103268942</t>
  </si>
  <si>
    <t>Pol11</t>
  </si>
  <si>
    <t>Ošetrenie svorky v zemi proti korózii</t>
  </si>
  <si>
    <t>778770761</t>
  </si>
  <si>
    <t>Pol12</t>
  </si>
  <si>
    <t>FeZn 30x4</t>
  </si>
  <si>
    <t>124689162</t>
  </si>
  <si>
    <t>Pol13</t>
  </si>
  <si>
    <t>Vodič FeZn10</t>
  </si>
  <si>
    <t>-637446165</t>
  </si>
  <si>
    <t>Pol14</t>
  </si>
  <si>
    <t>Prepílenie a rozbitie betonovej vozovky</t>
  </si>
  <si>
    <t>-1141464919</t>
  </si>
  <si>
    <t>Pol15</t>
  </si>
  <si>
    <t>Zabetonovanie</t>
  </si>
  <si>
    <t>-2031165184</t>
  </si>
  <si>
    <t>Pol17</t>
  </si>
  <si>
    <t>Vyrezanie drážky do muriva, vč.prestupov, zasadrovanie kablov</t>
  </si>
  <si>
    <t>-1958089884</t>
  </si>
  <si>
    <t>Pol18</t>
  </si>
  <si>
    <t>Podružný materiál a podružná práca</t>
  </si>
  <si>
    <t>kpl</t>
  </si>
  <si>
    <t>-201549862</t>
  </si>
  <si>
    <t>Pol4</t>
  </si>
  <si>
    <t>Podpera PV 22</t>
  </si>
  <si>
    <t>1884864434</t>
  </si>
  <si>
    <t>Pol3</t>
  </si>
  <si>
    <t>Krabica KO 125</t>
  </si>
  <si>
    <t>1559941497</t>
  </si>
  <si>
    <t>Pol7</t>
  </si>
  <si>
    <t>Svorka SZ</t>
  </si>
  <si>
    <t>-1640303638</t>
  </si>
  <si>
    <t>Pol5</t>
  </si>
  <si>
    <t>Svorka SS</t>
  </si>
  <si>
    <t>-187015612</t>
  </si>
  <si>
    <t>Pol6</t>
  </si>
  <si>
    <t>Svorka SO</t>
  </si>
  <si>
    <t>2086770325</t>
  </si>
  <si>
    <t>Pol2</t>
  </si>
  <si>
    <t>Trubka FXP 32</t>
  </si>
  <si>
    <t>1208206158</t>
  </si>
  <si>
    <t>Pol16</t>
  </si>
  <si>
    <t>Zemné práce</t>
  </si>
  <si>
    <t>1766418669</t>
  </si>
  <si>
    <t>Pol8</t>
  </si>
  <si>
    <t>Jímač JP20+SJ01</t>
  </si>
  <si>
    <t>1851735454</t>
  </si>
  <si>
    <t>Pol9</t>
  </si>
  <si>
    <t>Oddialený jímač (SUP OB, pásik nerezový A2 0,5m, izol. tyč 500mm, SJ 01m)</t>
  </si>
  <si>
    <t>949837322</t>
  </si>
  <si>
    <t>Pol19</t>
  </si>
  <si>
    <t>Revízie blesko</t>
  </si>
  <si>
    <t>-61302382</t>
  </si>
  <si>
    <t>1) Súhrnný list stavby</t>
  </si>
  <si>
    <t>2) Rekapitulácia objektov</t>
  </si>
  <si>
    <t>/</t>
  </si>
  <si>
    <t>1) Krycí list rozpočtu</t>
  </si>
  <si>
    <t>2) Rekapitulácia rozpočtu</t>
  </si>
  <si>
    <t>3) Rozpočet</t>
  </si>
  <si>
    <t>Rekapitulácia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</si>
</sst>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%"/>
    <numFmt numFmtId="165" formatCode="dd\.mm\.yyyy"/>
    <numFmt numFmtId="166" formatCode="#,##0.00000"/>
  </numFmts>
  <fonts count="37" x14ac:knownFonts="1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FAE682"/>
      <name val="Trebuchet MS"/>
    </font>
    <font>
      <sz val="8"/>
      <color rgb="FF3366FF"/>
      <name val="Trebuchet MS"/>
    </font>
    <font>
      <b/>
      <sz val="16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sz val="10"/>
      <color rgb="FF464646"/>
      <name val="Trebuchet MS"/>
    </font>
    <font>
      <sz val="10"/>
      <name val="Trebuchet MS"/>
    </font>
    <font>
      <b/>
      <sz val="10"/>
      <name val="Trebuchet MS"/>
    </font>
    <font>
      <b/>
      <sz val="10"/>
      <color rgb="FF464646"/>
      <name val="Trebuchet MS"/>
    </font>
    <font>
      <sz val="10"/>
      <color rgb="FF969696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b/>
      <sz val="11"/>
      <color rgb="FF003366"/>
      <name val="Trebuchet MS"/>
    </font>
    <font>
      <sz val="11"/>
      <color rgb="FF003366"/>
      <name val="Trebuchet MS"/>
    </font>
    <font>
      <sz val="11"/>
      <color rgb="FF969696"/>
      <name val="Trebuchet MS"/>
    </font>
    <font>
      <b/>
      <sz val="12"/>
      <color rgb="FF800000"/>
      <name val="Trebuchet MS"/>
    </font>
    <font>
      <b/>
      <sz val="12"/>
      <color rgb="FF800000"/>
      <name val="Trebuchet MS"/>
    </font>
    <font>
      <sz val="9"/>
      <color rgb="FF0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u/>
      <sz val="8"/>
      <color theme="10"/>
      <name val="Trebuchet MS"/>
      <family val="2"/>
    </font>
    <font>
      <sz val="18"/>
      <color theme="10"/>
      <name val="Wingdings 2"/>
      <family val="1"/>
      <charset val="2"/>
    </font>
    <font>
      <sz val="10"/>
      <color rgb="FF960000"/>
      <name val="Trebuchet MS"/>
      <family val="2"/>
    </font>
    <font>
      <sz val="10"/>
      <name val="Trebuchet MS"/>
      <family val="2"/>
    </font>
    <font>
      <u/>
      <sz val="10"/>
      <color theme="10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2" fillId="0" borderId="0" applyNumberFormat="0" applyFill="0" applyBorder="0" applyAlignment="0" applyProtection="0"/>
  </cellStyleXfs>
  <cellXfs count="263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/>
    <xf numFmtId="0" fontId="8" fillId="2" borderId="0" xfId="0" applyFont="1" applyFill="1" applyAlignment="1">
      <alignment horizontal="left" vertical="center"/>
    </xf>
    <xf numFmtId="0" fontId="0" fillId="2" borderId="0" xfId="0" applyFill="1"/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9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center"/>
    </xf>
    <xf numFmtId="0" fontId="2" fillId="4" borderId="0" xfId="0" applyFont="1" applyFill="1" applyBorder="1" applyAlignment="1" applyProtection="1">
      <alignment horizontal="left" vertical="center"/>
      <protection locked="0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/>
    <xf numFmtId="0" fontId="14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5" borderId="0" xfId="0" applyFont="1" applyFill="1" applyBorder="1" applyAlignment="1">
      <alignment vertical="center"/>
    </xf>
    <xf numFmtId="0" fontId="3" fillId="5" borderId="8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0" fontId="3" fillId="5" borderId="9" xfId="0" applyFont="1" applyFill="1" applyBorder="1" applyAlignment="1">
      <alignment horizontal="center" vertical="center"/>
    </xf>
    <xf numFmtId="0" fontId="17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8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8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6" borderId="9" xfId="0" applyFont="1" applyFill="1" applyBorder="1" applyAlignment="1">
      <alignment vertical="center"/>
    </xf>
    <xf numFmtId="0" fontId="12" fillId="0" borderId="22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4" fontId="25" fillId="0" borderId="16" xfId="0" applyNumberFormat="1" applyFont="1" applyBorder="1" applyAlignment="1">
      <alignment vertical="center"/>
    </xf>
    <xf numFmtId="4" fontId="25" fillId="0" borderId="17" xfId="0" applyNumberFormat="1" applyFont="1" applyBorder="1" applyAlignment="1">
      <alignment vertical="center"/>
    </xf>
    <xf numFmtId="166" fontId="25" fillId="0" borderId="17" xfId="0" applyNumberFormat="1" applyFont="1" applyBorder="1" applyAlignment="1">
      <alignment vertical="center"/>
    </xf>
    <xf numFmtId="4" fontId="25" fillId="0" borderId="18" xfId="0" applyNumberFormat="1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164" fontId="18" fillId="4" borderId="11" xfId="0" applyNumberFormat="1" applyFont="1" applyFill="1" applyBorder="1" applyAlignment="1" applyProtection="1">
      <alignment horizontal="center" vertical="center"/>
      <protection locked="0"/>
    </xf>
    <xf numFmtId="0" fontId="18" fillId="4" borderId="12" xfId="0" applyFont="1" applyFill="1" applyBorder="1" applyAlignment="1" applyProtection="1">
      <alignment horizontal="center" vertical="center"/>
      <protection locked="0"/>
    </xf>
    <xf numFmtId="4" fontId="18" fillId="0" borderId="13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4" fontId="18" fillId="4" borderId="14" xfId="0" applyNumberFormat="1" applyFont="1" applyFill="1" applyBorder="1" applyAlignment="1" applyProtection="1">
      <alignment horizontal="center" vertical="center"/>
      <protection locked="0"/>
    </xf>
    <xf numFmtId="0" fontId="18" fillId="4" borderId="0" xfId="0" applyFont="1" applyFill="1" applyBorder="1" applyAlignment="1" applyProtection="1">
      <alignment horizontal="center" vertical="center"/>
      <protection locked="0"/>
    </xf>
    <xf numFmtId="4" fontId="18" fillId="0" borderId="15" xfId="0" applyNumberFormat="1" applyFont="1" applyBorder="1" applyAlignment="1">
      <alignment vertical="center"/>
    </xf>
    <xf numFmtId="164" fontId="18" fillId="4" borderId="16" xfId="0" applyNumberFormat="1" applyFont="1" applyFill="1" applyBorder="1" applyAlignment="1" applyProtection="1">
      <alignment horizontal="center" vertical="center"/>
      <protection locked="0"/>
    </xf>
    <xf numFmtId="0" fontId="18" fillId="4" borderId="17" xfId="0" applyFont="1" applyFill="1" applyBorder="1" applyAlignment="1" applyProtection="1">
      <alignment horizontal="center" vertical="center"/>
      <protection locked="0"/>
    </xf>
    <xf numFmtId="4" fontId="18" fillId="0" borderId="18" xfId="0" applyNumberFormat="1" applyFont="1" applyBorder="1" applyAlignment="1">
      <alignment vertical="center"/>
    </xf>
    <xf numFmtId="0" fontId="21" fillId="6" borderId="0" xfId="0" applyFont="1" applyFill="1" applyBorder="1" applyAlignment="1">
      <alignment horizontal="left" vertical="center"/>
    </xf>
    <xf numFmtId="0" fontId="0" fillId="6" borderId="0" xfId="0" applyFont="1" applyFill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6" borderId="8" xfId="0" applyFont="1" applyFill="1" applyBorder="1" applyAlignment="1">
      <alignment horizontal="left" vertical="center"/>
    </xf>
    <xf numFmtId="0" fontId="3" fillId="6" borderId="9" xfId="0" applyFont="1" applyFill="1" applyBorder="1" applyAlignment="1">
      <alignment horizontal="right" vertical="center"/>
    </xf>
    <xf numFmtId="0" fontId="3" fillId="6" borderId="9" xfId="0" applyFont="1" applyFill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18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18" fillId="0" borderId="18" xfId="0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>
      <alignment horizontal="center" vertical="center" wrapText="1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7" fillId="0" borderId="4" xfId="0" applyFont="1" applyBorder="1" applyAlignment="1"/>
    <xf numFmtId="0" fontId="7" fillId="0" borderId="0" xfId="0" applyFont="1" applyBorder="1" applyAlignment="1"/>
    <xf numFmtId="0" fontId="5" fillId="0" borderId="0" xfId="0" applyFont="1" applyBorder="1" applyAlignment="1">
      <alignment horizontal="left"/>
    </xf>
    <xf numFmtId="0" fontId="7" fillId="0" borderId="5" xfId="0" applyFont="1" applyBorder="1" applyAlignment="1"/>
    <xf numFmtId="0" fontId="7" fillId="0" borderId="14" xfId="0" applyFont="1" applyBorder="1" applyAlignment="1"/>
    <xf numFmtId="166" fontId="7" fillId="0" borderId="0" xfId="0" applyNumberFormat="1" applyFont="1" applyBorder="1" applyAlignment="1"/>
    <xf numFmtId="166" fontId="7" fillId="0" borderId="15" xfId="0" applyNumberFormat="1" applyFont="1" applyBorder="1" applyAlignmen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0" fontId="1" fillId="4" borderId="25" xfId="0" applyFont="1" applyFill="1" applyBorder="1" applyAlignment="1" applyProtection="1">
      <alignment horizontal="left" vertical="center"/>
      <protection locked="0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0" fontId="0" fillId="4" borderId="25" xfId="0" applyFont="1" applyFill="1" applyBorder="1" applyAlignment="1" applyProtection="1">
      <alignment horizontal="center" vertical="center"/>
      <protection locked="0"/>
    </xf>
    <xf numFmtId="49" fontId="0" fillId="4" borderId="25" xfId="0" applyNumberFormat="1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horizontal="center" vertical="center"/>
      <protection locked="0"/>
    </xf>
    <xf numFmtId="0" fontId="31" fillId="0" borderId="25" xfId="0" applyFont="1" applyBorder="1" applyAlignment="1" applyProtection="1">
      <alignment horizontal="center" vertical="center"/>
      <protection locked="0"/>
    </xf>
    <xf numFmtId="49" fontId="31" fillId="0" borderId="25" xfId="0" applyNumberFormat="1" applyFont="1" applyBorder="1" applyAlignment="1" applyProtection="1">
      <alignment horizontal="left" vertical="center" wrapText="1"/>
      <protection locked="0"/>
    </xf>
    <xf numFmtId="0" fontId="31" fillId="0" borderId="25" xfId="0" applyFont="1" applyBorder="1" applyAlignment="1" applyProtection="1">
      <alignment horizontal="center" vertical="center" wrapText="1"/>
      <protection locked="0"/>
    </xf>
    <xf numFmtId="4" fontId="31" fillId="0" borderId="25" xfId="0" applyNumberFormat="1" applyFont="1" applyBorder="1" applyAlignment="1" applyProtection="1">
      <alignment vertical="center"/>
      <protection locked="0"/>
    </xf>
    <xf numFmtId="0" fontId="9" fillId="0" borderId="0" xfId="0" applyFont="1" applyBorder="1" applyAlignment="1">
      <alignment horizontal="center" vertical="center"/>
    </xf>
    <xf numFmtId="0" fontId="0" fillId="0" borderId="0" xfId="0"/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13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 wrapText="1"/>
    </xf>
    <xf numFmtId="49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>
      <alignment horizontal="left" vertical="center" wrapText="1"/>
    </xf>
    <xf numFmtId="4" fontId="15" fillId="0" borderId="0" xfId="0" applyNumberFormat="1" applyFont="1" applyBorder="1" applyAlignment="1">
      <alignment vertical="center"/>
    </xf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3" fillId="0" borderId="0" xfId="0" applyNumberFormat="1" applyFont="1" applyBorder="1" applyAlignment="1">
      <alignment vertical="center"/>
    </xf>
    <xf numFmtId="0" fontId="3" fillId="5" borderId="9" xfId="0" applyFont="1" applyFill="1" applyBorder="1" applyAlignment="1">
      <alignment horizontal="left" vertical="center"/>
    </xf>
    <xf numFmtId="0" fontId="0" fillId="5" borderId="9" xfId="0" applyFont="1" applyFill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0" fontId="0" fillId="5" borderId="1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2" fillId="6" borderId="8" xfId="0" applyFont="1" applyFill="1" applyBorder="1" applyAlignment="1">
      <alignment horizontal="center" vertical="center"/>
    </xf>
    <xf numFmtId="0" fontId="0" fillId="6" borderId="9" xfId="0" applyFont="1" applyFill="1" applyBorder="1" applyAlignment="1">
      <alignment vertical="center"/>
    </xf>
    <xf numFmtId="0" fontId="2" fillId="6" borderId="9" xfId="0" applyFont="1" applyFill="1" applyBorder="1" applyAlignment="1">
      <alignment horizontal="center" vertical="center"/>
    </xf>
    <xf numFmtId="0" fontId="0" fillId="6" borderId="10" xfId="0" applyFont="1" applyFill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horizontal="left" vertical="center" wrapText="1"/>
    </xf>
    <xf numFmtId="4" fontId="6" fillId="4" borderId="0" xfId="0" applyNumberFormat="1" applyFont="1" applyFill="1" applyBorder="1" applyAlignment="1" applyProtection="1">
      <alignment vertical="center"/>
      <protection locked="0"/>
    </xf>
    <xf numFmtId="4" fontId="6" fillId="0" borderId="0" xfId="0" applyNumberFormat="1" applyFont="1" applyBorder="1" applyAlignment="1">
      <alignment vertical="center"/>
    </xf>
    <xf numFmtId="0" fontId="6" fillId="4" borderId="0" xfId="0" applyFont="1" applyFill="1" applyBorder="1" applyAlignment="1" applyProtection="1">
      <alignment horizontal="left" vertical="center"/>
      <protection locked="0"/>
    </xf>
    <xf numFmtId="4" fontId="21" fillId="0" borderId="0" xfId="0" applyNumberFormat="1" applyFont="1" applyBorder="1" applyAlignment="1">
      <alignment horizontal="right" vertical="center"/>
    </xf>
    <xf numFmtId="4" fontId="21" fillId="0" borderId="0" xfId="0" applyNumberFormat="1" applyFont="1" applyBorder="1" applyAlignment="1">
      <alignment vertical="center"/>
    </xf>
    <xf numFmtId="4" fontId="21" fillId="6" borderId="0" xfId="0" applyNumberFormat="1" applyFont="1" applyFill="1" applyBorder="1" applyAlignment="1">
      <alignment vertical="center"/>
    </xf>
    <xf numFmtId="0" fontId="9" fillId="3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165" fontId="2" fillId="4" borderId="0" xfId="0" applyNumberFormat="1" applyFont="1" applyFill="1" applyBorder="1" applyAlignment="1" applyProtection="1">
      <alignment horizontal="left" vertical="center"/>
      <protection locked="0"/>
    </xf>
    <xf numFmtId="0" fontId="2" fillId="4" borderId="0" xfId="0" applyFont="1" applyFill="1" applyBorder="1" applyAlignment="1" applyProtection="1">
      <alignment horizontal="left" vertical="center"/>
      <protection locked="0"/>
    </xf>
    <xf numFmtId="4" fontId="16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2" fillId="6" borderId="0" xfId="0" applyFont="1" applyFill="1" applyBorder="1" applyAlignment="1">
      <alignment horizontal="center" vertical="center"/>
    </xf>
    <xf numFmtId="0" fontId="0" fillId="6" borderId="0" xfId="0" applyFont="1" applyFill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4" fontId="5" fillId="0" borderId="0" xfId="0" applyNumberFormat="1" applyFont="1" applyBorder="1" applyAlignment="1"/>
    <xf numFmtId="4" fontId="27" fillId="0" borderId="0" xfId="0" applyNumberFormat="1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locked="0"/>
    </xf>
    <xf numFmtId="0" fontId="2" fillId="6" borderId="23" xfId="0" applyFont="1" applyFill="1" applyBorder="1" applyAlignment="1">
      <alignment horizontal="center" vertical="center" wrapText="1"/>
    </xf>
    <xf numFmtId="0" fontId="0" fillId="6" borderId="23" xfId="0" applyFont="1" applyFill="1" applyBorder="1" applyAlignment="1">
      <alignment horizontal="center" vertical="center" wrapText="1"/>
    </xf>
    <xf numFmtId="0" fontId="28" fillId="6" borderId="23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 wrapText="1"/>
    </xf>
    <xf numFmtId="0" fontId="0" fillId="0" borderId="25" xfId="0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vertical="center"/>
      <protection locked="0"/>
    </xf>
    <xf numFmtId="4" fontId="0" fillId="4" borderId="25" xfId="0" applyNumberFormat="1" applyFont="1" applyFill="1" applyBorder="1" applyAlignment="1" applyProtection="1">
      <alignment vertical="center"/>
      <protection locked="0"/>
    </xf>
    <xf numFmtId="4" fontId="0" fillId="0" borderId="25" xfId="0" applyNumberFormat="1" applyFont="1" applyBorder="1" applyAlignment="1" applyProtection="1">
      <alignment vertical="center"/>
      <protection locked="0"/>
    </xf>
    <xf numFmtId="0" fontId="0" fillId="4" borderId="25" xfId="0" applyFont="1" applyFill="1" applyBorder="1" applyAlignment="1" applyProtection="1">
      <alignment horizontal="left" vertical="center" wrapText="1"/>
      <protection locked="0"/>
    </xf>
    <xf numFmtId="0" fontId="0" fillId="4" borderId="25" xfId="0" applyFont="1" applyFill="1" applyBorder="1" applyAlignment="1" applyProtection="1">
      <alignment vertical="center"/>
      <protection locked="0"/>
    </xf>
    <xf numFmtId="0" fontId="0" fillId="0" borderId="25" xfId="0" applyFont="1" applyBorder="1" applyAlignment="1">
      <alignment vertical="center"/>
    </xf>
    <xf numFmtId="4" fontId="0" fillId="0" borderId="25" xfId="0" applyNumberFormat="1" applyFont="1" applyBorder="1" applyAlignment="1">
      <alignment vertical="center"/>
    </xf>
    <xf numFmtId="4" fontId="21" fillId="0" borderId="12" xfId="0" applyNumberFormat="1" applyFont="1" applyBorder="1" applyAlignment="1"/>
    <xf numFmtId="4" fontId="3" fillId="0" borderId="12" xfId="0" applyNumberFormat="1" applyFont="1" applyBorder="1" applyAlignment="1">
      <alignment vertical="center"/>
    </xf>
    <xf numFmtId="4" fontId="6" fillId="0" borderId="17" xfId="0" applyNumberFormat="1" applyFont="1" applyBorder="1" applyAlignment="1"/>
    <xf numFmtId="4" fontId="6" fillId="0" borderId="17" xfId="0" applyNumberFormat="1" applyFont="1" applyBorder="1" applyAlignment="1">
      <alignment vertical="center"/>
    </xf>
    <xf numFmtId="4" fontId="6" fillId="0" borderId="23" xfId="0" applyNumberFormat="1" applyFont="1" applyBorder="1" applyAlignment="1"/>
    <xf numFmtId="4" fontId="6" fillId="0" borderId="23" xfId="0" applyNumberFormat="1" applyFont="1" applyBorder="1" applyAlignment="1">
      <alignment vertical="center"/>
    </xf>
    <xf numFmtId="4" fontId="5" fillId="0" borderId="12" xfId="0" applyNumberFormat="1" applyFont="1" applyBorder="1" applyAlignment="1"/>
    <xf numFmtId="4" fontId="5" fillId="0" borderId="12" xfId="0" applyNumberFormat="1" applyFont="1" applyBorder="1" applyAlignment="1">
      <alignment vertical="center"/>
    </xf>
    <xf numFmtId="4" fontId="5" fillId="0" borderId="23" xfId="0" applyNumberFormat="1" applyFont="1" applyBorder="1" applyAlignment="1"/>
    <xf numFmtId="4" fontId="5" fillId="0" borderId="23" xfId="0" applyNumberFormat="1" applyFont="1" applyBorder="1" applyAlignment="1">
      <alignment vertical="center"/>
    </xf>
    <xf numFmtId="0" fontId="31" fillId="0" borderId="25" xfId="0" applyFont="1" applyBorder="1" applyAlignment="1" applyProtection="1">
      <alignment horizontal="left" vertical="center" wrapText="1"/>
      <protection locked="0"/>
    </xf>
    <xf numFmtId="0" fontId="31" fillId="0" borderId="25" xfId="0" applyFont="1" applyBorder="1" applyAlignment="1" applyProtection="1">
      <alignment vertical="center"/>
      <protection locked="0"/>
    </xf>
    <xf numFmtId="4" fontId="31" fillId="4" borderId="25" xfId="0" applyNumberFormat="1" applyFont="1" applyFill="1" applyBorder="1" applyAlignment="1" applyProtection="1">
      <alignment vertical="center"/>
      <protection locked="0"/>
    </xf>
    <xf numFmtId="4" fontId="31" fillId="0" borderId="25" xfId="0" applyNumberFormat="1" applyFont="1" applyBorder="1" applyAlignment="1" applyProtection="1">
      <alignment vertical="center"/>
      <protection locked="0"/>
    </xf>
    <xf numFmtId="4" fontId="5" fillId="0" borderId="17" xfId="0" applyNumberFormat="1" applyFont="1" applyBorder="1" applyAlignment="1"/>
    <xf numFmtId="4" fontId="5" fillId="0" borderId="17" xfId="0" applyNumberFormat="1" applyFont="1" applyBorder="1" applyAlignment="1">
      <alignment vertical="center"/>
    </xf>
    <xf numFmtId="0" fontId="33" fillId="0" borderId="0" xfId="1" applyFont="1" applyAlignment="1">
      <alignment horizontal="center" vertical="center"/>
    </xf>
    <xf numFmtId="0" fontId="8" fillId="2" borderId="0" xfId="0" applyFont="1" applyFill="1" applyAlignment="1" applyProtection="1">
      <alignment horizontal="left" vertical="center"/>
    </xf>
    <xf numFmtId="0" fontId="35" fillId="2" borderId="0" xfId="0" applyFont="1" applyFill="1" applyAlignment="1" applyProtection="1">
      <alignment vertical="center"/>
    </xf>
    <xf numFmtId="0" fontId="34" fillId="2" borderId="0" xfId="0" applyFont="1" applyFill="1" applyAlignment="1" applyProtection="1">
      <alignment horizontal="left" vertical="center"/>
    </xf>
    <xf numFmtId="0" fontId="36" fillId="2" borderId="0" xfId="1" applyFont="1" applyFill="1" applyAlignment="1" applyProtection="1">
      <alignment vertical="center"/>
    </xf>
    <xf numFmtId="0" fontId="0" fillId="2" borderId="0" xfId="0" applyFill="1" applyProtection="1"/>
    <xf numFmtId="0" fontId="36" fillId="2" borderId="0" xfId="1" applyFont="1" applyFill="1" applyAlignment="1" applyProtection="1">
      <alignment horizontal="center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D:\Users\hrinova\CENKROSPlusData\System\Temp\radEA043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kros.sk/11138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file:///D:\Users\hrinova\CENKROSPlusData\System\Temp\radAFBA6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kros.sk/11138" TargetMode="Externa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file:///D:\Users\hrinova\CENKROSPlusData\System\Temp\radE4338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kros.sk/11138" TargetMode="Externa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file:///D:\Users\hrinova\CENKROSPlusData\System\Temp\rad80A37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kros.sk/11138" TargetMode="Externa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file:///D:\Users\hrinova\CENKROSPlusData\System\Temp\rad6A944.tmp" TargetMode="External"/><Relationship Id="rId2" Type="http://schemas.openxmlformats.org/officeDocument/2006/relationships/image" Target="../media/image1.tmp"/><Relationship Id="rId1" Type="http://schemas.openxmlformats.org/officeDocument/2006/relationships/hyperlink" Target="http://www.kros.sk/11138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Obrázok 1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ok 1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ok 1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ok 1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Obrázok 1">
          <a:hlinkClick xmlns:r="http://schemas.openxmlformats.org/officeDocument/2006/relationships" r:id="rId1" tooltip="www.kros.sk"/>
        </xdr:cNvPr>
        <xdr:cNvPicPr>
          <a:picLocks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100"/>
  <sheetViews>
    <sheetView showGridLines="0" tabSelected="1" workbookViewId="0">
      <pane ySplit="1" topLeftCell="A2" activePane="bottomLeft" state="frozen"/>
      <selection pane="bottomLeft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 x14ac:dyDescent="0.3">
      <c r="A1" s="257" t="s">
        <v>0</v>
      </c>
      <c r="B1" s="258"/>
      <c r="C1" s="258"/>
      <c r="D1" s="259" t="s">
        <v>1</v>
      </c>
      <c r="E1" s="258"/>
      <c r="F1" s="258"/>
      <c r="G1" s="258"/>
      <c r="H1" s="258"/>
      <c r="I1" s="258"/>
      <c r="J1" s="258"/>
      <c r="K1" s="260" t="s">
        <v>1000</v>
      </c>
      <c r="L1" s="260"/>
      <c r="M1" s="260"/>
      <c r="N1" s="260"/>
      <c r="O1" s="260"/>
      <c r="P1" s="260"/>
      <c r="Q1" s="260"/>
      <c r="R1" s="260"/>
      <c r="S1" s="260"/>
      <c r="T1" s="258"/>
      <c r="U1" s="258"/>
      <c r="V1" s="258"/>
      <c r="W1" s="260" t="s">
        <v>1001</v>
      </c>
      <c r="X1" s="260"/>
      <c r="Y1" s="260"/>
      <c r="Z1" s="260"/>
      <c r="AA1" s="260"/>
      <c r="AB1" s="260"/>
      <c r="AC1" s="260"/>
      <c r="AD1" s="260"/>
      <c r="AE1" s="260"/>
      <c r="AF1" s="260"/>
      <c r="AG1" s="258"/>
      <c r="AH1" s="258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0" t="s">
        <v>2</v>
      </c>
      <c r="BB1" s="10" t="s">
        <v>3</v>
      </c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T1" s="12" t="s">
        <v>4</v>
      </c>
      <c r="BU1" s="12" t="s">
        <v>4</v>
      </c>
    </row>
    <row r="2" spans="1:73" ht="36.950000000000003" customHeight="1" x14ac:dyDescent="0.3">
      <c r="C2" s="171" t="s">
        <v>5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R2" s="212" t="s">
        <v>6</v>
      </c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2"/>
      <c r="BD2" s="172"/>
      <c r="BE2" s="172"/>
      <c r="BS2" s="13" t="s">
        <v>7</v>
      </c>
      <c r="BT2" s="13" t="s">
        <v>8</v>
      </c>
    </row>
    <row r="3" spans="1:73" ht="6.95" customHeight="1" x14ac:dyDescent="0.3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6"/>
      <c r="BS3" s="13" t="s">
        <v>7</v>
      </c>
      <c r="BT3" s="13" t="s">
        <v>8</v>
      </c>
    </row>
    <row r="4" spans="1:73" ht="36.950000000000003" customHeight="1" x14ac:dyDescent="0.3">
      <c r="B4" s="17"/>
      <c r="C4" s="173" t="s">
        <v>9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74"/>
      <c r="AG4" s="174"/>
      <c r="AH4" s="174"/>
      <c r="AI4" s="174"/>
      <c r="AJ4" s="174"/>
      <c r="AK4" s="174"/>
      <c r="AL4" s="174"/>
      <c r="AM4" s="174"/>
      <c r="AN4" s="174"/>
      <c r="AO4" s="174"/>
      <c r="AP4" s="174"/>
      <c r="AQ4" s="19"/>
      <c r="AS4" s="20" t="s">
        <v>10</v>
      </c>
      <c r="BE4" s="21" t="s">
        <v>11</v>
      </c>
      <c r="BS4" s="13" t="s">
        <v>7</v>
      </c>
    </row>
    <row r="5" spans="1:73" ht="14.45" customHeight="1" x14ac:dyDescent="0.3">
      <c r="B5" s="17"/>
      <c r="C5" s="18"/>
      <c r="D5" s="22" t="s">
        <v>12</v>
      </c>
      <c r="E5" s="18"/>
      <c r="F5" s="18"/>
      <c r="G5" s="18"/>
      <c r="H5" s="18"/>
      <c r="I5" s="18"/>
      <c r="J5" s="18"/>
      <c r="K5" s="178" t="s">
        <v>13</v>
      </c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  <c r="AA5" s="174"/>
      <c r="AB5" s="174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8"/>
      <c r="AQ5" s="19"/>
      <c r="BE5" s="175" t="s">
        <v>14</v>
      </c>
      <c r="BS5" s="13" t="s">
        <v>7</v>
      </c>
    </row>
    <row r="6" spans="1:73" ht="36.950000000000003" customHeight="1" x14ac:dyDescent="0.3">
      <c r="B6" s="17"/>
      <c r="C6" s="18"/>
      <c r="D6" s="24" t="s">
        <v>15</v>
      </c>
      <c r="E6" s="18"/>
      <c r="F6" s="18"/>
      <c r="G6" s="18"/>
      <c r="H6" s="18"/>
      <c r="I6" s="18"/>
      <c r="J6" s="18"/>
      <c r="K6" s="179" t="s">
        <v>16</v>
      </c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  <c r="AB6" s="174"/>
      <c r="AC6" s="174"/>
      <c r="AD6" s="174"/>
      <c r="AE6" s="174"/>
      <c r="AF6" s="174"/>
      <c r="AG6" s="174"/>
      <c r="AH6" s="174"/>
      <c r="AI6" s="174"/>
      <c r="AJ6" s="174"/>
      <c r="AK6" s="174"/>
      <c r="AL6" s="174"/>
      <c r="AM6" s="174"/>
      <c r="AN6" s="174"/>
      <c r="AO6" s="174"/>
      <c r="AP6" s="18"/>
      <c r="AQ6" s="19"/>
      <c r="BE6" s="172"/>
      <c r="BS6" s="13" t="s">
        <v>7</v>
      </c>
    </row>
    <row r="7" spans="1:73" ht="14.45" customHeight="1" x14ac:dyDescent="0.3">
      <c r="B7" s="17"/>
      <c r="C7" s="18"/>
      <c r="D7" s="25" t="s">
        <v>17</v>
      </c>
      <c r="E7" s="18"/>
      <c r="F7" s="18"/>
      <c r="G7" s="18"/>
      <c r="H7" s="18"/>
      <c r="I7" s="18"/>
      <c r="J7" s="18"/>
      <c r="K7" s="23" t="s">
        <v>3</v>
      </c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25" t="s">
        <v>18</v>
      </c>
      <c r="AL7" s="18"/>
      <c r="AM7" s="18"/>
      <c r="AN7" s="23" t="s">
        <v>3</v>
      </c>
      <c r="AO7" s="18"/>
      <c r="AP7" s="18"/>
      <c r="AQ7" s="19"/>
      <c r="BE7" s="172"/>
      <c r="BS7" s="13" t="s">
        <v>7</v>
      </c>
    </row>
    <row r="8" spans="1:73" ht="14.45" customHeight="1" x14ac:dyDescent="0.3">
      <c r="B8" s="17"/>
      <c r="C8" s="18"/>
      <c r="D8" s="25" t="s">
        <v>19</v>
      </c>
      <c r="E8" s="18"/>
      <c r="F8" s="18"/>
      <c r="G8" s="18"/>
      <c r="H8" s="18"/>
      <c r="I8" s="18"/>
      <c r="J8" s="18"/>
      <c r="K8" s="23" t="s">
        <v>20</v>
      </c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25" t="s">
        <v>21</v>
      </c>
      <c r="AL8" s="18"/>
      <c r="AM8" s="18"/>
      <c r="AN8" s="26" t="s">
        <v>22</v>
      </c>
      <c r="AO8" s="18"/>
      <c r="AP8" s="18"/>
      <c r="AQ8" s="19"/>
      <c r="BE8" s="172"/>
      <c r="BS8" s="13" t="s">
        <v>7</v>
      </c>
    </row>
    <row r="9" spans="1:73" ht="14.45" customHeight="1" x14ac:dyDescent="0.3">
      <c r="B9" s="17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9"/>
      <c r="BE9" s="172"/>
      <c r="BS9" s="13" t="s">
        <v>7</v>
      </c>
    </row>
    <row r="10" spans="1:73" ht="14.45" customHeight="1" x14ac:dyDescent="0.3">
      <c r="B10" s="17"/>
      <c r="C10" s="18"/>
      <c r="D10" s="25" t="s">
        <v>23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25" t="s">
        <v>24</v>
      </c>
      <c r="AL10" s="18"/>
      <c r="AM10" s="18"/>
      <c r="AN10" s="23" t="s">
        <v>3</v>
      </c>
      <c r="AO10" s="18"/>
      <c r="AP10" s="18"/>
      <c r="AQ10" s="19"/>
      <c r="BE10" s="172"/>
      <c r="BS10" s="13" t="s">
        <v>7</v>
      </c>
    </row>
    <row r="11" spans="1:73" ht="18.399999999999999" customHeight="1" x14ac:dyDescent="0.3">
      <c r="B11" s="17"/>
      <c r="C11" s="18"/>
      <c r="D11" s="18"/>
      <c r="E11" s="23" t="s">
        <v>25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25" t="s">
        <v>26</v>
      </c>
      <c r="AL11" s="18"/>
      <c r="AM11" s="18"/>
      <c r="AN11" s="23" t="s">
        <v>3</v>
      </c>
      <c r="AO11" s="18"/>
      <c r="AP11" s="18"/>
      <c r="AQ11" s="19"/>
      <c r="BE11" s="172"/>
      <c r="BS11" s="13" t="s">
        <v>7</v>
      </c>
    </row>
    <row r="12" spans="1:73" ht="6.95" customHeight="1" x14ac:dyDescent="0.3">
      <c r="B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9"/>
      <c r="BE12" s="172"/>
      <c r="BS12" s="13" t="s">
        <v>7</v>
      </c>
    </row>
    <row r="13" spans="1:73" ht="14.45" customHeight="1" x14ac:dyDescent="0.3">
      <c r="B13" s="17"/>
      <c r="C13" s="18"/>
      <c r="D13" s="25" t="s">
        <v>27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25" t="s">
        <v>24</v>
      </c>
      <c r="AL13" s="18"/>
      <c r="AM13" s="18"/>
      <c r="AN13" s="27" t="s">
        <v>28</v>
      </c>
      <c r="AO13" s="18"/>
      <c r="AP13" s="18"/>
      <c r="AQ13" s="19"/>
      <c r="BE13" s="172"/>
      <c r="BS13" s="13" t="s">
        <v>7</v>
      </c>
    </row>
    <row r="14" spans="1:73" x14ac:dyDescent="0.3">
      <c r="B14" s="17"/>
      <c r="C14" s="18"/>
      <c r="D14" s="18"/>
      <c r="E14" s="180" t="s">
        <v>28</v>
      </c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4"/>
      <c r="AK14" s="25" t="s">
        <v>26</v>
      </c>
      <c r="AL14" s="18"/>
      <c r="AM14" s="18"/>
      <c r="AN14" s="27" t="s">
        <v>28</v>
      </c>
      <c r="AO14" s="18"/>
      <c r="AP14" s="18"/>
      <c r="AQ14" s="19"/>
      <c r="BE14" s="172"/>
      <c r="BS14" s="13" t="s">
        <v>7</v>
      </c>
    </row>
    <row r="15" spans="1:73" ht="6.95" customHeight="1" x14ac:dyDescent="0.3">
      <c r="B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9"/>
      <c r="BE15" s="172"/>
      <c r="BS15" s="13" t="s">
        <v>4</v>
      </c>
    </row>
    <row r="16" spans="1:73" ht="14.45" customHeight="1" x14ac:dyDescent="0.3">
      <c r="B16" s="17"/>
      <c r="C16" s="18"/>
      <c r="D16" s="25" t="s">
        <v>29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25" t="s">
        <v>24</v>
      </c>
      <c r="AL16" s="18"/>
      <c r="AM16" s="18"/>
      <c r="AN16" s="23" t="s">
        <v>3</v>
      </c>
      <c r="AO16" s="18"/>
      <c r="AP16" s="18"/>
      <c r="AQ16" s="19"/>
      <c r="BE16" s="172"/>
      <c r="BS16" s="13" t="s">
        <v>4</v>
      </c>
    </row>
    <row r="17" spans="2:71" ht="18.399999999999999" customHeight="1" x14ac:dyDescent="0.3">
      <c r="B17" s="17"/>
      <c r="C17" s="18"/>
      <c r="D17" s="18"/>
      <c r="E17" s="23" t="s">
        <v>30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25" t="s">
        <v>26</v>
      </c>
      <c r="AL17" s="18"/>
      <c r="AM17" s="18"/>
      <c r="AN17" s="23" t="s">
        <v>3</v>
      </c>
      <c r="AO17" s="18"/>
      <c r="AP17" s="18"/>
      <c r="AQ17" s="19"/>
      <c r="BE17" s="172"/>
      <c r="BS17" s="13" t="s">
        <v>31</v>
      </c>
    </row>
    <row r="18" spans="2:71" ht="6.95" customHeight="1" x14ac:dyDescent="0.3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9"/>
      <c r="BE18" s="172"/>
      <c r="BS18" s="13" t="s">
        <v>7</v>
      </c>
    </row>
    <row r="19" spans="2:71" ht="14.45" customHeight="1" x14ac:dyDescent="0.3">
      <c r="B19" s="17"/>
      <c r="C19" s="18"/>
      <c r="D19" s="25" t="s">
        <v>32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25" t="s">
        <v>24</v>
      </c>
      <c r="AL19" s="18"/>
      <c r="AM19" s="18"/>
      <c r="AN19" s="23" t="s">
        <v>3</v>
      </c>
      <c r="AO19" s="18"/>
      <c r="AP19" s="18"/>
      <c r="AQ19" s="19"/>
      <c r="BE19" s="172"/>
      <c r="BS19" s="13" t="s">
        <v>7</v>
      </c>
    </row>
    <row r="20" spans="2:71" ht="18.399999999999999" customHeight="1" x14ac:dyDescent="0.3">
      <c r="B20" s="17"/>
      <c r="C20" s="18"/>
      <c r="D20" s="18"/>
      <c r="E20" s="23" t="s">
        <v>33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25" t="s">
        <v>26</v>
      </c>
      <c r="AL20" s="18"/>
      <c r="AM20" s="18"/>
      <c r="AN20" s="23" t="s">
        <v>3</v>
      </c>
      <c r="AO20" s="18"/>
      <c r="AP20" s="18"/>
      <c r="AQ20" s="19"/>
      <c r="BE20" s="172"/>
    </row>
    <row r="21" spans="2:71" ht="6.95" customHeight="1" x14ac:dyDescent="0.3"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9"/>
      <c r="BE21" s="172"/>
    </row>
    <row r="22" spans="2:71" x14ac:dyDescent="0.3">
      <c r="B22" s="17"/>
      <c r="C22" s="18"/>
      <c r="D22" s="25" t="s">
        <v>34</v>
      </c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9"/>
      <c r="BE22" s="172"/>
    </row>
    <row r="23" spans="2:71" ht="22.5" customHeight="1" x14ac:dyDescent="0.3">
      <c r="B23" s="17"/>
      <c r="C23" s="18"/>
      <c r="D23" s="18"/>
      <c r="E23" s="181" t="s">
        <v>3</v>
      </c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8"/>
      <c r="AP23" s="18"/>
      <c r="AQ23" s="19"/>
      <c r="BE23" s="172"/>
    </row>
    <row r="24" spans="2:71" ht="6.95" customHeight="1" x14ac:dyDescent="0.3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9"/>
      <c r="BE24" s="172"/>
    </row>
    <row r="25" spans="2:71" ht="6.95" customHeight="1" x14ac:dyDescent="0.3">
      <c r="B25" s="17"/>
      <c r="C25" s="1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18"/>
      <c r="AQ25" s="19"/>
      <c r="BE25" s="172"/>
    </row>
    <row r="26" spans="2:71" ht="14.45" customHeight="1" x14ac:dyDescent="0.3">
      <c r="B26" s="17"/>
      <c r="C26" s="18"/>
      <c r="D26" s="29" t="s">
        <v>35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2">
        <f>ROUND(AG87,2)</f>
        <v>0</v>
      </c>
      <c r="AL26" s="174"/>
      <c r="AM26" s="174"/>
      <c r="AN26" s="174"/>
      <c r="AO26" s="174"/>
      <c r="AP26" s="18"/>
      <c r="AQ26" s="19"/>
      <c r="BE26" s="172"/>
    </row>
    <row r="27" spans="2:71" ht="14.45" customHeight="1" x14ac:dyDescent="0.3">
      <c r="B27" s="17"/>
      <c r="C27" s="18"/>
      <c r="D27" s="29" t="s">
        <v>36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2">
        <f>ROUND(AG93,2)</f>
        <v>0</v>
      </c>
      <c r="AL27" s="174"/>
      <c r="AM27" s="174"/>
      <c r="AN27" s="174"/>
      <c r="AO27" s="174"/>
      <c r="AP27" s="18"/>
      <c r="AQ27" s="19"/>
      <c r="BE27" s="172"/>
    </row>
    <row r="28" spans="2:71" s="1" customFormat="1" ht="6.95" customHeight="1" x14ac:dyDescent="0.3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2"/>
      <c r="BE28" s="176"/>
    </row>
    <row r="29" spans="2:71" s="1" customFormat="1" ht="25.9" customHeight="1" x14ac:dyDescent="0.3">
      <c r="B29" s="30"/>
      <c r="C29" s="31"/>
      <c r="D29" s="33" t="s">
        <v>37</v>
      </c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183">
        <f>ROUND(AK26+AK27,2)</f>
        <v>0</v>
      </c>
      <c r="AL29" s="184"/>
      <c r="AM29" s="184"/>
      <c r="AN29" s="184"/>
      <c r="AO29" s="184"/>
      <c r="AP29" s="31"/>
      <c r="AQ29" s="32"/>
      <c r="BE29" s="176"/>
    </row>
    <row r="30" spans="2:71" s="1" customFormat="1" ht="6.95" customHeight="1" x14ac:dyDescent="0.3">
      <c r="B30" s="30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2"/>
      <c r="BE30" s="176"/>
    </row>
    <row r="31" spans="2:71" s="2" customFormat="1" ht="14.45" customHeight="1" x14ac:dyDescent="0.3">
      <c r="B31" s="35"/>
      <c r="C31" s="36"/>
      <c r="D31" s="37" t="s">
        <v>38</v>
      </c>
      <c r="E31" s="36"/>
      <c r="F31" s="37" t="s">
        <v>39</v>
      </c>
      <c r="G31" s="36"/>
      <c r="H31" s="36"/>
      <c r="I31" s="36"/>
      <c r="J31" s="36"/>
      <c r="K31" s="36"/>
      <c r="L31" s="185">
        <v>0.2</v>
      </c>
      <c r="M31" s="186"/>
      <c r="N31" s="186"/>
      <c r="O31" s="186"/>
      <c r="P31" s="36"/>
      <c r="Q31" s="36"/>
      <c r="R31" s="36"/>
      <c r="S31" s="36"/>
      <c r="T31" s="39" t="s">
        <v>40</v>
      </c>
      <c r="U31" s="36"/>
      <c r="V31" s="36"/>
      <c r="W31" s="187">
        <f>ROUND(AZ87+SUM(CD94:CD98),2)</f>
        <v>0</v>
      </c>
      <c r="X31" s="186"/>
      <c r="Y31" s="186"/>
      <c r="Z31" s="186"/>
      <c r="AA31" s="186"/>
      <c r="AB31" s="186"/>
      <c r="AC31" s="186"/>
      <c r="AD31" s="186"/>
      <c r="AE31" s="186"/>
      <c r="AF31" s="36"/>
      <c r="AG31" s="36"/>
      <c r="AH31" s="36"/>
      <c r="AI31" s="36"/>
      <c r="AJ31" s="36"/>
      <c r="AK31" s="187">
        <f>ROUND(AV87+SUM(BY94:BY98),2)</f>
        <v>0</v>
      </c>
      <c r="AL31" s="186"/>
      <c r="AM31" s="186"/>
      <c r="AN31" s="186"/>
      <c r="AO31" s="186"/>
      <c r="AP31" s="36"/>
      <c r="AQ31" s="40"/>
      <c r="BE31" s="177"/>
    </row>
    <row r="32" spans="2:71" s="2" customFormat="1" ht="14.45" customHeight="1" x14ac:dyDescent="0.3">
      <c r="B32" s="35"/>
      <c r="C32" s="36"/>
      <c r="D32" s="36"/>
      <c r="E32" s="36"/>
      <c r="F32" s="37" t="s">
        <v>41</v>
      </c>
      <c r="G32" s="36"/>
      <c r="H32" s="36"/>
      <c r="I32" s="36"/>
      <c r="J32" s="36"/>
      <c r="K32" s="36"/>
      <c r="L32" s="185">
        <v>0.2</v>
      </c>
      <c r="M32" s="186"/>
      <c r="N32" s="186"/>
      <c r="O32" s="186"/>
      <c r="P32" s="36"/>
      <c r="Q32" s="36"/>
      <c r="R32" s="36"/>
      <c r="S32" s="36"/>
      <c r="T32" s="39" t="s">
        <v>40</v>
      </c>
      <c r="U32" s="36"/>
      <c r="V32" s="36"/>
      <c r="W32" s="187">
        <f>ROUND(BA87+SUM(CE94:CE98),2)</f>
        <v>0</v>
      </c>
      <c r="X32" s="186"/>
      <c r="Y32" s="186"/>
      <c r="Z32" s="186"/>
      <c r="AA32" s="186"/>
      <c r="AB32" s="186"/>
      <c r="AC32" s="186"/>
      <c r="AD32" s="186"/>
      <c r="AE32" s="186"/>
      <c r="AF32" s="36"/>
      <c r="AG32" s="36"/>
      <c r="AH32" s="36"/>
      <c r="AI32" s="36"/>
      <c r="AJ32" s="36"/>
      <c r="AK32" s="187">
        <f>ROUND(AW87+SUM(BZ94:BZ98),2)</f>
        <v>0</v>
      </c>
      <c r="AL32" s="186"/>
      <c r="AM32" s="186"/>
      <c r="AN32" s="186"/>
      <c r="AO32" s="186"/>
      <c r="AP32" s="36"/>
      <c r="AQ32" s="40"/>
      <c r="BE32" s="177"/>
    </row>
    <row r="33" spans="2:57" s="2" customFormat="1" ht="14.45" hidden="1" customHeight="1" x14ac:dyDescent="0.3">
      <c r="B33" s="35"/>
      <c r="C33" s="36"/>
      <c r="D33" s="36"/>
      <c r="E33" s="36"/>
      <c r="F33" s="37" t="s">
        <v>42</v>
      </c>
      <c r="G33" s="36"/>
      <c r="H33" s="36"/>
      <c r="I33" s="36"/>
      <c r="J33" s="36"/>
      <c r="K33" s="36"/>
      <c r="L33" s="185">
        <v>0.2</v>
      </c>
      <c r="M33" s="186"/>
      <c r="N33" s="186"/>
      <c r="O33" s="186"/>
      <c r="P33" s="36"/>
      <c r="Q33" s="36"/>
      <c r="R33" s="36"/>
      <c r="S33" s="36"/>
      <c r="T33" s="39" t="s">
        <v>40</v>
      </c>
      <c r="U33" s="36"/>
      <c r="V33" s="36"/>
      <c r="W33" s="187">
        <f>ROUND(BB87+SUM(CF94:CF98),2)</f>
        <v>0</v>
      </c>
      <c r="X33" s="186"/>
      <c r="Y33" s="186"/>
      <c r="Z33" s="186"/>
      <c r="AA33" s="186"/>
      <c r="AB33" s="186"/>
      <c r="AC33" s="186"/>
      <c r="AD33" s="186"/>
      <c r="AE33" s="186"/>
      <c r="AF33" s="36"/>
      <c r="AG33" s="36"/>
      <c r="AH33" s="36"/>
      <c r="AI33" s="36"/>
      <c r="AJ33" s="36"/>
      <c r="AK33" s="187">
        <v>0</v>
      </c>
      <c r="AL33" s="186"/>
      <c r="AM33" s="186"/>
      <c r="AN33" s="186"/>
      <c r="AO33" s="186"/>
      <c r="AP33" s="36"/>
      <c r="AQ33" s="40"/>
      <c r="BE33" s="177"/>
    </row>
    <row r="34" spans="2:57" s="2" customFormat="1" ht="14.45" hidden="1" customHeight="1" x14ac:dyDescent="0.3">
      <c r="B34" s="35"/>
      <c r="C34" s="36"/>
      <c r="D34" s="36"/>
      <c r="E34" s="36"/>
      <c r="F34" s="37" t="s">
        <v>43</v>
      </c>
      <c r="G34" s="36"/>
      <c r="H34" s="36"/>
      <c r="I34" s="36"/>
      <c r="J34" s="36"/>
      <c r="K34" s="36"/>
      <c r="L34" s="185">
        <v>0.2</v>
      </c>
      <c r="M34" s="186"/>
      <c r="N34" s="186"/>
      <c r="O34" s="186"/>
      <c r="P34" s="36"/>
      <c r="Q34" s="36"/>
      <c r="R34" s="36"/>
      <c r="S34" s="36"/>
      <c r="T34" s="39" t="s">
        <v>40</v>
      </c>
      <c r="U34" s="36"/>
      <c r="V34" s="36"/>
      <c r="W34" s="187">
        <f>ROUND(BC87+SUM(CG94:CG98),2)</f>
        <v>0</v>
      </c>
      <c r="X34" s="186"/>
      <c r="Y34" s="186"/>
      <c r="Z34" s="186"/>
      <c r="AA34" s="186"/>
      <c r="AB34" s="186"/>
      <c r="AC34" s="186"/>
      <c r="AD34" s="186"/>
      <c r="AE34" s="186"/>
      <c r="AF34" s="36"/>
      <c r="AG34" s="36"/>
      <c r="AH34" s="36"/>
      <c r="AI34" s="36"/>
      <c r="AJ34" s="36"/>
      <c r="AK34" s="187">
        <v>0</v>
      </c>
      <c r="AL34" s="186"/>
      <c r="AM34" s="186"/>
      <c r="AN34" s="186"/>
      <c r="AO34" s="186"/>
      <c r="AP34" s="36"/>
      <c r="AQ34" s="40"/>
      <c r="BE34" s="177"/>
    </row>
    <row r="35" spans="2:57" s="2" customFormat="1" ht="14.45" hidden="1" customHeight="1" x14ac:dyDescent="0.3">
      <c r="B35" s="35"/>
      <c r="C35" s="36"/>
      <c r="D35" s="36"/>
      <c r="E35" s="36"/>
      <c r="F35" s="37" t="s">
        <v>44</v>
      </c>
      <c r="G35" s="36"/>
      <c r="H35" s="36"/>
      <c r="I35" s="36"/>
      <c r="J35" s="36"/>
      <c r="K35" s="36"/>
      <c r="L35" s="185">
        <v>0</v>
      </c>
      <c r="M35" s="186"/>
      <c r="N35" s="186"/>
      <c r="O35" s="186"/>
      <c r="P35" s="36"/>
      <c r="Q35" s="36"/>
      <c r="R35" s="36"/>
      <c r="S35" s="36"/>
      <c r="T35" s="39" t="s">
        <v>40</v>
      </c>
      <c r="U35" s="36"/>
      <c r="V35" s="36"/>
      <c r="W35" s="187">
        <f>ROUND(BD87+SUM(CH94:CH98),2)</f>
        <v>0</v>
      </c>
      <c r="X35" s="186"/>
      <c r="Y35" s="186"/>
      <c r="Z35" s="186"/>
      <c r="AA35" s="186"/>
      <c r="AB35" s="186"/>
      <c r="AC35" s="186"/>
      <c r="AD35" s="186"/>
      <c r="AE35" s="186"/>
      <c r="AF35" s="36"/>
      <c r="AG35" s="36"/>
      <c r="AH35" s="36"/>
      <c r="AI35" s="36"/>
      <c r="AJ35" s="36"/>
      <c r="AK35" s="187">
        <v>0</v>
      </c>
      <c r="AL35" s="186"/>
      <c r="AM35" s="186"/>
      <c r="AN35" s="186"/>
      <c r="AO35" s="186"/>
      <c r="AP35" s="36"/>
      <c r="AQ35" s="40"/>
    </row>
    <row r="36" spans="2:57" s="1" customFormat="1" ht="6.95" customHeight="1" x14ac:dyDescent="0.3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2"/>
    </row>
    <row r="37" spans="2:57" s="1" customFormat="1" ht="25.9" customHeight="1" x14ac:dyDescent="0.3">
      <c r="B37" s="30"/>
      <c r="C37" s="41"/>
      <c r="D37" s="42" t="s">
        <v>45</v>
      </c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4" t="s">
        <v>46</v>
      </c>
      <c r="U37" s="43"/>
      <c r="V37" s="43"/>
      <c r="W37" s="43"/>
      <c r="X37" s="188" t="s">
        <v>47</v>
      </c>
      <c r="Y37" s="189"/>
      <c r="Z37" s="189"/>
      <c r="AA37" s="189"/>
      <c r="AB37" s="189"/>
      <c r="AC37" s="43"/>
      <c r="AD37" s="43"/>
      <c r="AE37" s="43"/>
      <c r="AF37" s="43"/>
      <c r="AG37" s="43"/>
      <c r="AH37" s="43"/>
      <c r="AI37" s="43"/>
      <c r="AJ37" s="43"/>
      <c r="AK37" s="190">
        <f>SUM(AK29:AK35)</f>
        <v>0</v>
      </c>
      <c r="AL37" s="189"/>
      <c r="AM37" s="189"/>
      <c r="AN37" s="189"/>
      <c r="AO37" s="191"/>
      <c r="AP37" s="41"/>
      <c r="AQ37" s="32"/>
    </row>
    <row r="38" spans="2:57" s="1" customFormat="1" ht="14.45" customHeight="1" x14ac:dyDescent="0.3">
      <c r="B38" s="30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2"/>
    </row>
    <row r="39" spans="2:57" ht="13.5" x14ac:dyDescent="0.3"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9"/>
    </row>
    <row r="40" spans="2:57" ht="13.5" x14ac:dyDescent="0.3"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9"/>
    </row>
    <row r="41" spans="2:57" ht="13.5" x14ac:dyDescent="0.3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9"/>
    </row>
    <row r="42" spans="2:57" ht="13.5" x14ac:dyDescent="0.3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9"/>
    </row>
    <row r="43" spans="2:57" ht="13.5" x14ac:dyDescent="0.3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9"/>
    </row>
    <row r="44" spans="2:57" ht="13.5" x14ac:dyDescent="0.3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9"/>
    </row>
    <row r="45" spans="2:57" ht="13.5" x14ac:dyDescent="0.3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9"/>
    </row>
    <row r="46" spans="2:57" ht="13.5" x14ac:dyDescent="0.3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9"/>
    </row>
    <row r="47" spans="2:57" ht="13.5" x14ac:dyDescent="0.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9"/>
    </row>
    <row r="48" spans="2:57" ht="13.5" x14ac:dyDescent="0.3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9"/>
    </row>
    <row r="49" spans="2:43" s="1" customFormat="1" x14ac:dyDescent="0.3">
      <c r="B49" s="30"/>
      <c r="C49" s="31"/>
      <c r="D49" s="45" t="s">
        <v>48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7"/>
      <c r="AA49" s="31"/>
      <c r="AB49" s="31"/>
      <c r="AC49" s="45" t="s">
        <v>49</v>
      </c>
      <c r="AD49" s="46"/>
      <c r="AE49" s="46"/>
      <c r="AF49" s="46"/>
      <c r="AG49" s="46"/>
      <c r="AH49" s="46"/>
      <c r="AI49" s="46"/>
      <c r="AJ49" s="46"/>
      <c r="AK49" s="46"/>
      <c r="AL49" s="46"/>
      <c r="AM49" s="46"/>
      <c r="AN49" s="46"/>
      <c r="AO49" s="47"/>
      <c r="AP49" s="31"/>
      <c r="AQ49" s="32"/>
    </row>
    <row r="50" spans="2:43" ht="13.5" x14ac:dyDescent="0.3">
      <c r="B50" s="17"/>
      <c r="C50" s="18"/>
      <c r="D50" s="4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49"/>
      <c r="AA50" s="18"/>
      <c r="AB50" s="18"/>
      <c r="AC50" s="4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49"/>
      <c r="AP50" s="18"/>
      <c r="AQ50" s="19"/>
    </row>
    <row r="51" spans="2:43" ht="13.5" x14ac:dyDescent="0.3">
      <c r="B51" s="17"/>
      <c r="C51" s="18"/>
      <c r="D51" s="4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49"/>
      <c r="AA51" s="18"/>
      <c r="AB51" s="18"/>
      <c r="AC51" s="4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49"/>
      <c r="AP51" s="18"/>
      <c r="AQ51" s="19"/>
    </row>
    <row r="52" spans="2:43" ht="13.5" x14ac:dyDescent="0.3">
      <c r="B52" s="17"/>
      <c r="C52" s="18"/>
      <c r="D52" s="4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49"/>
      <c r="AA52" s="18"/>
      <c r="AB52" s="18"/>
      <c r="AC52" s="4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49"/>
      <c r="AP52" s="18"/>
      <c r="AQ52" s="19"/>
    </row>
    <row r="53" spans="2:43" ht="13.5" x14ac:dyDescent="0.3">
      <c r="B53" s="17"/>
      <c r="C53" s="18"/>
      <c r="D53" s="4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49"/>
      <c r="AA53" s="18"/>
      <c r="AB53" s="18"/>
      <c r="AC53" s="4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49"/>
      <c r="AP53" s="18"/>
      <c r="AQ53" s="19"/>
    </row>
    <row r="54" spans="2:43" ht="13.5" x14ac:dyDescent="0.3">
      <c r="B54" s="17"/>
      <c r="C54" s="18"/>
      <c r="D54" s="4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49"/>
      <c r="AA54" s="18"/>
      <c r="AB54" s="18"/>
      <c r="AC54" s="4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49"/>
      <c r="AP54" s="18"/>
      <c r="AQ54" s="19"/>
    </row>
    <row r="55" spans="2:43" ht="13.5" x14ac:dyDescent="0.3">
      <c r="B55" s="17"/>
      <c r="C55" s="18"/>
      <c r="D55" s="4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49"/>
      <c r="AA55" s="18"/>
      <c r="AB55" s="18"/>
      <c r="AC55" s="4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49"/>
      <c r="AP55" s="18"/>
      <c r="AQ55" s="19"/>
    </row>
    <row r="56" spans="2:43" ht="13.5" x14ac:dyDescent="0.3">
      <c r="B56" s="17"/>
      <c r="C56" s="18"/>
      <c r="D56" s="4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49"/>
      <c r="AA56" s="18"/>
      <c r="AB56" s="18"/>
      <c r="AC56" s="4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49"/>
      <c r="AP56" s="18"/>
      <c r="AQ56" s="19"/>
    </row>
    <row r="57" spans="2:43" ht="13.5" x14ac:dyDescent="0.3">
      <c r="B57" s="17"/>
      <c r="C57" s="18"/>
      <c r="D57" s="4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49"/>
      <c r="AA57" s="18"/>
      <c r="AB57" s="18"/>
      <c r="AC57" s="4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49"/>
      <c r="AP57" s="18"/>
      <c r="AQ57" s="19"/>
    </row>
    <row r="58" spans="2:43" s="1" customFormat="1" x14ac:dyDescent="0.3">
      <c r="B58" s="30"/>
      <c r="C58" s="31"/>
      <c r="D58" s="50" t="s">
        <v>50</v>
      </c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2" t="s">
        <v>51</v>
      </c>
      <c r="S58" s="51"/>
      <c r="T58" s="51"/>
      <c r="U58" s="51"/>
      <c r="V58" s="51"/>
      <c r="W58" s="51"/>
      <c r="X58" s="51"/>
      <c r="Y58" s="51"/>
      <c r="Z58" s="53"/>
      <c r="AA58" s="31"/>
      <c r="AB58" s="31"/>
      <c r="AC58" s="50" t="s">
        <v>50</v>
      </c>
      <c r="AD58" s="51"/>
      <c r="AE58" s="51"/>
      <c r="AF58" s="51"/>
      <c r="AG58" s="51"/>
      <c r="AH58" s="51"/>
      <c r="AI58" s="51"/>
      <c r="AJ58" s="51"/>
      <c r="AK58" s="51"/>
      <c r="AL58" s="51"/>
      <c r="AM58" s="52" t="s">
        <v>51</v>
      </c>
      <c r="AN58" s="51"/>
      <c r="AO58" s="53"/>
      <c r="AP58" s="31"/>
      <c r="AQ58" s="32"/>
    </row>
    <row r="59" spans="2:43" ht="13.5" x14ac:dyDescent="0.3">
      <c r="B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9"/>
    </row>
    <row r="60" spans="2:43" s="1" customFormat="1" x14ac:dyDescent="0.3">
      <c r="B60" s="30"/>
      <c r="C60" s="31"/>
      <c r="D60" s="45" t="s">
        <v>52</v>
      </c>
      <c r="E60" s="46"/>
      <c r="F60" s="46"/>
      <c r="G60" s="46"/>
      <c r="H60" s="46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7"/>
      <c r="AA60" s="31"/>
      <c r="AB60" s="31"/>
      <c r="AC60" s="45" t="s">
        <v>53</v>
      </c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7"/>
      <c r="AP60" s="31"/>
      <c r="AQ60" s="32"/>
    </row>
    <row r="61" spans="2:43" ht="13.5" x14ac:dyDescent="0.3">
      <c r="B61" s="17"/>
      <c r="C61" s="18"/>
      <c r="D61" s="4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49"/>
      <c r="AA61" s="18"/>
      <c r="AB61" s="18"/>
      <c r="AC61" s="4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49"/>
      <c r="AP61" s="18"/>
      <c r="AQ61" s="19"/>
    </row>
    <row r="62" spans="2:43" ht="13.5" x14ac:dyDescent="0.3">
      <c r="B62" s="17"/>
      <c r="C62" s="18"/>
      <c r="D62" s="4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49"/>
      <c r="AA62" s="18"/>
      <c r="AB62" s="18"/>
      <c r="AC62" s="4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49"/>
      <c r="AP62" s="18"/>
      <c r="AQ62" s="19"/>
    </row>
    <row r="63" spans="2:43" ht="13.5" x14ac:dyDescent="0.3">
      <c r="B63" s="17"/>
      <c r="C63" s="18"/>
      <c r="D63" s="4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49"/>
      <c r="AA63" s="18"/>
      <c r="AB63" s="18"/>
      <c r="AC63" s="4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49"/>
      <c r="AP63" s="18"/>
      <c r="AQ63" s="19"/>
    </row>
    <row r="64" spans="2:43" ht="13.5" x14ac:dyDescent="0.3">
      <c r="B64" s="17"/>
      <c r="C64" s="18"/>
      <c r="D64" s="4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49"/>
      <c r="AA64" s="18"/>
      <c r="AB64" s="18"/>
      <c r="AC64" s="4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49"/>
      <c r="AP64" s="18"/>
      <c r="AQ64" s="19"/>
    </row>
    <row r="65" spans="2:43" ht="13.5" x14ac:dyDescent="0.3">
      <c r="B65" s="17"/>
      <c r="C65" s="18"/>
      <c r="D65" s="4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49"/>
      <c r="AA65" s="18"/>
      <c r="AB65" s="18"/>
      <c r="AC65" s="4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49"/>
      <c r="AP65" s="18"/>
      <c r="AQ65" s="19"/>
    </row>
    <row r="66" spans="2:43" ht="13.5" x14ac:dyDescent="0.3">
      <c r="B66" s="17"/>
      <c r="C66" s="18"/>
      <c r="D66" s="4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49"/>
      <c r="AA66" s="18"/>
      <c r="AB66" s="18"/>
      <c r="AC66" s="4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49"/>
      <c r="AP66" s="18"/>
      <c r="AQ66" s="19"/>
    </row>
    <row r="67" spans="2:43" ht="13.5" x14ac:dyDescent="0.3">
      <c r="B67" s="17"/>
      <c r="C67" s="18"/>
      <c r="D67" s="4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49"/>
      <c r="AA67" s="18"/>
      <c r="AB67" s="18"/>
      <c r="AC67" s="4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49"/>
      <c r="AP67" s="18"/>
      <c r="AQ67" s="19"/>
    </row>
    <row r="68" spans="2:43" ht="13.5" x14ac:dyDescent="0.3">
      <c r="B68" s="17"/>
      <c r="C68" s="18"/>
      <c r="D68" s="4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49"/>
      <c r="AA68" s="18"/>
      <c r="AB68" s="18"/>
      <c r="AC68" s="4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49"/>
      <c r="AP68" s="18"/>
      <c r="AQ68" s="19"/>
    </row>
    <row r="69" spans="2:43" s="1" customFormat="1" x14ac:dyDescent="0.3">
      <c r="B69" s="30"/>
      <c r="C69" s="31"/>
      <c r="D69" s="50" t="s">
        <v>50</v>
      </c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2" t="s">
        <v>51</v>
      </c>
      <c r="S69" s="51"/>
      <c r="T69" s="51"/>
      <c r="U69" s="51"/>
      <c r="V69" s="51"/>
      <c r="W69" s="51"/>
      <c r="X69" s="51"/>
      <c r="Y69" s="51"/>
      <c r="Z69" s="53"/>
      <c r="AA69" s="31"/>
      <c r="AB69" s="31"/>
      <c r="AC69" s="50" t="s">
        <v>50</v>
      </c>
      <c r="AD69" s="51"/>
      <c r="AE69" s="51"/>
      <c r="AF69" s="51"/>
      <c r="AG69" s="51"/>
      <c r="AH69" s="51"/>
      <c r="AI69" s="51"/>
      <c r="AJ69" s="51"/>
      <c r="AK69" s="51"/>
      <c r="AL69" s="51"/>
      <c r="AM69" s="52" t="s">
        <v>51</v>
      </c>
      <c r="AN69" s="51"/>
      <c r="AO69" s="53"/>
      <c r="AP69" s="31"/>
      <c r="AQ69" s="32"/>
    </row>
    <row r="70" spans="2:43" s="1" customFormat="1" ht="6.95" customHeight="1" x14ac:dyDescent="0.3">
      <c r="B70" s="30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2"/>
    </row>
    <row r="71" spans="2:43" s="1" customFormat="1" ht="6.95" customHeight="1" x14ac:dyDescent="0.3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B71" s="55"/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6"/>
    </row>
    <row r="75" spans="2:43" s="1" customFormat="1" ht="6.95" customHeight="1" x14ac:dyDescent="0.3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9"/>
    </row>
    <row r="76" spans="2:43" s="1" customFormat="1" ht="36.950000000000003" customHeight="1" x14ac:dyDescent="0.3">
      <c r="B76" s="30"/>
      <c r="C76" s="173" t="s">
        <v>54</v>
      </c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192"/>
      <c r="S76" s="192"/>
      <c r="T76" s="192"/>
      <c r="U76" s="192"/>
      <c r="V76" s="192"/>
      <c r="W76" s="192"/>
      <c r="X76" s="192"/>
      <c r="Y76" s="192"/>
      <c r="Z76" s="192"/>
      <c r="AA76" s="192"/>
      <c r="AB76" s="192"/>
      <c r="AC76" s="192"/>
      <c r="AD76" s="192"/>
      <c r="AE76" s="192"/>
      <c r="AF76" s="192"/>
      <c r="AG76" s="192"/>
      <c r="AH76" s="192"/>
      <c r="AI76" s="192"/>
      <c r="AJ76" s="192"/>
      <c r="AK76" s="192"/>
      <c r="AL76" s="192"/>
      <c r="AM76" s="192"/>
      <c r="AN76" s="192"/>
      <c r="AO76" s="192"/>
      <c r="AP76" s="192"/>
      <c r="AQ76" s="32"/>
    </row>
    <row r="77" spans="2:43" s="3" customFormat="1" ht="14.45" customHeight="1" x14ac:dyDescent="0.3">
      <c r="B77" s="60"/>
      <c r="C77" s="25" t="s">
        <v>12</v>
      </c>
      <c r="D77" s="61"/>
      <c r="E77" s="61"/>
      <c r="F77" s="61"/>
      <c r="G77" s="61"/>
      <c r="H77" s="61"/>
      <c r="I77" s="61"/>
      <c r="J77" s="61"/>
      <c r="K77" s="61"/>
      <c r="L77" s="61" t="str">
        <f>K5</f>
        <v>091/2017</v>
      </c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2"/>
    </row>
    <row r="78" spans="2:43" s="4" customFormat="1" ht="36.950000000000003" customHeight="1" x14ac:dyDescent="0.3">
      <c r="B78" s="63"/>
      <c r="C78" s="64" t="s">
        <v>15</v>
      </c>
      <c r="D78" s="65"/>
      <c r="E78" s="65"/>
      <c r="F78" s="65"/>
      <c r="G78" s="65"/>
      <c r="H78" s="65"/>
      <c r="I78" s="65"/>
      <c r="J78" s="65"/>
      <c r="K78" s="65"/>
      <c r="L78" s="193" t="str">
        <f>K6</f>
        <v>Zvýšenie energietickej účinnosti budovy obecného úradu, Beluj</v>
      </c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  <c r="AG78" s="194"/>
      <c r="AH78" s="194"/>
      <c r="AI78" s="194"/>
      <c r="AJ78" s="194"/>
      <c r="AK78" s="194"/>
      <c r="AL78" s="194"/>
      <c r="AM78" s="194"/>
      <c r="AN78" s="194"/>
      <c r="AO78" s="194"/>
      <c r="AP78" s="65"/>
      <c r="AQ78" s="66"/>
    </row>
    <row r="79" spans="2:43" s="1" customFormat="1" ht="6.95" customHeight="1" x14ac:dyDescent="0.3">
      <c r="B79" s="30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2"/>
    </row>
    <row r="80" spans="2:43" s="1" customFormat="1" x14ac:dyDescent="0.3">
      <c r="B80" s="30"/>
      <c r="C80" s="25" t="s">
        <v>19</v>
      </c>
      <c r="D80" s="31"/>
      <c r="E80" s="31"/>
      <c r="F80" s="31"/>
      <c r="G80" s="31"/>
      <c r="H80" s="31"/>
      <c r="I80" s="31"/>
      <c r="J80" s="31"/>
      <c r="K80" s="31"/>
      <c r="L80" s="67" t="str">
        <f>IF(K8="","",K8)</f>
        <v>Beluj</v>
      </c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25" t="s">
        <v>21</v>
      </c>
      <c r="AJ80" s="31"/>
      <c r="AK80" s="31"/>
      <c r="AL80" s="31"/>
      <c r="AM80" s="68" t="str">
        <f>IF(AN8= "","",AN8)</f>
        <v>1. 3. 2017</v>
      </c>
      <c r="AN80" s="31"/>
      <c r="AO80" s="31"/>
      <c r="AP80" s="31"/>
      <c r="AQ80" s="32"/>
    </row>
    <row r="81" spans="1:89" s="1" customFormat="1" ht="6.95" customHeight="1" x14ac:dyDescent="0.3">
      <c r="B81" s="30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2"/>
    </row>
    <row r="82" spans="1:89" s="1" customFormat="1" x14ac:dyDescent="0.3">
      <c r="B82" s="30"/>
      <c r="C82" s="25" t="s">
        <v>23</v>
      </c>
      <c r="D82" s="31"/>
      <c r="E82" s="31"/>
      <c r="F82" s="31"/>
      <c r="G82" s="31"/>
      <c r="H82" s="31"/>
      <c r="I82" s="31"/>
      <c r="J82" s="31"/>
      <c r="K82" s="31"/>
      <c r="L82" s="61" t="str">
        <f>IF(E11= "","",E11)</f>
        <v>Obec Beluj</v>
      </c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25" t="s">
        <v>29</v>
      </c>
      <c r="AJ82" s="31"/>
      <c r="AK82" s="31"/>
      <c r="AL82" s="31"/>
      <c r="AM82" s="195" t="str">
        <f>IF(E17="","",E17)</f>
        <v>Ing. arch. Matej Brašeň, SKA 2081 AA</v>
      </c>
      <c r="AN82" s="192"/>
      <c r="AO82" s="192"/>
      <c r="AP82" s="192"/>
      <c r="AQ82" s="32"/>
      <c r="AS82" s="196" t="s">
        <v>55</v>
      </c>
      <c r="AT82" s="197"/>
      <c r="AU82" s="46"/>
      <c r="AV82" s="46"/>
      <c r="AW82" s="46"/>
      <c r="AX82" s="46"/>
      <c r="AY82" s="46"/>
      <c r="AZ82" s="46"/>
      <c r="BA82" s="46"/>
      <c r="BB82" s="46"/>
      <c r="BC82" s="46"/>
      <c r="BD82" s="47"/>
    </row>
    <row r="83" spans="1:89" s="1" customFormat="1" x14ac:dyDescent="0.3">
      <c r="B83" s="30"/>
      <c r="C83" s="25" t="s">
        <v>27</v>
      </c>
      <c r="D83" s="31"/>
      <c r="E83" s="31"/>
      <c r="F83" s="31"/>
      <c r="G83" s="31"/>
      <c r="H83" s="31"/>
      <c r="I83" s="31"/>
      <c r="J83" s="31"/>
      <c r="K83" s="31"/>
      <c r="L83" s="61" t="str">
        <f>IF(E14= "Vyplň údaj","",E14)</f>
        <v/>
      </c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25" t="s">
        <v>32</v>
      </c>
      <c r="AJ83" s="31"/>
      <c r="AK83" s="31"/>
      <c r="AL83" s="31"/>
      <c r="AM83" s="195" t="str">
        <f>IF(E20="","",E20)</f>
        <v xml:space="preserve"> </v>
      </c>
      <c r="AN83" s="192"/>
      <c r="AO83" s="192"/>
      <c r="AP83" s="192"/>
      <c r="AQ83" s="32"/>
      <c r="AS83" s="198"/>
      <c r="AT83" s="192"/>
      <c r="AU83" s="31"/>
      <c r="AV83" s="31"/>
      <c r="AW83" s="31"/>
      <c r="AX83" s="31"/>
      <c r="AY83" s="31"/>
      <c r="AZ83" s="31"/>
      <c r="BA83" s="31"/>
      <c r="BB83" s="31"/>
      <c r="BC83" s="31"/>
      <c r="BD83" s="70"/>
    </row>
    <row r="84" spans="1:89" s="1" customFormat="1" ht="10.9" customHeight="1" x14ac:dyDescent="0.3">
      <c r="B84" s="30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2"/>
      <c r="AS84" s="198"/>
      <c r="AT84" s="192"/>
      <c r="AU84" s="31"/>
      <c r="AV84" s="31"/>
      <c r="AW84" s="31"/>
      <c r="AX84" s="31"/>
      <c r="AY84" s="31"/>
      <c r="AZ84" s="31"/>
      <c r="BA84" s="31"/>
      <c r="BB84" s="31"/>
      <c r="BC84" s="31"/>
      <c r="BD84" s="70"/>
    </row>
    <row r="85" spans="1:89" s="1" customFormat="1" ht="29.25" customHeight="1" x14ac:dyDescent="0.3">
      <c r="B85" s="30"/>
      <c r="C85" s="199" t="s">
        <v>56</v>
      </c>
      <c r="D85" s="200"/>
      <c r="E85" s="200"/>
      <c r="F85" s="200"/>
      <c r="G85" s="200"/>
      <c r="H85" s="71"/>
      <c r="I85" s="201" t="s">
        <v>57</v>
      </c>
      <c r="J85" s="200"/>
      <c r="K85" s="200"/>
      <c r="L85" s="200"/>
      <c r="M85" s="200"/>
      <c r="N85" s="200"/>
      <c r="O85" s="200"/>
      <c r="P85" s="200"/>
      <c r="Q85" s="200"/>
      <c r="R85" s="200"/>
      <c r="S85" s="200"/>
      <c r="T85" s="200"/>
      <c r="U85" s="200"/>
      <c r="V85" s="200"/>
      <c r="W85" s="200"/>
      <c r="X85" s="200"/>
      <c r="Y85" s="200"/>
      <c r="Z85" s="200"/>
      <c r="AA85" s="200"/>
      <c r="AB85" s="200"/>
      <c r="AC85" s="200"/>
      <c r="AD85" s="200"/>
      <c r="AE85" s="200"/>
      <c r="AF85" s="200"/>
      <c r="AG85" s="201" t="s">
        <v>58</v>
      </c>
      <c r="AH85" s="200"/>
      <c r="AI85" s="200"/>
      <c r="AJ85" s="200"/>
      <c r="AK85" s="200"/>
      <c r="AL85" s="200"/>
      <c r="AM85" s="200"/>
      <c r="AN85" s="201" t="s">
        <v>59</v>
      </c>
      <c r="AO85" s="200"/>
      <c r="AP85" s="202"/>
      <c r="AQ85" s="32"/>
      <c r="AS85" s="72" t="s">
        <v>60</v>
      </c>
      <c r="AT85" s="73" t="s">
        <v>61</v>
      </c>
      <c r="AU85" s="73" t="s">
        <v>62</v>
      </c>
      <c r="AV85" s="73" t="s">
        <v>63</v>
      </c>
      <c r="AW85" s="73" t="s">
        <v>64</v>
      </c>
      <c r="AX85" s="73" t="s">
        <v>65</v>
      </c>
      <c r="AY85" s="73" t="s">
        <v>66</v>
      </c>
      <c r="AZ85" s="73" t="s">
        <v>67</v>
      </c>
      <c r="BA85" s="73" t="s">
        <v>68</v>
      </c>
      <c r="BB85" s="73" t="s">
        <v>69</v>
      </c>
      <c r="BC85" s="73" t="s">
        <v>70</v>
      </c>
      <c r="BD85" s="74" t="s">
        <v>71</v>
      </c>
    </row>
    <row r="86" spans="1:89" s="1" customFormat="1" ht="10.9" customHeight="1" x14ac:dyDescent="0.3">
      <c r="B86" s="30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2"/>
      <c r="AS86" s="75"/>
      <c r="AT86" s="46"/>
      <c r="AU86" s="46"/>
      <c r="AV86" s="46"/>
      <c r="AW86" s="46"/>
      <c r="AX86" s="46"/>
      <c r="AY86" s="46"/>
      <c r="AZ86" s="46"/>
      <c r="BA86" s="46"/>
      <c r="BB86" s="46"/>
      <c r="BC86" s="46"/>
      <c r="BD86" s="47"/>
    </row>
    <row r="87" spans="1:89" s="4" customFormat="1" ht="32.450000000000003" customHeight="1" x14ac:dyDescent="0.3">
      <c r="B87" s="63"/>
      <c r="C87" s="76" t="s">
        <v>72</v>
      </c>
      <c r="D87" s="77"/>
      <c r="E87" s="77"/>
      <c r="F87" s="77"/>
      <c r="G87" s="77"/>
      <c r="H87" s="77"/>
      <c r="I87" s="77"/>
      <c r="J87" s="77"/>
      <c r="K87" s="77"/>
      <c r="L87" s="77"/>
      <c r="M87" s="77"/>
      <c r="N87" s="77"/>
      <c r="O87" s="77"/>
      <c r="P87" s="77"/>
      <c r="Q87" s="77"/>
      <c r="R87" s="77"/>
      <c r="S87" s="77"/>
      <c r="T87" s="77"/>
      <c r="U87" s="77"/>
      <c r="V87" s="77"/>
      <c r="W87" s="77"/>
      <c r="X87" s="77"/>
      <c r="Y87" s="77"/>
      <c r="Z87" s="77"/>
      <c r="AA87" s="77"/>
      <c r="AB87" s="77"/>
      <c r="AC87" s="77"/>
      <c r="AD87" s="77"/>
      <c r="AE87" s="77"/>
      <c r="AF87" s="77"/>
      <c r="AG87" s="209">
        <f>ROUND(SUM(AG88:AG91),2)</f>
        <v>0</v>
      </c>
      <c r="AH87" s="209"/>
      <c r="AI87" s="209"/>
      <c r="AJ87" s="209"/>
      <c r="AK87" s="209"/>
      <c r="AL87" s="209"/>
      <c r="AM87" s="209"/>
      <c r="AN87" s="210">
        <f>SUM(AG87,AT87)</f>
        <v>0</v>
      </c>
      <c r="AO87" s="210"/>
      <c r="AP87" s="210"/>
      <c r="AQ87" s="66"/>
      <c r="AS87" s="78">
        <f>ROUND(SUM(AS88:AS91),2)</f>
        <v>0</v>
      </c>
      <c r="AT87" s="79">
        <f>ROUND(SUM(AV87:AW87),2)</f>
        <v>0</v>
      </c>
      <c r="AU87" s="80">
        <f>ROUND(SUM(AU88:AU91),5)</f>
        <v>0</v>
      </c>
      <c r="AV87" s="79">
        <f>ROUND(AZ87*L31,2)</f>
        <v>0</v>
      </c>
      <c r="AW87" s="79">
        <f>ROUND(BA87*L32,2)</f>
        <v>0</v>
      </c>
      <c r="AX87" s="79">
        <f>ROUND(BB87*L31,2)</f>
        <v>0</v>
      </c>
      <c r="AY87" s="79">
        <f>ROUND(BC87*L32,2)</f>
        <v>0</v>
      </c>
      <c r="AZ87" s="79">
        <f>ROUND(SUM(AZ88:AZ91),2)</f>
        <v>0</v>
      </c>
      <c r="BA87" s="79">
        <f>ROUND(SUM(BA88:BA91),2)</f>
        <v>0</v>
      </c>
      <c r="BB87" s="79">
        <f>ROUND(SUM(BB88:BB91),2)</f>
        <v>0</v>
      </c>
      <c r="BC87" s="79">
        <f>ROUND(SUM(BC88:BC91),2)</f>
        <v>0</v>
      </c>
      <c r="BD87" s="81">
        <f>ROUND(SUM(BD88:BD91),2)</f>
        <v>0</v>
      </c>
      <c r="BS87" s="82" t="s">
        <v>73</v>
      </c>
      <c r="BT87" s="82" t="s">
        <v>74</v>
      </c>
      <c r="BU87" s="83" t="s">
        <v>75</v>
      </c>
      <c r="BV87" s="82" t="s">
        <v>76</v>
      </c>
      <c r="BW87" s="82" t="s">
        <v>77</v>
      </c>
      <c r="BX87" s="82" t="s">
        <v>78</v>
      </c>
    </row>
    <row r="88" spans="1:89" s="5" customFormat="1" ht="22.5" customHeight="1" x14ac:dyDescent="0.3">
      <c r="A88" s="256" t="s">
        <v>1002</v>
      </c>
      <c r="B88" s="84"/>
      <c r="C88" s="85"/>
      <c r="D88" s="205" t="s">
        <v>79</v>
      </c>
      <c r="E88" s="204"/>
      <c r="F88" s="204"/>
      <c r="G88" s="204"/>
      <c r="H88" s="204"/>
      <c r="I88" s="86"/>
      <c r="J88" s="205" t="s">
        <v>80</v>
      </c>
      <c r="K88" s="204"/>
      <c r="L88" s="204"/>
      <c r="M88" s="204"/>
      <c r="N88" s="204"/>
      <c r="O88" s="204"/>
      <c r="P88" s="204"/>
      <c r="Q88" s="204"/>
      <c r="R88" s="204"/>
      <c r="S88" s="204"/>
      <c r="T88" s="204"/>
      <c r="U88" s="204"/>
      <c r="V88" s="204"/>
      <c r="W88" s="204"/>
      <c r="X88" s="204"/>
      <c r="Y88" s="204"/>
      <c r="Z88" s="204"/>
      <c r="AA88" s="204"/>
      <c r="AB88" s="204"/>
      <c r="AC88" s="204"/>
      <c r="AD88" s="204"/>
      <c r="AE88" s="204"/>
      <c r="AF88" s="204"/>
      <c r="AG88" s="203">
        <f>'01 - Búracie práce'!M30</f>
        <v>0</v>
      </c>
      <c r="AH88" s="204"/>
      <c r="AI88" s="204"/>
      <c r="AJ88" s="204"/>
      <c r="AK88" s="204"/>
      <c r="AL88" s="204"/>
      <c r="AM88" s="204"/>
      <c r="AN88" s="203">
        <f>SUM(AG88,AT88)</f>
        <v>0</v>
      </c>
      <c r="AO88" s="204"/>
      <c r="AP88" s="204"/>
      <c r="AQ88" s="87"/>
      <c r="AS88" s="88">
        <f>'01 - Búracie práce'!M28</f>
        <v>0</v>
      </c>
      <c r="AT88" s="89">
        <f>ROUND(SUM(AV88:AW88),2)</f>
        <v>0</v>
      </c>
      <c r="AU88" s="90">
        <f>'01 - Búracie práce'!W124</f>
        <v>0</v>
      </c>
      <c r="AV88" s="89">
        <f>'01 - Búracie práce'!M32</f>
        <v>0</v>
      </c>
      <c r="AW88" s="89">
        <f>'01 - Búracie práce'!M33</f>
        <v>0</v>
      </c>
      <c r="AX88" s="89">
        <f>'01 - Búracie práce'!M34</f>
        <v>0</v>
      </c>
      <c r="AY88" s="89">
        <f>'01 - Búracie práce'!M35</f>
        <v>0</v>
      </c>
      <c r="AZ88" s="89">
        <f>'01 - Búracie práce'!H32</f>
        <v>0</v>
      </c>
      <c r="BA88" s="89">
        <f>'01 - Búracie práce'!H33</f>
        <v>0</v>
      </c>
      <c r="BB88" s="89">
        <f>'01 - Búracie práce'!H34</f>
        <v>0</v>
      </c>
      <c r="BC88" s="89">
        <f>'01 - Búracie práce'!H35</f>
        <v>0</v>
      </c>
      <c r="BD88" s="91">
        <f>'01 - Búracie práce'!H36</f>
        <v>0</v>
      </c>
      <c r="BT88" s="92" t="s">
        <v>81</v>
      </c>
      <c r="BV88" s="92" t="s">
        <v>76</v>
      </c>
      <c r="BW88" s="92" t="s">
        <v>82</v>
      </c>
      <c r="BX88" s="92" t="s">
        <v>77</v>
      </c>
    </row>
    <row r="89" spans="1:89" s="5" customFormat="1" ht="22.5" customHeight="1" x14ac:dyDescent="0.3">
      <c r="A89" s="256" t="s">
        <v>1002</v>
      </c>
      <c r="B89" s="84"/>
      <c r="C89" s="85"/>
      <c r="D89" s="205" t="s">
        <v>83</v>
      </c>
      <c r="E89" s="204"/>
      <c r="F89" s="204"/>
      <c r="G89" s="204"/>
      <c r="H89" s="204"/>
      <c r="I89" s="86"/>
      <c r="J89" s="205" t="s">
        <v>84</v>
      </c>
      <c r="K89" s="204"/>
      <c r="L89" s="204"/>
      <c r="M89" s="204"/>
      <c r="N89" s="204"/>
      <c r="O89" s="204"/>
      <c r="P89" s="204"/>
      <c r="Q89" s="204"/>
      <c r="R89" s="204"/>
      <c r="S89" s="204"/>
      <c r="T89" s="204"/>
      <c r="U89" s="204"/>
      <c r="V89" s="204"/>
      <c r="W89" s="204"/>
      <c r="X89" s="204"/>
      <c r="Y89" s="204"/>
      <c r="Z89" s="204"/>
      <c r="AA89" s="204"/>
      <c r="AB89" s="204"/>
      <c r="AC89" s="204"/>
      <c r="AD89" s="204"/>
      <c r="AE89" s="204"/>
      <c r="AF89" s="204"/>
      <c r="AG89" s="203">
        <f>'02 - Rekonštrukcia-staveb...'!M30</f>
        <v>0</v>
      </c>
      <c r="AH89" s="204"/>
      <c r="AI89" s="204"/>
      <c r="AJ89" s="204"/>
      <c r="AK89" s="204"/>
      <c r="AL89" s="204"/>
      <c r="AM89" s="204"/>
      <c r="AN89" s="203">
        <f>SUM(AG89,AT89)</f>
        <v>0</v>
      </c>
      <c r="AO89" s="204"/>
      <c r="AP89" s="204"/>
      <c r="AQ89" s="87"/>
      <c r="AS89" s="88">
        <f>'02 - Rekonštrukcia-staveb...'!M28</f>
        <v>0</v>
      </c>
      <c r="AT89" s="89">
        <f>ROUND(SUM(AV89:AW89),2)</f>
        <v>0</v>
      </c>
      <c r="AU89" s="90">
        <f>'02 - Rekonštrukcia-staveb...'!W135</f>
        <v>0</v>
      </c>
      <c r="AV89" s="89">
        <f>'02 - Rekonštrukcia-staveb...'!M32</f>
        <v>0</v>
      </c>
      <c r="AW89" s="89">
        <f>'02 - Rekonštrukcia-staveb...'!M33</f>
        <v>0</v>
      </c>
      <c r="AX89" s="89">
        <f>'02 - Rekonštrukcia-staveb...'!M34</f>
        <v>0</v>
      </c>
      <c r="AY89" s="89">
        <f>'02 - Rekonštrukcia-staveb...'!M35</f>
        <v>0</v>
      </c>
      <c r="AZ89" s="89">
        <f>'02 - Rekonštrukcia-staveb...'!H32</f>
        <v>0</v>
      </c>
      <c r="BA89" s="89">
        <f>'02 - Rekonštrukcia-staveb...'!H33</f>
        <v>0</v>
      </c>
      <c r="BB89" s="89">
        <f>'02 - Rekonštrukcia-staveb...'!H34</f>
        <v>0</v>
      </c>
      <c r="BC89" s="89">
        <f>'02 - Rekonštrukcia-staveb...'!H35</f>
        <v>0</v>
      </c>
      <c r="BD89" s="91">
        <f>'02 - Rekonštrukcia-staveb...'!H36</f>
        <v>0</v>
      </c>
      <c r="BT89" s="92" t="s">
        <v>81</v>
      </c>
      <c r="BV89" s="92" t="s">
        <v>76</v>
      </c>
      <c r="BW89" s="92" t="s">
        <v>85</v>
      </c>
      <c r="BX89" s="92" t="s">
        <v>77</v>
      </c>
    </row>
    <row r="90" spans="1:89" s="5" customFormat="1" ht="22.5" customHeight="1" x14ac:dyDescent="0.3">
      <c r="A90" s="256" t="s">
        <v>1002</v>
      </c>
      <c r="B90" s="84"/>
      <c r="C90" s="85"/>
      <c r="D90" s="205" t="s">
        <v>86</v>
      </c>
      <c r="E90" s="204"/>
      <c r="F90" s="204"/>
      <c r="G90" s="204"/>
      <c r="H90" s="204"/>
      <c r="I90" s="86"/>
      <c r="J90" s="205" t="s">
        <v>87</v>
      </c>
      <c r="K90" s="204"/>
      <c r="L90" s="204"/>
      <c r="M90" s="204"/>
      <c r="N90" s="204"/>
      <c r="O90" s="204"/>
      <c r="P90" s="204"/>
      <c r="Q90" s="204"/>
      <c r="R90" s="204"/>
      <c r="S90" s="204"/>
      <c r="T90" s="204"/>
      <c r="U90" s="204"/>
      <c r="V90" s="204"/>
      <c r="W90" s="204"/>
      <c r="X90" s="204"/>
      <c r="Y90" s="204"/>
      <c r="Z90" s="204"/>
      <c r="AA90" s="204"/>
      <c r="AB90" s="204"/>
      <c r="AC90" s="204"/>
      <c r="AD90" s="204"/>
      <c r="AE90" s="204"/>
      <c r="AF90" s="204"/>
      <c r="AG90" s="203">
        <f>'03 - Ústredné kúrenie'!M30</f>
        <v>0</v>
      </c>
      <c r="AH90" s="204"/>
      <c r="AI90" s="204"/>
      <c r="AJ90" s="204"/>
      <c r="AK90" s="204"/>
      <c r="AL90" s="204"/>
      <c r="AM90" s="204"/>
      <c r="AN90" s="203">
        <f>SUM(AG90,AT90)</f>
        <v>0</v>
      </c>
      <c r="AO90" s="204"/>
      <c r="AP90" s="204"/>
      <c r="AQ90" s="87"/>
      <c r="AS90" s="88">
        <f>'03 - Ústredné kúrenie'!M28</f>
        <v>0</v>
      </c>
      <c r="AT90" s="89">
        <f>ROUND(SUM(AV90:AW90),2)</f>
        <v>0</v>
      </c>
      <c r="AU90" s="90">
        <f>'03 - Ústredné kúrenie'!W128</f>
        <v>0</v>
      </c>
      <c r="AV90" s="89">
        <f>'03 - Ústredné kúrenie'!M32</f>
        <v>0</v>
      </c>
      <c r="AW90" s="89">
        <f>'03 - Ústredné kúrenie'!M33</f>
        <v>0</v>
      </c>
      <c r="AX90" s="89">
        <f>'03 - Ústredné kúrenie'!M34</f>
        <v>0</v>
      </c>
      <c r="AY90" s="89">
        <f>'03 - Ústredné kúrenie'!M35</f>
        <v>0</v>
      </c>
      <c r="AZ90" s="89">
        <f>'03 - Ústredné kúrenie'!H32</f>
        <v>0</v>
      </c>
      <c r="BA90" s="89">
        <f>'03 - Ústredné kúrenie'!H33</f>
        <v>0</v>
      </c>
      <c r="BB90" s="89">
        <f>'03 - Ústredné kúrenie'!H34</f>
        <v>0</v>
      </c>
      <c r="BC90" s="89">
        <f>'03 - Ústredné kúrenie'!H35</f>
        <v>0</v>
      </c>
      <c r="BD90" s="91">
        <f>'03 - Ústredné kúrenie'!H36</f>
        <v>0</v>
      </c>
      <c r="BT90" s="92" t="s">
        <v>81</v>
      </c>
      <c r="BV90" s="92" t="s">
        <v>76</v>
      </c>
      <c r="BW90" s="92" t="s">
        <v>88</v>
      </c>
      <c r="BX90" s="92" t="s">
        <v>77</v>
      </c>
    </row>
    <row r="91" spans="1:89" s="5" customFormat="1" ht="22.5" customHeight="1" x14ac:dyDescent="0.3">
      <c r="A91" s="256" t="s">
        <v>1002</v>
      </c>
      <c r="B91" s="84"/>
      <c r="C91" s="85"/>
      <c r="D91" s="205" t="s">
        <v>89</v>
      </c>
      <c r="E91" s="204"/>
      <c r="F91" s="204"/>
      <c r="G91" s="204"/>
      <c r="H91" s="204"/>
      <c r="I91" s="86"/>
      <c r="J91" s="205" t="s">
        <v>90</v>
      </c>
      <c r="K91" s="204"/>
      <c r="L91" s="204"/>
      <c r="M91" s="204"/>
      <c r="N91" s="204"/>
      <c r="O91" s="204"/>
      <c r="P91" s="204"/>
      <c r="Q91" s="204"/>
      <c r="R91" s="204"/>
      <c r="S91" s="204"/>
      <c r="T91" s="204"/>
      <c r="U91" s="204"/>
      <c r="V91" s="204"/>
      <c r="W91" s="204"/>
      <c r="X91" s="204"/>
      <c r="Y91" s="204"/>
      <c r="Z91" s="204"/>
      <c r="AA91" s="204"/>
      <c r="AB91" s="204"/>
      <c r="AC91" s="204"/>
      <c r="AD91" s="204"/>
      <c r="AE91" s="204"/>
      <c r="AF91" s="204"/>
      <c r="AG91" s="203">
        <f>'06 - Bleskozvod'!M30</f>
        <v>0</v>
      </c>
      <c r="AH91" s="204"/>
      <c r="AI91" s="204"/>
      <c r="AJ91" s="204"/>
      <c r="AK91" s="204"/>
      <c r="AL91" s="204"/>
      <c r="AM91" s="204"/>
      <c r="AN91" s="203">
        <f>SUM(AG91,AT91)</f>
        <v>0</v>
      </c>
      <c r="AO91" s="204"/>
      <c r="AP91" s="204"/>
      <c r="AQ91" s="87"/>
      <c r="AS91" s="93">
        <f>'06 - Bleskozvod'!M28</f>
        <v>0</v>
      </c>
      <c r="AT91" s="94">
        <f>ROUND(SUM(AV91:AW91),2)</f>
        <v>0</v>
      </c>
      <c r="AU91" s="95">
        <f>'06 - Bleskozvod'!W118</f>
        <v>0</v>
      </c>
      <c r="AV91" s="94">
        <f>'06 - Bleskozvod'!M32</f>
        <v>0</v>
      </c>
      <c r="AW91" s="94">
        <f>'06 - Bleskozvod'!M33</f>
        <v>0</v>
      </c>
      <c r="AX91" s="94">
        <f>'06 - Bleskozvod'!M34</f>
        <v>0</v>
      </c>
      <c r="AY91" s="94">
        <f>'06 - Bleskozvod'!M35</f>
        <v>0</v>
      </c>
      <c r="AZ91" s="94">
        <f>'06 - Bleskozvod'!H32</f>
        <v>0</v>
      </c>
      <c r="BA91" s="94">
        <f>'06 - Bleskozvod'!H33</f>
        <v>0</v>
      </c>
      <c r="BB91" s="94">
        <f>'06 - Bleskozvod'!H34</f>
        <v>0</v>
      </c>
      <c r="BC91" s="94">
        <f>'06 - Bleskozvod'!H35</f>
        <v>0</v>
      </c>
      <c r="BD91" s="96">
        <f>'06 - Bleskozvod'!H36</f>
        <v>0</v>
      </c>
      <c r="BT91" s="92" t="s">
        <v>81</v>
      </c>
      <c r="BV91" s="92" t="s">
        <v>76</v>
      </c>
      <c r="BW91" s="92" t="s">
        <v>91</v>
      </c>
      <c r="BX91" s="92" t="s">
        <v>77</v>
      </c>
    </row>
    <row r="92" spans="1:89" ht="13.5" x14ac:dyDescent="0.3">
      <c r="B92" s="17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9"/>
    </row>
    <row r="93" spans="1:89" s="1" customFormat="1" ht="30" customHeight="1" x14ac:dyDescent="0.3">
      <c r="B93" s="30"/>
      <c r="C93" s="76" t="s">
        <v>92</v>
      </c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210">
        <f>ROUND(SUM(AG94:AG97),2)</f>
        <v>0</v>
      </c>
      <c r="AH93" s="192"/>
      <c r="AI93" s="192"/>
      <c r="AJ93" s="192"/>
      <c r="AK93" s="192"/>
      <c r="AL93" s="192"/>
      <c r="AM93" s="192"/>
      <c r="AN93" s="210">
        <f>ROUND(SUM(AN94:AN97),2)</f>
        <v>0</v>
      </c>
      <c r="AO93" s="192"/>
      <c r="AP93" s="192"/>
      <c r="AQ93" s="32"/>
      <c r="AS93" s="72" t="s">
        <v>93</v>
      </c>
      <c r="AT93" s="73" t="s">
        <v>94</v>
      </c>
      <c r="AU93" s="73" t="s">
        <v>38</v>
      </c>
      <c r="AV93" s="74" t="s">
        <v>61</v>
      </c>
    </row>
    <row r="94" spans="1:89" s="1" customFormat="1" ht="19.899999999999999" customHeight="1" x14ac:dyDescent="0.3">
      <c r="B94" s="30"/>
      <c r="C94" s="31"/>
      <c r="D94" s="97" t="s">
        <v>95</v>
      </c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206">
        <f>ROUND(AG87*AS94,2)</f>
        <v>0</v>
      </c>
      <c r="AH94" s="192"/>
      <c r="AI94" s="192"/>
      <c r="AJ94" s="192"/>
      <c r="AK94" s="192"/>
      <c r="AL94" s="192"/>
      <c r="AM94" s="192"/>
      <c r="AN94" s="207">
        <f>ROUND(AG94+AV94,2)</f>
        <v>0</v>
      </c>
      <c r="AO94" s="192"/>
      <c r="AP94" s="192"/>
      <c r="AQ94" s="32"/>
      <c r="AS94" s="98">
        <v>0</v>
      </c>
      <c r="AT94" s="99" t="s">
        <v>96</v>
      </c>
      <c r="AU94" s="99" t="s">
        <v>39</v>
      </c>
      <c r="AV94" s="100">
        <f>ROUND(IF(AU94="základná",AG94*L31,IF(AU94="znížená",AG94*L32,0)),2)</f>
        <v>0</v>
      </c>
      <c r="BV94" s="13" t="s">
        <v>97</v>
      </c>
      <c r="BY94" s="101">
        <f>IF(AU94="základná",AV94,0)</f>
        <v>0</v>
      </c>
      <c r="BZ94" s="101">
        <f>IF(AU94="znížená",AV94,0)</f>
        <v>0</v>
      </c>
      <c r="CA94" s="101">
        <v>0</v>
      </c>
      <c r="CB94" s="101">
        <v>0</v>
      </c>
      <c r="CC94" s="101">
        <v>0</v>
      </c>
      <c r="CD94" s="101">
        <f>IF(AU94="základná",AG94,0)</f>
        <v>0</v>
      </c>
      <c r="CE94" s="101">
        <f>IF(AU94="znížená",AG94,0)</f>
        <v>0</v>
      </c>
      <c r="CF94" s="101">
        <f>IF(AU94="zákl. prenesená",AG94,0)</f>
        <v>0</v>
      </c>
      <c r="CG94" s="101">
        <f>IF(AU94="zníž. prenesená",AG94,0)</f>
        <v>0</v>
      </c>
      <c r="CH94" s="101">
        <f>IF(AU94="nulová",AG94,0)</f>
        <v>0</v>
      </c>
      <c r="CI94" s="13">
        <f>IF(AU94="základná",1,IF(AU94="znížená",2,IF(AU94="zákl. prenesená",4,IF(AU94="zníž. prenesená",5,3))))</f>
        <v>1</v>
      </c>
      <c r="CJ94" s="13">
        <f>IF(AT94="stavebná časť",1,IF(8894="investičná časť",2,3))</f>
        <v>1</v>
      </c>
      <c r="CK94" s="13" t="str">
        <f>IF(D94="Vyplň vlastné","","x")</f>
        <v>x</v>
      </c>
    </row>
    <row r="95" spans="1:89" s="1" customFormat="1" ht="19.899999999999999" customHeight="1" x14ac:dyDescent="0.3">
      <c r="B95" s="30"/>
      <c r="C95" s="31"/>
      <c r="D95" s="208" t="s">
        <v>98</v>
      </c>
      <c r="E95" s="192"/>
      <c r="F95" s="192"/>
      <c r="G95" s="192"/>
      <c r="H95" s="192"/>
      <c r="I95" s="192"/>
      <c r="J95" s="192"/>
      <c r="K95" s="192"/>
      <c r="L95" s="192"/>
      <c r="M95" s="192"/>
      <c r="N95" s="192"/>
      <c r="O95" s="192"/>
      <c r="P95" s="192"/>
      <c r="Q95" s="192"/>
      <c r="R95" s="192"/>
      <c r="S95" s="192"/>
      <c r="T95" s="192"/>
      <c r="U95" s="192"/>
      <c r="V95" s="192"/>
      <c r="W95" s="192"/>
      <c r="X95" s="192"/>
      <c r="Y95" s="192"/>
      <c r="Z95" s="192"/>
      <c r="AA95" s="192"/>
      <c r="AB95" s="192"/>
      <c r="AC95" s="31"/>
      <c r="AD95" s="31"/>
      <c r="AE95" s="31"/>
      <c r="AF95" s="31"/>
      <c r="AG95" s="206">
        <f>AG87*AS95</f>
        <v>0</v>
      </c>
      <c r="AH95" s="192"/>
      <c r="AI95" s="192"/>
      <c r="AJ95" s="192"/>
      <c r="AK95" s="192"/>
      <c r="AL95" s="192"/>
      <c r="AM95" s="192"/>
      <c r="AN95" s="207">
        <f>AG95+AV95</f>
        <v>0</v>
      </c>
      <c r="AO95" s="192"/>
      <c r="AP95" s="192"/>
      <c r="AQ95" s="32"/>
      <c r="AS95" s="102">
        <v>0</v>
      </c>
      <c r="AT95" s="103" t="s">
        <v>96</v>
      </c>
      <c r="AU95" s="103" t="s">
        <v>39</v>
      </c>
      <c r="AV95" s="104">
        <f>ROUND(IF(AU95="nulová",0,IF(OR(AU95="základná",AU95="zákl. prenesená"),AG95*L31,AG95*L32)),2)</f>
        <v>0</v>
      </c>
      <c r="BV95" s="13" t="s">
        <v>99</v>
      </c>
      <c r="BY95" s="101">
        <f>IF(AU95="základná",AV95,0)</f>
        <v>0</v>
      </c>
      <c r="BZ95" s="101">
        <f>IF(AU95="znížená",AV95,0)</f>
        <v>0</v>
      </c>
      <c r="CA95" s="101">
        <f>IF(AU95="zákl. prenesená",AV95,0)</f>
        <v>0</v>
      </c>
      <c r="CB95" s="101">
        <f>IF(AU95="zníž. prenesená",AV95,0)</f>
        <v>0</v>
      </c>
      <c r="CC95" s="101">
        <f>IF(AU95="nulová",AV95,0)</f>
        <v>0</v>
      </c>
      <c r="CD95" s="101">
        <f>IF(AU95="základná",AG95,0)</f>
        <v>0</v>
      </c>
      <c r="CE95" s="101">
        <f>IF(AU95="znížená",AG95,0)</f>
        <v>0</v>
      </c>
      <c r="CF95" s="101">
        <f>IF(AU95="zákl. prenesená",AG95,0)</f>
        <v>0</v>
      </c>
      <c r="CG95" s="101">
        <f>IF(AU95="zníž. prenesená",AG95,0)</f>
        <v>0</v>
      </c>
      <c r="CH95" s="101">
        <f>IF(AU95="nulová",AG95,0)</f>
        <v>0</v>
      </c>
      <c r="CI95" s="13">
        <f>IF(AU95="základná",1,IF(AU95="znížená",2,IF(AU95="zákl. prenesená",4,IF(AU95="zníž. prenesená",5,3))))</f>
        <v>1</v>
      </c>
      <c r="CJ95" s="13">
        <f>IF(AT95="stavebná časť",1,IF(8895="investičná časť",2,3))</f>
        <v>1</v>
      </c>
      <c r="CK95" s="13" t="str">
        <f>IF(D95="Vyplň vlastné","","x")</f>
        <v/>
      </c>
    </row>
    <row r="96" spans="1:89" s="1" customFormat="1" ht="19.899999999999999" customHeight="1" x14ac:dyDescent="0.3">
      <c r="B96" s="30"/>
      <c r="C96" s="31"/>
      <c r="D96" s="208" t="s">
        <v>98</v>
      </c>
      <c r="E96" s="192"/>
      <c r="F96" s="192"/>
      <c r="G96" s="192"/>
      <c r="H96" s="192"/>
      <c r="I96" s="192"/>
      <c r="J96" s="192"/>
      <c r="K96" s="192"/>
      <c r="L96" s="192"/>
      <c r="M96" s="192"/>
      <c r="N96" s="192"/>
      <c r="O96" s="192"/>
      <c r="P96" s="192"/>
      <c r="Q96" s="192"/>
      <c r="R96" s="192"/>
      <c r="S96" s="192"/>
      <c r="T96" s="192"/>
      <c r="U96" s="192"/>
      <c r="V96" s="192"/>
      <c r="W96" s="192"/>
      <c r="X96" s="192"/>
      <c r="Y96" s="192"/>
      <c r="Z96" s="192"/>
      <c r="AA96" s="192"/>
      <c r="AB96" s="192"/>
      <c r="AC96" s="31"/>
      <c r="AD96" s="31"/>
      <c r="AE96" s="31"/>
      <c r="AF96" s="31"/>
      <c r="AG96" s="206">
        <f>AG87*AS96</f>
        <v>0</v>
      </c>
      <c r="AH96" s="192"/>
      <c r="AI96" s="192"/>
      <c r="AJ96" s="192"/>
      <c r="AK96" s="192"/>
      <c r="AL96" s="192"/>
      <c r="AM96" s="192"/>
      <c r="AN96" s="207">
        <f>AG96+AV96</f>
        <v>0</v>
      </c>
      <c r="AO96" s="192"/>
      <c r="AP96" s="192"/>
      <c r="AQ96" s="32"/>
      <c r="AS96" s="102">
        <v>0</v>
      </c>
      <c r="AT96" s="103" t="s">
        <v>96</v>
      </c>
      <c r="AU96" s="103" t="s">
        <v>39</v>
      </c>
      <c r="AV96" s="104">
        <f>ROUND(IF(AU96="nulová",0,IF(OR(AU96="základná",AU96="zákl. prenesená"),AG96*L31,AG96*L32)),2)</f>
        <v>0</v>
      </c>
      <c r="BV96" s="13" t="s">
        <v>99</v>
      </c>
      <c r="BY96" s="101">
        <f>IF(AU96="základná",AV96,0)</f>
        <v>0</v>
      </c>
      <c r="BZ96" s="101">
        <f>IF(AU96="znížená",AV96,0)</f>
        <v>0</v>
      </c>
      <c r="CA96" s="101">
        <f>IF(AU96="zákl. prenesená",AV96,0)</f>
        <v>0</v>
      </c>
      <c r="CB96" s="101">
        <f>IF(AU96="zníž. prenesená",AV96,0)</f>
        <v>0</v>
      </c>
      <c r="CC96" s="101">
        <f>IF(AU96="nulová",AV96,0)</f>
        <v>0</v>
      </c>
      <c r="CD96" s="101">
        <f>IF(AU96="základná",AG96,0)</f>
        <v>0</v>
      </c>
      <c r="CE96" s="101">
        <f>IF(AU96="znížená",AG96,0)</f>
        <v>0</v>
      </c>
      <c r="CF96" s="101">
        <f>IF(AU96="zákl. prenesená",AG96,0)</f>
        <v>0</v>
      </c>
      <c r="CG96" s="101">
        <f>IF(AU96="zníž. prenesená",AG96,0)</f>
        <v>0</v>
      </c>
      <c r="CH96" s="101">
        <f>IF(AU96="nulová",AG96,0)</f>
        <v>0</v>
      </c>
      <c r="CI96" s="13">
        <f>IF(AU96="základná",1,IF(AU96="znížená",2,IF(AU96="zákl. prenesená",4,IF(AU96="zníž. prenesená",5,3))))</f>
        <v>1</v>
      </c>
      <c r="CJ96" s="13">
        <f>IF(AT96="stavebná časť",1,IF(8896="investičná časť",2,3))</f>
        <v>1</v>
      </c>
      <c r="CK96" s="13" t="str">
        <f>IF(D96="Vyplň vlastné","","x")</f>
        <v/>
      </c>
    </row>
    <row r="97" spans="2:89" s="1" customFormat="1" ht="19.899999999999999" customHeight="1" x14ac:dyDescent="0.3">
      <c r="B97" s="30"/>
      <c r="C97" s="31"/>
      <c r="D97" s="208" t="s">
        <v>98</v>
      </c>
      <c r="E97" s="192"/>
      <c r="F97" s="192"/>
      <c r="G97" s="192"/>
      <c r="H97" s="192"/>
      <c r="I97" s="192"/>
      <c r="J97" s="192"/>
      <c r="K97" s="192"/>
      <c r="L97" s="192"/>
      <c r="M97" s="192"/>
      <c r="N97" s="192"/>
      <c r="O97" s="192"/>
      <c r="P97" s="192"/>
      <c r="Q97" s="192"/>
      <c r="R97" s="192"/>
      <c r="S97" s="192"/>
      <c r="T97" s="192"/>
      <c r="U97" s="192"/>
      <c r="V97" s="192"/>
      <c r="W97" s="192"/>
      <c r="X97" s="192"/>
      <c r="Y97" s="192"/>
      <c r="Z97" s="192"/>
      <c r="AA97" s="192"/>
      <c r="AB97" s="192"/>
      <c r="AC97" s="31"/>
      <c r="AD97" s="31"/>
      <c r="AE97" s="31"/>
      <c r="AF97" s="31"/>
      <c r="AG97" s="206">
        <f>AG87*AS97</f>
        <v>0</v>
      </c>
      <c r="AH97" s="192"/>
      <c r="AI97" s="192"/>
      <c r="AJ97" s="192"/>
      <c r="AK97" s="192"/>
      <c r="AL97" s="192"/>
      <c r="AM97" s="192"/>
      <c r="AN97" s="207">
        <f>AG97+AV97</f>
        <v>0</v>
      </c>
      <c r="AO97" s="192"/>
      <c r="AP97" s="192"/>
      <c r="AQ97" s="32"/>
      <c r="AS97" s="105">
        <v>0</v>
      </c>
      <c r="AT97" s="106" t="s">
        <v>96</v>
      </c>
      <c r="AU97" s="106" t="s">
        <v>39</v>
      </c>
      <c r="AV97" s="107">
        <f>ROUND(IF(AU97="nulová",0,IF(OR(AU97="základná",AU97="zákl. prenesená"),AG97*L31,AG97*L32)),2)</f>
        <v>0</v>
      </c>
      <c r="BV97" s="13" t="s">
        <v>99</v>
      </c>
      <c r="BY97" s="101">
        <f>IF(AU97="základná",AV97,0)</f>
        <v>0</v>
      </c>
      <c r="BZ97" s="101">
        <f>IF(AU97="znížená",AV97,0)</f>
        <v>0</v>
      </c>
      <c r="CA97" s="101">
        <f>IF(AU97="zákl. prenesená",AV97,0)</f>
        <v>0</v>
      </c>
      <c r="CB97" s="101">
        <f>IF(AU97="zníž. prenesená",AV97,0)</f>
        <v>0</v>
      </c>
      <c r="CC97" s="101">
        <f>IF(AU97="nulová",AV97,0)</f>
        <v>0</v>
      </c>
      <c r="CD97" s="101">
        <f>IF(AU97="základná",AG97,0)</f>
        <v>0</v>
      </c>
      <c r="CE97" s="101">
        <f>IF(AU97="znížená",AG97,0)</f>
        <v>0</v>
      </c>
      <c r="CF97" s="101">
        <f>IF(AU97="zákl. prenesená",AG97,0)</f>
        <v>0</v>
      </c>
      <c r="CG97" s="101">
        <f>IF(AU97="zníž. prenesená",AG97,0)</f>
        <v>0</v>
      </c>
      <c r="CH97" s="101">
        <f>IF(AU97="nulová",AG97,0)</f>
        <v>0</v>
      </c>
      <c r="CI97" s="13">
        <f>IF(AU97="základná",1,IF(AU97="znížená",2,IF(AU97="zákl. prenesená",4,IF(AU97="zníž. prenesená",5,3))))</f>
        <v>1</v>
      </c>
      <c r="CJ97" s="13">
        <f>IF(AT97="stavebná časť",1,IF(8897="investičná časť",2,3))</f>
        <v>1</v>
      </c>
      <c r="CK97" s="13" t="str">
        <f>IF(D97="Vyplň vlastné","","x")</f>
        <v/>
      </c>
    </row>
    <row r="98" spans="2:89" s="1" customFormat="1" ht="10.9" customHeight="1" x14ac:dyDescent="0.3">
      <c r="B98" s="30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2"/>
    </row>
    <row r="99" spans="2:89" s="1" customFormat="1" ht="30" customHeight="1" x14ac:dyDescent="0.3">
      <c r="B99" s="30"/>
      <c r="C99" s="108" t="s">
        <v>100</v>
      </c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  <c r="P99" s="109"/>
      <c r="Q99" s="109"/>
      <c r="R99" s="109"/>
      <c r="S99" s="109"/>
      <c r="T99" s="109"/>
      <c r="U99" s="109"/>
      <c r="V99" s="109"/>
      <c r="W99" s="109"/>
      <c r="X99" s="109"/>
      <c r="Y99" s="109"/>
      <c r="Z99" s="109"/>
      <c r="AA99" s="109"/>
      <c r="AB99" s="109"/>
      <c r="AC99" s="109"/>
      <c r="AD99" s="109"/>
      <c r="AE99" s="109"/>
      <c r="AF99" s="109"/>
      <c r="AG99" s="211">
        <f>ROUND(AG87+AG93,2)</f>
        <v>0</v>
      </c>
      <c r="AH99" s="211"/>
      <c r="AI99" s="211"/>
      <c r="AJ99" s="211"/>
      <c r="AK99" s="211"/>
      <c r="AL99" s="211"/>
      <c r="AM99" s="211"/>
      <c r="AN99" s="211">
        <f>AN87+AN93</f>
        <v>0</v>
      </c>
      <c r="AO99" s="211"/>
      <c r="AP99" s="211"/>
      <c r="AQ99" s="32"/>
    </row>
    <row r="100" spans="2:89" s="1" customFormat="1" ht="6.95" customHeight="1" x14ac:dyDescent="0.3"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6"/>
    </row>
  </sheetData>
  <mergeCells count="70">
    <mergeCell ref="AG99:AM99"/>
    <mergeCell ref="AN99:AP99"/>
    <mergeCell ref="AR2:BE2"/>
    <mergeCell ref="D97:AB97"/>
    <mergeCell ref="AG97:AM97"/>
    <mergeCell ref="AN97:AP97"/>
    <mergeCell ref="AG87:AM87"/>
    <mergeCell ref="AN87:AP87"/>
    <mergeCell ref="AG93:AM93"/>
    <mergeCell ref="AN93:AP93"/>
    <mergeCell ref="D95:AB95"/>
    <mergeCell ref="AG95:AM95"/>
    <mergeCell ref="AN95:AP95"/>
    <mergeCell ref="D96:AB96"/>
    <mergeCell ref="AG96:AM96"/>
    <mergeCell ref="AN96:AP96"/>
    <mergeCell ref="AN91:AP91"/>
    <mergeCell ref="AG91:AM91"/>
    <mergeCell ref="D91:H91"/>
    <mergeCell ref="J91:AF91"/>
    <mergeCell ref="AG94:AM94"/>
    <mergeCell ref="AN94:AP94"/>
    <mergeCell ref="AN89:AP89"/>
    <mergeCell ref="AG89:AM89"/>
    <mergeCell ref="D89:H89"/>
    <mergeCell ref="J89:AF89"/>
    <mergeCell ref="AN90:AP90"/>
    <mergeCell ref="AG90:AM90"/>
    <mergeCell ref="D90:H90"/>
    <mergeCell ref="J90:AF90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é sú hodnoty základná, znížená, nulová." sqref="AU94:AU98">
      <formula1>"základná,znížená,nulová"</formula1>
    </dataValidation>
    <dataValidation type="list" allowBlank="1" showInputMessage="1" showErrorMessage="1" error="Povolené sú hodnoty stavebná časť, technologická časť, investičná časť." sqref="AT94:AT98">
      <formula1>"stavebná časť,technologická časť,investičná časť"</formula1>
    </dataValidation>
  </dataValidations>
  <hyperlinks>
    <hyperlink ref="K1:S1" location="C2" tooltip="Súhrnný list stavby" display="1) Súhrnný list stavby"/>
    <hyperlink ref="W1:AF1" location="C87" tooltip="Rekapitulácia objektov" display="2) Rekapitulácia objektov"/>
    <hyperlink ref="A88" location="'01 - Búracie práce'!C2" tooltip="01 - Búracie práce" display="/"/>
    <hyperlink ref="A89" location="'02 - Rekonštrukcia-staveb...'!C2" tooltip="02 - Rekonštrukcia-staveb..." display="/"/>
    <hyperlink ref="A90" location="'03 - Ústredné kúrenie'!C2" tooltip="03 - Ústredné kúrenie" display="/"/>
    <hyperlink ref="A91" location="'06 - Bleskozvod'!C2" tooltip="06 - Bleskozvod" display="/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73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261"/>
      <c r="B1" s="258"/>
      <c r="C1" s="258"/>
      <c r="D1" s="259" t="s">
        <v>1</v>
      </c>
      <c r="E1" s="258"/>
      <c r="F1" s="260" t="s">
        <v>1003</v>
      </c>
      <c r="G1" s="260"/>
      <c r="H1" s="262" t="s">
        <v>1004</v>
      </c>
      <c r="I1" s="262"/>
      <c r="J1" s="262"/>
      <c r="K1" s="262"/>
      <c r="L1" s="260" t="s">
        <v>1005</v>
      </c>
      <c r="M1" s="258"/>
      <c r="N1" s="258"/>
      <c r="O1" s="259" t="s">
        <v>101</v>
      </c>
      <c r="P1" s="258"/>
      <c r="Q1" s="258"/>
      <c r="R1" s="258"/>
      <c r="S1" s="260" t="s">
        <v>1006</v>
      </c>
      <c r="T1" s="260"/>
      <c r="U1" s="261"/>
      <c r="V1" s="26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6.950000000000003" customHeight="1" x14ac:dyDescent="0.3">
      <c r="C2" s="171" t="s">
        <v>5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S2" s="212" t="s">
        <v>6</v>
      </c>
      <c r="T2" s="172"/>
      <c r="U2" s="172"/>
      <c r="V2" s="172"/>
      <c r="W2" s="172"/>
      <c r="X2" s="172"/>
      <c r="Y2" s="172"/>
      <c r="Z2" s="172"/>
      <c r="AA2" s="172"/>
      <c r="AB2" s="172"/>
      <c r="AC2" s="172"/>
      <c r="AT2" s="13" t="s">
        <v>82</v>
      </c>
    </row>
    <row r="3" spans="1:66" ht="6.95" customHeight="1" x14ac:dyDescent="0.3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74</v>
      </c>
    </row>
    <row r="4" spans="1:66" ht="36.950000000000003" customHeight="1" x14ac:dyDescent="0.3">
      <c r="B4" s="17"/>
      <c r="C4" s="173" t="s">
        <v>102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9"/>
      <c r="T4" s="20" t="s">
        <v>10</v>
      </c>
      <c r="AT4" s="13" t="s">
        <v>4</v>
      </c>
    </row>
    <row r="5" spans="1:66" ht="6.95" customHeight="1" x14ac:dyDescent="0.3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66" ht="25.35" customHeight="1" x14ac:dyDescent="0.3">
      <c r="B6" s="17"/>
      <c r="C6" s="18"/>
      <c r="D6" s="25" t="s">
        <v>15</v>
      </c>
      <c r="E6" s="18"/>
      <c r="F6" s="213" t="str">
        <f>'Rekapitulácia stavby'!K6</f>
        <v>Zvýšenie energietickej účinnosti budovy obecného úradu, Beluj</v>
      </c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8"/>
      <c r="R6" s="19"/>
    </row>
    <row r="7" spans="1:66" s="1" customFormat="1" ht="32.85" customHeight="1" x14ac:dyDescent="0.3">
      <c r="B7" s="30"/>
      <c r="C7" s="31"/>
      <c r="D7" s="24" t="s">
        <v>103</v>
      </c>
      <c r="E7" s="31"/>
      <c r="F7" s="179" t="s">
        <v>104</v>
      </c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31"/>
      <c r="R7" s="32"/>
    </row>
    <row r="8" spans="1:66" s="1" customFormat="1" ht="14.45" customHeight="1" x14ac:dyDescent="0.3">
      <c r="B8" s="30"/>
      <c r="C8" s="31"/>
      <c r="D8" s="25" t="s">
        <v>17</v>
      </c>
      <c r="E8" s="31"/>
      <c r="F8" s="23" t="s">
        <v>3</v>
      </c>
      <c r="G8" s="31"/>
      <c r="H8" s="31"/>
      <c r="I8" s="31"/>
      <c r="J8" s="31"/>
      <c r="K8" s="31"/>
      <c r="L8" s="31"/>
      <c r="M8" s="25" t="s">
        <v>18</v>
      </c>
      <c r="N8" s="31"/>
      <c r="O8" s="23" t="s">
        <v>3</v>
      </c>
      <c r="P8" s="31"/>
      <c r="Q8" s="31"/>
      <c r="R8" s="32"/>
    </row>
    <row r="9" spans="1:66" s="1" customFormat="1" ht="14.45" customHeight="1" x14ac:dyDescent="0.3">
      <c r="B9" s="30"/>
      <c r="C9" s="31"/>
      <c r="D9" s="25" t="s">
        <v>19</v>
      </c>
      <c r="E9" s="31"/>
      <c r="F9" s="23" t="s">
        <v>20</v>
      </c>
      <c r="G9" s="31"/>
      <c r="H9" s="31"/>
      <c r="I9" s="31"/>
      <c r="J9" s="31"/>
      <c r="K9" s="31"/>
      <c r="L9" s="31"/>
      <c r="M9" s="25" t="s">
        <v>21</v>
      </c>
      <c r="N9" s="31"/>
      <c r="O9" s="214" t="str">
        <f>'Rekapitulácia stavby'!AN8</f>
        <v>1. 3. 2017</v>
      </c>
      <c r="P9" s="192"/>
      <c r="Q9" s="31"/>
      <c r="R9" s="32"/>
    </row>
    <row r="10" spans="1:66" s="1" customFormat="1" ht="10.9" customHeight="1" x14ac:dyDescent="0.3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66" s="1" customFormat="1" ht="14.45" customHeight="1" x14ac:dyDescent="0.3">
      <c r="B11" s="30"/>
      <c r="C11" s="31"/>
      <c r="D11" s="25" t="s">
        <v>23</v>
      </c>
      <c r="E11" s="31"/>
      <c r="F11" s="31"/>
      <c r="G11" s="31"/>
      <c r="H11" s="31"/>
      <c r="I11" s="31"/>
      <c r="J11" s="31"/>
      <c r="K11" s="31"/>
      <c r="L11" s="31"/>
      <c r="M11" s="25" t="s">
        <v>24</v>
      </c>
      <c r="N11" s="31"/>
      <c r="O11" s="178" t="str">
        <f>IF('Rekapitulácia stavby'!AN10="","",'Rekapitulácia stavby'!AN10)</f>
        <v/>
      </c>
      <c r="P11" s="192"/>
      <c r="Q11" s="31"/>
      <c r="R11" s="32"/>
    </row>
    <row r="12" spans="1:66" s="1" customFormat="1" ht="18" customHeight="1" x14ac:dyDescent="0.3">
      <c r="B12" s="30"/>
      <c r="C12" s="31"/>
      <c r="D12" s="31"/>
      <c r="E12" s="23" t="str">
        <f>IF('Rekapitulácia stavby'!E11="","",'Rekapitulácia stavby'!E11)</f>
        <v>Obec Beluj</v>
      </c>
      <c r="F12" s="31"/>
      <c r="G12" s="31"/>
      <c r="H12" s="31"/>
      <c r="I12" s="31"/>
      <c r="J12" s="31"/>
      <c r="K12" s="31"/>
      <c r="L12" s="31"/>
      <c r="M12" s="25" t="s">
        <v>26</v>
      </c>
      <c r="N12" s="31"/>
      <c r="O12" s="178" t="str">
        <f>IF('Rekapitulácia stavby'!AN11="","",'Rekapitulácia stavby'!AN11)</f>
        <v/>
      </c>
      <c r="P12" s="192"/>
      <c r="Q12" s="31"/>
      <c r="R12" s="32"/>
    </row>
    <row r="13" spans="1:66" s="1" customFormat="1" ht="6.95" customHeight="1" x14ac:dyDescent="0.3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1:66" s="1" customFormat="1" ht="14.45" customHeight="1" x14ac:dyDescent="0.3">
      <c r="B14" s="30"/>
      <c r="C14" s="31"/>
      <c r="D14" s="25" t="s">
        <v>27</v>
      </c>
      <c r="E14" s="31"/>
      <c r="F14" s="31"/>
      <c r="G14" s="31"/>
      <c r="H14" s="31"/>
      <c r="I14" s="31"/>
      <c r="J14" s="31"/>
      <c r="K14" s="31"/>
      <c r="L14" s="31"/>
      <c r="M14" s="25" t="s">
        <v>24</v>
      </c>
      <c r="N14" s="31"/>
      <c r="O14" s="215" t="str">
        <f>IF('Rekapitulácia stavby'!AN13="","",'Rekapitulácia stavby'!AN13)</f>
        <v>Vyplň údaj</v>
      </c>
      <c r="P14" s="192"/>
      <c r="Q14" s="31"/>
      <c r="R14" s="32"/>
    </row>
    <row r="15" spans="1:66" s="1" customFormat="1" ht="18" customHeight="1" x14ac:dyDescent="0.3">
      <c r="B15" s="30"/>
      <c r="C15" s="31"/>
      <c r="D15" s="31"/>
      <c r="E15" s="215" t="str">
        <f>IF('Rekapitulácia stavby'!E14="","",'Rekapitulácia stavby'!E14)</f>
        <v>Vyplň údaj</v>
      </c>
      <c r="F15" s="192"/>
      <c r="G15" s="192"/>
      <c r="H15" s="192"/>
      <c r="I15" s="192"/>
      <c r="J15" s="192"/>
      <c r="K15" s="192"/>
      <c r="L15" s="192"/>
      <c r="M15" s="25" t="s">
        <v>26</v>
      </c>
      <c r="N15" s="31"/>
      <c r="O15" s="215" t="str">
        <f>IF('Rekapitulácia stavby'!AN14="","",'Rekapitulácia stavby'!AN14)</f>
        <v>Vyplň údaj</v>
      </c>
      <c r="P15" s="192"/>
      <c r="Q15" s="31"/>
      <c r="R15" s="32"/>
    </row>
    <row r="16" spans="1:66" s="1" customFormat="1" ht="6.95" customHeight="1" x14ac:dyDescent="0.3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 x14ac:dyDescent="0.3">
      <c r="B17" s="30"/>
      <c r="C17" s="31"/>
      <c r="D17" s="25" t="s">
        <v>29</v>
      </c>
      <c r="E17" s="31"/>
      <c r="F17" s="31"/>
      <c r="G17" s="31"/>
      <c r="H17" s="31"/>
      <c r="I17" s="31"/>
      <c r="J17" s="31"/>
      <c r="K17" s="31"/>
      <c r="L17" s="31"/>
      <c r="M17" s="25" t="s">
        <v>24</v>
      </c>
      <c r="N17" s="31"/>
      <c r="O17" s="178" t="s">
        <v>3</v>
      </c>
      <c r="P17" s="192"/>
      <c r="Q17" s="31"/>
      <c r="R17" s="32"/>
    </row>
    <row r="18" spans="2:18" s="1" customFormat="1" ht="18" customHeight="1" x14ac:dyDescent="0.3">
      <c r="B18" s="30"/>
      <c r="C18" s="31"/>
      <c r="D18" s="31"/>
      <c r="E18" s="23" t="s">
        <v>30</v>
      </c>
      <c r="F18" s="31"/>
      <c r="G18" s="31"/>
      <c r="H18" s="31"/>
      <c r="I18" s="31"/>
      <c r="J18" s="31"/>
      <c r="K18" s="31"/>
      <c r="L18" s="31"/>
      <c r="M18" s="25" t="s">
        <v>26</v>
      </c>
      <c r="N18" s="31"/>
      <c r="O18" s="178" t="s">
        <v>3</v>
      </c>
      <c r="P18" s="192"/>
      <c r="Q18" s="31"/>
      <c r="R18" s="32"/>
    </row>
    <row r="19" spans="2:18" s="1" customFormat="1" ht="6.95" customHeight="1" x14ac:dyDescent="0.3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 x14ac:dyDescent="0.3">
      <c r="B20" s="30"/>
      <c r="C20" s="31"/>
      <c r="D20" s="25" t="s">
        <v>32</v>
      </c>
      <c r="E20" s="31"/>
      <c r="F20" s="31"/>
      <c r="G20" s="31"/>
      <c r="H20" s="31"/>
      <c r="I20" s="31"/>
      <c r="J20" s="31"/>
      <c r="K20" s="31"/>
      <c r="L20" s="31"/>
      <c r="M20" s="25" t="s">
        <v>24</v>
      </c>
      <c r="N20" s="31"/>
      <c r="O20" s="178" t="str">
        <f>IF('Rekapitulácia stavby'!AN19="","",'Rekapitulácia stavby'!AN19)</f>
        <v/>
      </c>
      <c r="P20" s="192"/>
      <c r="Q20" s="31"/>
      <c r="R20" s="32"/>
    </row>
    <row r="21" spans="2:18" s="1" customFormat="1" ht="18" customHeight="1" x14ac:dyDescent="0.3">
      <c r="B21" s="30"/>
      <c r="C21" s="31"/>
      <c r="D21" s="31"/>
      <c r="E21" s="23" t="str">
        <f>IF('Rekapitulácia stavby'!E20="","",'Rekapitulácia stavby'!E20)</f>
        <v xml:space="preserve"> </v>
      </c>
      <c r="F21" s="31"/>
      <c r="G21" s="31"/>
      <c r="H21" s="31"/>
      <c r="I21" s="31"/>
      <c r="J21" s="31"/>
      <c r="K21" s="31"/>
      <c r="L21" s="31"/>
      <c r="M21" s="25" t="s">
        <v>26</v>
      </c>
      <c r="N21" s="31"/>
      <c r="O21" s="178" t="str">
        <f>IF('Rekapitulácia stavby'!AN20="","",'Rekapitulácia stavby'!AN20)</f>
        <v/>
      </c>
      <c r="P21" s="192"/>
      <c r="Q21" s="31"/>
      <c r="R21" s="32"/>
    </row>
    <row r="22" spans="2:18" s="1" customFormat="1" ht="6.95" customHeight="1" x14ac:dyDescent="0.3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 x14ac:dyDescent="0.3">
      <c r="B23" s="30"/>
      <c r="C23" s="31"/>
      <c r="D23" s="25" t="s">
        <v>34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 x14ac:dyDescent="0.3">
      <c r="B24" s="30"/>
      <c r="C24" s="31"/>
      <c r="D24" s="31"/>
      <c r="E24" s="181" t="s">
        <v>3</v>
      </c>
      <c r="F24" s="192"/>
      <c r="G24" s="192"/>
      <c r="H24" s="192"/>
      <c r="I24" s="192"/>
      <c r="J24" s="192"/>
      <c r="K24" s="192"/>
      <c r="L24" s="192"/>
      <c r="M24" s="31"/>
      <c r="N24" s="31"/>
      <c r="O24" s="31"/>
      <c r="P24" s="31"/>
      <c r="Q24" s="31"/>
      <c r="R24" s="32"/>
    </row>
    <row r="25" spans="2:18" s="1" customFormat="1" ht="6.95" customHeight="1" x14ac:dyDescent="0.3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 x14ac:dyDescent="0.3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 x14ac:dyDescent="0.3">
      <c r="B27" s="30"/>
      <c r="C27" s="31"/>
      <c r="D27" s="110" t="s">
        <v>105</v>
      </c>
      <c r="E27" s="31"/>
      <c r="F27" s="31"/>
      <c r="G27" s="31"/>
      <c r="H27" s="31"/>
      <c r="I27" s="31"/>
      <c r="J27" s="31"/>
      <c r="K27" s="31"/>
      <c r="L27" s="31"/>
      <c r="M27" s="182">
        <f>N88</f>
        <v>0</v>
      </c>
      <c r="N27" s="192"/>
      <c r="O27" s="192"/>
      <c r="P27" s="192"/>
      <c r="Q27" s="31"/>
      <c r="R27" s="32"/>
    </row>
    <row r="28" spans="2:18" s="1" customFormat="1" ht="14.45" customHeight="1" x14ac:dyDescent="0.3">
      <c r="B28" s="30"/>
      <c r="C28" s="31"/>
      <c r="D28" s="29" t="s">
        <v>95</v>
      </c>
      <c r="E28" s="31"/>
      <c r="F28" s="31"/>
      <c r="G28" s="31"/>
      <c r="H28" s="31"/>
      <c r="I28" s="31"/>
      <c r="J28" s="31"/>
      <c r="K28" s="31"/>
      <c r="L28" s="31"/>
      <c r="M28" s="182">
        <f>N99</f>
        <v>0</v>
      </c>
      <c r="N28" s="192"/>
      <c r="O28" s="192"/>
      <c r="P28" s="192"/>
      <c r="Q28" s="31"/>
      <c r="R28" s="32"/>
    </row>
    <row r="29" spans="2:18" s="1" customFormat="1" ht="6.95" customHeight="1" x14ac:dyDescent="0.3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 x14ac:dyDescent="0.3">
      <c r="B30" s="30"/>
      <c r="C30" s="31"/>
      <c r="D30" s="111" t="s">
        <v>37</v>
      </c>
      <c r="E30" s="31"/>
      <c r="F30" s="31"/>
      <c r="G30" s="31"/>
      <c r="H30" s="31"/>
      <c r="I30" s="31"/>
      <c r="J30" s="31"/>
      <c r="K30" s="31"/>
      <c r="L30" s="31"/>
      <c r="M30" s="216">
        <f>ROUND(M27+M28,2)</f>
        <v>0</v>
      </c>
      <c r="N30" s="192"/>
      <c r="O30" s="192"/>
      <c r="P30" s="192"/>
      <c r="Q30" s="31"/>
      <c r="R30" s="32"/>
    </row>
    <row r="31" spans="2:18" s="1" customFormat="1" ht="6.95" customHeight="1" x14ac:dyDescent="0.3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 x14ac:dyDescent="0.3">
      <c r="B32" s="30"/>
      <c r="C32" s="31"/>
      <c r="D32" s="37" t="s">
        <v>38</v>
      </c>
      <c r="E32" s="37" t="s">
        <v>39</v>
      </c>
      <c r="F32" s="38">
        <v>0.2</v>
      </c>
      <c r="G32" s="112" t="s">
        <v>40</v>
      </c>
      <c r="H32" s="217">
        <f>ROUND((((SUM(BE99:BE106)+SUM(BE124:BE166))+SUM(BE168:BE172))),2)</f>
        <v>0</v>
      </c>
      <c r="I32" s="192"/>
      <c r="J32" s="192"/>
      <c r="K32" s="31"/>
      <c r="L32" s="31"/>
      <c r="M32" s="217">
        <f>ROUND(((ROUND((SUM(BE99:BE106)+SUM(BE124:BE166)), 2)*F32)+SUM(BE168:BE172)*F32),2)</f>
        <v>0</v>
      </c>
      <c r="N32" s="192"/>
      <c r="O32" s="192"/>
      <c r="P32" s="192"/>
      <c r="Q32" s="31"/>
      <c r="R32" s="32"/>
    </row>
    <row r="33" spans="2:18" s="1" customFormat="1" ht="14.45" customHeight="1" x14ac:dyDescent="0.3">
      <c r="B33" s="30"/>
      <c r="C33" s="31"/>
      <c r="D33" s="31"/>
      <c r="E33" s="37" t="s">
        <v>41</v>
      </c>
      <c r="F33" s="38">
        <v>0.2</v>
      </c>
      <c r="G33" s="112" t="s">
        <v>40</v>
      </c>
      <c r="H33" s="217">
        <f>ROUND((((SUM(BF99:BF106)+SUM(BF124:BF166))+SUM(BF168:BF172))),2)</f>
        <v>0</v>
      </c>
      <c r="I33" s="192"/>
      <c r="J33" s="192"/>
      <c r="K33" s="31"/>
      <c r="L33" s="31"/>
      <c r="M33" s="217">
        <f>ROUND(((ROUND((SUM(BF99:BF106)+SUM(BF124:BF166)), 2)*F33)+SUM(BF168:BF172)*F33),2)</f>
        <v>0</v>
      </c>
      <c r="N33" s="192"/>
      <c r="O33" s="192"/>
      <c r="P33" s="192"/>
      <c r="Q33" s="31"/>
      <c r="R33" s="32"/>
    </row>
    <row r="34" spans="2:18" s="1" customFormat="1" ht="14.45" hidden="1" customHeight="1" x14ac:dyDescent="0.3">
      <c r="B34" s="30"/>
      <c r="C34" s="31"/>
      <c r="D34" s="31"/>
      <c r="E34" s="37" t="s">
        <v>42</v>
      </c>
      <c r="F34" s="38">
        <v>0.2</v>
      </c>
      <c r="G34" s="112" t="s">
        <v>40</v>
      </c>
      <c r="H34" s="217">
        <f>ROUND((((SUM(BG99:BG106)+SUM(BG124:BG166))+SUM(BG168:BG172))),2)</f>
        <v>0</v>
      </c>
      <c r="I34" s="192"/>
      <c r="J34" s="192"/>
      <c r="K34" s="31"/>
      <c r="L34" s="31"/>
      <c r="M34" s="217">
        <v>0</v>
      </c>
      <c r="N34" s="192"/>
      <c r="O34" s="192"/>
      <c r="P34" s="192"/>
      <c r="Q34" s="31"/>
      <c r="R34" s="32"/>
    </row>
    <row r="35" spans="2:18" s="1" customFormat="1" ht="14.45" hidden="1" customHeight="1" x14ac:dyDescent="0.3">
      <c r="B35" s="30"/>
      <c r="C35" s="31"/>
      <c r="D35" s="31"/>
      <c r="E35" s="37" t="s">
        <v>43</v>
      </c>
      <c r="F35" s="38">
        <v>0.2</v>
      </c>
      <c r="G35" s="112" t="s">
        <v>40</v>
      </c>
      <c r="H35" s="217">
        <f>ROUND((((SUM(BH99:BH106)+SUM(BH124:BH166))+SUM(BH168:BH172))),2)</f>
        <v>0</v>
      </c>
      <c r="I35" s="192"/>
      <c r="J35" s="192"/>
      <c r="K35" s="31"/>
      <c r="L35" s="31"/>
      <c r="M35" s="217">
        <v>0</v>
      </c>
      <c r="N35" s="192"/>
      <c r="O35" s="192"/>
      <c r="P35" s="192"/>
      <c r="Q35" s="31"/>
      <c r="R35" s="32"/>
    </row>
    <row r="36" spans="2:18" s="1" customFormat="1" ht="14.45" hidden="1" customHeight="1" x14ac:dyDescent="0.3">
      <c r="B36" s="30"/>
      <c r="C36" s="31"/>
      <c r="D36" s="31"/>
      <c r="E36" s="37" t="s">
        <v>44</v>
      </c>
      <c r="F36" s="38">
        <v>0</v>
      </c>
      <c r="G36" s="112" t="s">
        <v>40</v>
      </c>
      <c r="H36" s="217">
        <f>ROUND((((SUM(BI99:BI106)+SUM(BI124:BI166))+SUM(BI168:BI172))),2)</f>
        <v>0</v>
      </c>
      <c r="I36" s="192"/>
      <c r="J36" s="192"/>
      <c r="K36" s="31"/>
      <c r="L36" s="31"/>
      <c r="M36" s="217">
        <v>0</v>
      </c>
      <c r="N36" s="192"/>
      <c r="O36" s="192"/>
      <c r="P36" s="192"/>
      <c r="Q36" s="31"/>
      <c r="R36" s="32"/>
    </row>
    <row r="37" spans="2:18" s="1" customFormat="1" ht="6.95" customHeight="1" x14ac:dyDescent="0.3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 x14ac:dyDescent="0.3">
      <c r="B38" s="30"/>
      <c r="C38" s="109"/>
      <c r="D38" s="113" t="s">
        <v>45</v>
      </c>
      <c r="E38" s="71"/>
      <c r="F38" s="71"/>
      <c r="G38" s="114" t="s">
        <v>46</v>
      </c>
      <c r="H38" s="115" t="s">
        <v>47</v>
      </c>
      <c r="I38" s="71"/>
      <c r="J38" s="71"/>
      <c r="K38" s="71"/>
      <c r="L38" s="218">
        <f>SUM(M30:M36)</f>
        <v>0</v>
      </c>
      <c r="M38" s="200"/>
      <c r="N38" s="200"/>
      <c r="O38" s="200"/>
      <c r="P38" s="202"/>
      <c r="Q38" s="109"/>
      <c r="R38" s="32"/>
    </row>
    <row r="39" spans="2:18" s="1" customFormat="1" ht="14.45" customHeight="1" x14ac:dyDescent="0.3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 x14ac:dyDescent="0.3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 x14ac:dyDescent="0.3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 x14ac:dyDescent="0.3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 x14ac:dyDescent="0.3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 x14ac:dyDescent="0.3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 x14ac:dyDescent="0.3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 x14ac:dyDescent="0.3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 x14ac:dyDescent="0.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 x14ac:dyDescent="0.3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 x14ac:dyDescent="0.3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x14ac:dyDescent="0.3">
      <c r="B50" s="30"/>
      <c r="C50" s="31"/>
      <c r="D50" s="45" t="s">
        <v>48</v>
      </c>
      <c r="E50" s="46"/>
      <c r="F50" s="46"/>
      <c r="G50" s="46"/>
      <c r="H50" s="47"/>
      <c r="I50" s="31"/>
      <c r="J50" s="45" t="s">
        <v>49</v>
      </c>
      <c r="K50" s="46"/>
      <c r="L50" s="46"/>
      <c r="M50" s="46"/>
      <c r="N50" s="46"/>
      <c r="O50" s="46"/>
      <c r="P50" s="47"/>
      <c r="Q50" s="31"/>
      <c r="R50" s="32"/>
    </row>
    <row r="51" spans="2:18" ht="13.5" x14ac:dyDescent="0.3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 x14ac:dyDescent="0.3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 x14ac:dyDescent="0.3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 x14ac:dyDescent="0.3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 x14ac:dyDescent="0.3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 x14ac:dyDescent="0.3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 x14ac:dyDescent="0.3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 x14ac:dyDescent="0.3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x14ac:dyDescent="0.3">
      <c r="B59" s="30"/>
      <c r="C59" s="31"/>
      <c r="D59" s="50" t="s">
        <v>50</v>
      </c>
      <c r="E59" s="51"/>
      <c r="F59" s="51"/>
      <c r="G59" s="52" t="s">
        <v>51</v>
      </c>
      <c r="H59" s="53"/>
      <c r="I59" s="31"/>
      <c r="J59" s="50" t="s">
        <v>50</v>
      </c>
      <c r="K59" s="51"/>
      <c r="L59" s="51"/>
      <c r="M59" s="51"/>
      <c r="N59" s="52" t="s">
        <v>51</v>
      </c>
      <c r="O59" s="51"/>
      <c r="P59" s="53"/>
      <c r="Q59" s="31"/>
      <c r="R59" s="32"/>
    </row>
    <row r="60" spans="2:18" ht="13.5" x14ac:dyDescent="0.3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x14ac:dyDescent="0.3">
      <c r="B61" s="30"/>
      <c r="C61" s="31"/>
      <c r="D61" s="45" t="s">
        <v>52</v>
      </c>
      <c r="E61" s="46"/>
      <c r="F61" s="46"/>
      <c r="G61" s="46"/>
      <c r="H61" s="47"/>
      <c r="I61" s="31"/>
      <c r="J61" s="45" t="s">
        <v>53</v>
      </c>
      <c r="K61" s="46"/>
      <c r="L61" s="46"/>
      <c r="M61" s="46"/>
      <c r="N61" s="46"/>
      <c r="O61" s="46"/>
      <c r="P61" s="47"/>
      <c r="Q61" s="31"/>
      <c r="R61" s="32"/>
    </row>
    <row r="62" spans="2:18" ht="13.5" x14ac:dyDescent="0.3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 x14ac:dyDescent="0.3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 x14ac:dyDescent="0.3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 x14ac:dyDescent="0.3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 x14ac:dyDescent="0.3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 x14ac:dyDescent="0.3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 x14ac:dyDescent="0.3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 x14ac:dyDescent="0.3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x14ac:dyDescent="0.3">
      <c r="B70" s="30"/>
      <c r="C70" s="31"/>
      <c r="D70" s="50" t="s">
        <v>50</v>
      </c>
      <c r="E70" s="51"/>
      <c r="F70" s="51"/>
      <c r="G70" s="52" t="s">
        <v>51</v>
      </c>
      <c r="H70" s="53"/>
      <c r="I70" s="31"/>
      <c r="J70" s="50" t="s">
        <v>50</v>
      </c>
      <c r="K70" s="51"/>
      <c r="L70" s="51"/>
      <c r="M70" s="51"/>
      <c r="N70" s="52" t="s">
        <v>51</v>
      </c>
      <c r="O70" s="51"/>
      <c r="P70" s="53"/>
      <c r="Q70" s="31"/>
      <c r="R70" s="32"/>
    </row>
    <row r="71" spans="2:18" s="1" customFormat="1" ht="14.45" customHeight="1" x14ac:dyDescent="0.3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 x14ac:dyDescent="0.3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950000000000003" customHeight="1" x14ac:dyDescent="0.3">
      <c r="B76" s="30"/>
      <c r="C76" s="173" t="s">
        <v>106</v>
      </c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32"/>
    </row>
    <row r="77" spans="2:18" s="1" customFormat="1" ht="6.95" customHeight="1" x14ac:dyDescent="0.3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 x14ac:dyDescent="0.3">
      <c r="B78" s="30"/>
      <c r="C78" s="25" t="s">
        <v>15</v>
      </c>
      <c r="D78" s="31"/>
      <c r="E78" s="31"/>
      <c r="F78" s="213" t="str">
        <f>F6</f>
        <v>Zvýšenie energietickej účinnosti budovy obecného úradu, Beluj</v>
      </c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31"/>
      <c r="R78" s="32"/>
    </row>
    <row r="79" spans="2:18" s="1" customFormat="1" ht="36.950000000000003" customHeight="1" x14ac:dyDescent="0.3">
      <c r="B79" s="30"/>
      <c r="C79" s="64" t="s">
        <v>103</v>
      </c>
      <c r="D79" s="31"/>
      <c r="E79" s="31"/>
      <c r="F79" s="193" t="str">
        <f>F7</f>
        <v>01 - Búracie práce</v>
      </c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31"/>
      <c r="R79" s="32"/>
    </row>
    <row r="80" spans="2:18" s="1" customFormat="1" ht="6.95" customHeight="1" x14ac:dyDescent="0.3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47" s="1" customFormat="1" ht="18" customHeight="1" x14ac:dyDescent="0.3">
      <c r="B81" s="30"/>
      <c r="C81" s="25" t="s">
        <v>19</v>
      </c>
      <c r="D81" s="31"/>
      <c r="E81" s="31"/>
      <c r="F81" s="23" t="str">
        <f>F9</f>
        <v>Beluj</v>
      </c>
      <c r="G81" s="31"/>
      <c r="H81" s="31"/>
      <c r="I81" s="31"/>
      <c r="J81" s="31"/>
      <c r="K81" s="25" t="s">
        <v>21</v>
      </c>
      <c r="L81" s="31"/>
      <c r="M81" s="219" t="str">
        <f>IF(O9="","",O9)</f>
        <v>1. 3. 2017</v>
      </c>
      <c r="N81" s="192"/>
      <c r="O81" s="192"/>
      <c r="P81" s="192"/>
      <c r="Q81" s="31"/>
      <c r="R81" s="32"/>
    </row>
    <row r="82" spans="2:47" s="1" customFormat="1" ht="6.95" customHeight="1" x14ac:dyDescent="0.3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47" s="1" customFormat="1" x14ac:dyDescent="0.3">
      <c r="B83" s="30"/>
      <c r="C83" s="25" t="s">
        <v>23</v>
      </c>
      <c r="D83" s="31"/>
      <c r="E83" s="31"/>
      <c r="F83" s="23" t="str">
        <f>E12</f>
        <v>Obec Beluj</v>
      </c>
      <c r="G83" s="31"/>
      <c r="H83" s="31"/>
      <c r="I83" s="31"/>
      <c r="J83" s="31"/>
      <c r="K83" s="25" t="s">
        <v>29</v>
      </c>
      <c r="L83" s="31"/>
      <c r="M83" s="178" t="str">
        <f>E18</f>
        <v>Ing. arch. Matej Brašeň, SKA 2081 AA</v>
      </c>
      <c r="N83" s="192"/>
      <c r="O83" s="192"/>
      <c r="P83" s="192"/>
      <c r="Q83" s="192"/>
      <c r="R83" s="32"/>
    </row>
    <row r="84" spans="2:47" s="1" customFormat="1" ht="14.45" customHeight="1" x14ac:dyDescent="0.3">
      <c r="B84" s="30"/>
      <c r="C84" s="25" t="s">
        <v>27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32</v>
      </c>
      <c r="L84" s="31"/>
      <c r="M84" s="178" t="str">
        <f>E21</f>
        <v xml:space="preserve"> </v>
      </c>
      <c r="N84" s="192"/>
      <c r="O84" s="192"/>
      <c r="P84" s="192"/>
      <c r="Q84" s="192"/>
      <c r="R84" s="32"/>
    </row>
    <row r="85" spans="2:47" s="1" customFormat="1" ht="10.35" customHeight="1" x14ac:dyDescent="0.3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47" s="1" customFormat="1" ht="29.25" customHeight="1" x14ac:dyDescent="0.3">
      <c r="B86" s="30"/>
      <c r="C86" s="220" t="s">
        <v>107</v>
      </c>
      <c r="D86" s="221"/>
      <c r="E86" s="221"/>
      <c r="F86" s="221"/>
      <c r="G86" s="221"/>
      <c r="H86" s="109"/>
      <c r="I86" s="109"/>
      <c r="J86" s="109"/>
      <c r="K86" s="109"/>
      <c r="L86" s="109"/>
      <c r="M86" s="109"/>
      <c r="N86" s="220" t="s">
        <v>108</v>
      </c>
      <c r="O86" s="192"/>
      <c r="P86" s="192"/>
      <c r="Q86" s="192"/>
      <c r="R86" s="32"/>
    </row>
    <row r="87" spans="2:47" s="1" customFormat="1" ht="10.35" customHeight="1" x14ac:dyDescent="0.3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 x14ac:dyDescent="0.3">
      <c r="B88" s="30"/>
      <c r="C88" s="116" t="s">
        <v>109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10">
        <f>N124</f>
        <v>0</v>
      </c>
      <c r="O88" s="192"/>
      <c r="P88" s="192"/>
      <c r="Q88" s="192"/>
      <c r="R88" s="32"/>
      <c r="AU88" s="13" t="s">
        <v>110</v>
      </c>
    </row>
    <row r="89" spans="2:47" s="6" customFormat="1" ht="24.95" customHeight="1" x14ac:dyDescent="0.3">
      <c r="B89" s="117"/>
      <c r="C89" s="118"/>
      <c r="D89" s="119" t="s">
        <v>111</v>
      </c>
      <c r="E89" s="118"/>
      <c r="F89" s="118"/>
      <c r="G89" s="118"/>
      <c r="H89" s="118"/>
      <c r="I89" s="118"/>
      <c r="J89" s="118"/>
      <c r="K89" s="118"/>
      <c r="L89" s="118"/>
      <c r="M89" s="118"/>
      <c r="N89" s="222">
        <f>N125</f>
        <v>0</v>
      </c>
      <c r="O89" s="223"/>
      <c r="P89" s="223"/>
      <c r="Q89" s="223"/>
      <c r="R89" s="120"/>
    </row>
    <row r="90" spans="2:47" s="7" customFormat="1" ht="19.899999999999999" customHeight="1" x14ac:dyDescent="0.3">
      <c r="B90" s="121"/>
      <c r="C90" s="122"/>
      <c r="D90" s="97" t="s">
        <v>112</v>
      </c>
      <c r="E90" s="122"/>
      <c r="F90" s="122"/>
      <c r="G90" s="122"/>
      <c r="H90" s="122"/>
      <c r="I90" s="122"/>
      <c r="J90" s="122"/>
      <c r="K90" s="122"/>
      <c r="L90" s="122"/>
      <c r="M90" s="122"/>
      <c r="N90" s="207">
        <f>N126</f>
        <v>0</v>
      </c>
      <c r="O90" s="224"/>
      <c r="P90" s="224"/>
      <c r="Q90" s="224"/>
      <c r="R90" s="123"/>
    </row>
    <row r="91" spans="2:47" s="7" customFormat="1" ht="19.899999999999999" customHeight="1" x14ac:dyDescent="0.3">
      <c r="B91" s="121"/>
      <c r="C91" s="122"/>
      <c r="D91" s="97" t="s">
        <v>113</v>
      </c>
      <c r="E91" s="122"/>
      <c r="F91" s="122"/>
      <c r="G91" s="122"/>
      <c r="H91" s="122"/>
      <c r="I91" s="122"/>
      <c r="J91" s="122"/>
      <c r="K91" s="122"/>
      <c r="L91" s="122"/>
      <c r="M91" s="122"/>
      <c r="N91" s="207">
        <f>N128</f>
        <v>0</v>
      </c>
      <c r="O91" s="224"/>
      <c r="P91" s="224"/>
      <c r="Q91" s="224"/>
      <c r="R91" s="123"/>
    </row>
    <row r="92" spans="2:47" s="7" customFormat="1" ht="19.899999999999999" customHeight="1" x14ac:dyDescent="0.3">
      <c r="B92" s="121"/>
      <c r="C92" s="122"/>
      <c r="D92" s="97" t="s">
        <v>114</v>
      </c>
      <c r="E92" s="122"/>
      <c r="F92" s="122"/>
      <c r="G92" s="122"/>
      <c r="H92" s="122"/>
      <c r="I92" s="122"/>
      <c r="J92" s="122"/>
      <c r="K92" s="122"/>
      <c r="L92" s="122"/>
      <c r="M92" s="122"/>
      <c r="N92" s="207">
        <f>N132</f>
        <v>0</v>
      </c>
      <c r="O92" s="224"/>
      <c r="P92" s="224"/>
      <c r="Q92" s="224"/>
      <c r="R92" s="123"/>
    </row>
    <row r="93" spans="2:47" s="6" customFormat="1" ht="24.95" customHeight="1" x14ac:dyDescent="0.3">
      <c r="B93" s="117"/>
      <c r="C93" s="118"/>
      <c r="D93" s="119" t="s">
        <v>115</v>
      </c>
      <c r="E93" s="118"/>
      <c r="F93" s="118"/>
      <c r="G93" s="118"/>
      <c r="H93" s="118"/>
      <c r="I93" s="118"/>
      <c r="J93" s="118"/>
      <c r="K93" s="118"/>
      <c r="L93" s="118"/>
      <c r="M93" s="118"/>
      <c r="N93" s="222">
        <f>N151</f>
        <v>0</v>
      </c>
      <c r="O93" s="223"/>
      <c r="P93" s="223"/>
      <c r="Q93" s="223"/>
      <c r="R93" s="120"/>
    </row>
    <row r="94" spans="2:47" s="7" customFormat="1" ht="19.899999999999999" customHeight="1" x14ac:dyDescent="0.3">
      <c r="B94" s="121"/>
      <c r="C94" s="122"/>
      <c r="D94" s="97" t="s">
        <v>116</v>
      </c>
      <c r="E94" s="122"/>
      <c r="F94" s="122"/>
      <c r="G94" s="122"/>
      <c r="H94" s="122"/>
      <c r="I94" s="122"/>
      <c r="J94" s="122"/>
      <c r="K94" s="122"/>
      <c r="L94" s="122"/>
      <c r="M94" s="122"/>
      <c r="N94" s="207">
        <f>N152</f>
        <v>0</v>
      </c>
      <c r="O94" s="224"/>
      <c r="P94" s="224"/>
      <c r="Q94" s="224"/>
      <c r="R94" s="123"/>
    </row>
    <row r="95" spans="2:47" s="7" customFormat="1" ht="19.899999999999999" customHeight="1" x14ac:dyDescent="0.3">
      <c r="B95" s="121"/>
      <c r="C95" s="122"/>
      <c r="D95" s="97" t="s">
        <v>117</v>
      </c>
      <c r="E95" s="122"/>
      <c r="F95" s="122"/>
      <c r="G95" s="122"/>
      <c r="H95" s="122"/>
      <c r="I95" s="122"/>
      <c r="J95" s="122"/>
      <c r="K95" s="122"/>
      <c r="L95" s="122"/>
      <c r="M95" s="122"/>
      <c r="N95" s="207">
        <f>N156</f>
        <v>0</v>
      </c>
      <c r="O95" s="224"/>
      <c r="P95" s="224"/>
      <c r="Q95" s="224"/>
      <c r="R95" s="123"/>
    </row>
    <row r="96" spans="2:47" s="7" customFormat="1" ht="19.899999999999999" customHeight="1" x14ac:dyDescent="0.3">
      <c r="B96" s="121"/>
      <c r="C96" s="122"/>
      <c r="D96" s="97" t="s">
        <v>118</v>
      </c>
      <c r="E96" s="122"/>
      <c r="F96" s="122"/>
      <c r="G96" s="122"/>
      <c r="H96" s="122"/>
      <c r="I96" s="122"/>
      <c r="J96" s="122"/>
      <c r="K96" s="122"/>
      <c r="L96" s="122"/>
      <c r="M96" s="122"/>
      <c r="N96" s="207">
        <f>N164</f>
        <v>0</v>
      </c>
      <c r="O96" s="224"/>
      <c r="P96" s="224"/>
      <c r="Q96" s="224"/>
      <c r="R96" s="123"/>
    </row>
    <row r="97" spans="2:65" s="6" customFormat="1" ht="21.75" customHeight="1" x14ac:dyDescent="0.35">
      <c r="B97" s="117"/>
      <c r="C97" s="118"/>
      <c r="D97" s="119" t="s">
        <v>119</v>
      </c>
      <c r="E97" s="118"/>
      <c r="F97" s="118"/>
      <c r="G97" s="118"/>
      <c r="H97" s="118"/>
      <c r="I97" s="118"/>
      <c r="J97" s="118"/>
      <c r="K97" s="118"/>
      <c r="L97" s="118"/>
      <c r="M97" s="118"/>
      <c r="N97" s="225">
        <f>N167</f>
        <v>0</v>
      </c>
      <c r="O97" s="223"/>
      <c r="P97" s="223"/>
      <c r="Q97" s="223"/>
      <c r="R97" s="120"/>
    </row>
    <row r="98" spans="2:65" s="1" customFormat="1" ht="21.75" customHeight="1" x14ac:dyDescent="0.3">
      <c r="B98" s="30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2"/>
    </row>
    <row r="99" spans="2:65" s="1" customFormat="1" ht="29.25" customHeight="1" x14ac:dyDescent="0.3">
      <c r="B99" s="30"/>
      <c r="C99" s="116" t="s">
        <v>120</v>
      </c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226">
        <f>ROUND(N100+N101+N102+N103+N104+N105,2)</f>
        <v>0</v>
      </c>
      <c r="O99" s="192"/>
      <c r="P99" s="192"/>
      <c r="Q99" s="192"/>
      <c r="R99" s="32"/>
      <c r="T99" s="124"/>
      <c r="U99" s="125" t="s">
        <v>38</v>
      </c>
    </row>
    <row r="100" spans="2:65" s="1" customFormat="1" ht="18" customHeight="1" x14ac:dyDescent="0.3">
      <c r="B100" s="126"/>
      <c r="C100" s="127"/>
      <c r="D100" s="208" t="s">
        <v>121</v>
      </c>
      <c r="E100" s="227"/>
      <c r="F100" s="227"/>
      <c r="G100" s="227"/>
      <c r="H100" s="227"/>
      <c r="I100" s="127"/>
      <c r="J100" s="127"/>
      <c r="K100" s="127"/>
      <c r="L100" s="127"/>
      <c r="M100" s="127"/>
      <c r="N100" s="206">
        <f>ROUND(N88*T100,2)</f>
        <v>0</v>
      </c>
      <c r="O100" s="227"/>
      <c r="P100" s="227"/>
      <c r="Q100" s="227"/>
      <c r="R100" s="128"/>
      <c r="S100" s="127"/>
      <c r="T100" s="129"/>
      <c r="U100" s="130" t="s">
        <v>41</v>
      </c>
      <c r="V100" s="131"/>
      <c r="W100" s="131"/>
      <c r="X100" s="131"/>
      <c r="Y100" s="131"/>
      <c r="Z100" s="131"/>
      <c r="AA100" s="131"/>
      <c r="AB100" s="131"/>
      <c r="AC100" s="131"/>
      <c r="AD100" s="131"/>
      <c r="AE100" s="131"/>
      <c r="AF100" s="131"/>
      <c r="AG100" s="131"/>
      <c r="AH100" s="131"/>
      <c r="AI100" s="131"/>
      <c r="AJ100" s="131"/>
      <c r="AK100" s="131"/>
      <c r="AL100" s="131"/>
      <c r="AM100" s="131"/>
      <c r="AN100" s="131"/>
      <c r="AO100" s="131"/>
      <c r="AP100" s="131"/>
      <c r="AQ100" s="131"/>
      <c r="AR100" s="131"/>
      <c r="AS100" s="131"/>
      <c r="AT100" s="131"/>
      <c r="AU100" s="131"/>
      <c r="AV100" s="131"/>
      <c r="AW100" s="131"/>
      <c r="AX100" s="131"/>
      <c r="AY100" s="132" t="s">
        <v>122</v>
      </c>
      <c r="AZ100" s="131"/>
      <c r="BA100" s="131"/>
      <c r="BB100" s="131"/>
      <c r="BC100" s="131"/>
      <c r="BD100" s="131"/>
      <c r="BE100" s="133">
        <f t="shared" ref="BE100:BE105" si="0">IF(U100="základná",N100,0)</f>
        <v>0</v>
      </c>
      <c r="BF100" s="133">
        <f t="shared" ref="BF100:BF105" si="1">IF(U100="znížená",N100,0)</f>
        <v>0</v>
      </c>
      <c r="BG100" s="133">
        <f t="shared" ref="BG100:BG105" si="2">IF(U100="zákl. prenesená",N100,0)</f>
        <v>0</v>
      </c>
      <c r="BH100" s="133">
        <f t="shared" ref="BH100:BH105" si="3">IF(U100="zníž. prenesená",N100,0)</f>
        <v>0</v>
      </c>
      <c r="BI100" s="133">
        <f t="shared" ref="BI100:BI105" si="4">IF(U100="nulová",N100,0)</f>
        <v>0</v>
      </c>
      <c r="BJ100" s="132" t="s">
        <v>123</v>
      </c>
      <c r="BK100" s="131"/>
      <c r="BL100" s="131"/>
      <c r="BM100" s="131"/>
    </row>
    <row r="101" spans="2:65" s="1" customFormat="1" ht="18" customHeight="1" x14ac:dyDescent="0.3">
      <c r="B101" s="126"/>
      <c r="C101" s="127"/>
      <c r="D101" s="208" t="s">
        <v>124</v>
      </c>
      <c r="E101" s="227"/>
      <c r="F101" s="227"/>
      <c r="G101" s="227"/>
      <c r="H101" s="227"/>
      <c r="I101" s="127"/>
      <c r="J101" s="127"/>
      <c r="K101" s="127"/>
      <c r="L101" s="127"/>
      <c r="M101" s="127"/>
      <c r="N101" s="206">
        <f>ROUND(N88*T101,2)</f>
        <v>0</v>
      </c>
      <c r="O101" s="227"/>
      <c r="P101" s="227"/>
      <c r="Q101" s="227"/>
      <c r="R101" s="128"/>
      <c r="S101" s="127"/>
      <c r="T101" s="129"/>
      <c r="U101" s="130" t="s">
        <v>41</v>
      </c>
      <c r="V101" s="131"/>
      <c r="W101" s="131"/>
      <c r="X101" s="131"/>
      <c r="Y101" s="131"/>
      <c r="Z101" s="131"/>
      <c r="AA101" s="131"/>
      <c r="AB101" s="131"/>
      <c r="AC101" s="131"/>
      <c r="AD101" s="131"/>
      <c r="AE101" s="131"/>
      <c r="AF101" s="131"/>
      <c r="AG101" s="131"/>
      <c r="AH101" s="131"/>
      <c r="AI101" s="131"/>
      <c r="AJ101" s="131"/>
      <c r="AK101" s="131"/>
      <c r="AL101" s="131"/>
      <c r="AM101" s="131"/>
      <c r="AN101" s="131"/>
      <c r="AO101" s="131"/>
      <c r="AP101" s="131"/>
      <c r="AQ101" s="131"/>
      <c r="AR101" s="131"/>
      <c r="AS101" s="131"/>
      <c r="AT101" s="131"/>
      <c r="AU101" s="131"/>
      <c r="AV101" s="131"/>
      <c r="AW101" s="131"/>
      <c r="AX101" s="131"/>
      <c r="AY101" s="132" t="s">
        <v>122</v>
      </c>
      <c r="AZ101" s="131"/>
      <c r="BA101" s="131"/>
      <c r="BB101" s="131"/>
      <c r="BC101" s="131"/>
      <c r="BD101" s="131"/>
      <c r="BE101" s="133">
        <f t="shared" si="0"/>
        <v>0</v>
      </c>
      <c r="BF101" s="133">
        <f t="shared" si="1"/>
        <v>0</v>
      </c>
      <c r="BG101" s="133">
        <f t="shared" si="2"/>
        <v>0</v>
      </c>
      <c r="BH101" s="133">
        <f t="shared" si="3"/>
        <v>0</v>
      </c>
      <c r="BI101" s="133">
        <f t="shared" si="4"/>
        <v>0</v>
      </c>
      <c r="BJ101" s="132" t="s">
        <v>123</v>
      </c>
      <c r="BK101" s="131"/>
      <c r="BL101" s="131"/>
      <c r="BM101" s="131"/>
    </row>
    <row r="102" spans="2:65" s="1" customFormat="1" ht="18" customHeight="1" x14ac:dyDescent="0.3">
      <c r="B102" s="126"/>
      <c r="C102" s="127"/>
      <c r="D102" s="208" t="s">
        <v>125</v>
      </c>
      <c r="E102" s="227"/>
      <c r="F102" s="227"/>
      <c r="G102" s="227"/>
      <c r="H102" s="227"/>
      <c r="I102" s="127"/>
      <c r="J102" s="127"/>
      <c r="K102" s="127"/>
      <c r="L102" s="127"/>
      <c r="M102" s="127"/>
      <c r="N102" s="206">
        <f>ROUND(N88*T102,2)</f>
        <v>0</v>
      </c>
      <c r="O102" s="227"/>
      <c r="P102" s="227"/>
      <c r="Q102" s="227"/>
      <c r="R102" s="128"/>
      <c r="S102" s="127"/>
      <c r="T102" s="129"/>
      <c r="U102" s="130" t="s">
        <v>41</v>
      </c>
      <c r="V102" s="131"/>
      <c r="W102" s="131"/>
      <c r="X102" s="131"/>
      <c r="Y102" s="131"/>
      <c r="Z102" s="131"/>
      <c r="AA102" s="131"/>
      <c r="AB102" s="131"/>
      <c r="AC102" s="131"/>
      <c r="AD102" s="131"/>
      <c r="AE102" s="131"/>
      <c r="AF102" s="131"/>
      <c r="AG102" s="131"/>
      <c r="AH102" s="131"/>
      <c r="AI102" s="131"/>
      <c r="AJ102" s="131"/>
      <c r="AK102" s="131"/>
      <c r="AL102" s="131"/>
      <c r="AM102" s="131"/>
      <c r="AN102" s="131"/>
      <c r="AO102" s="131"/>
      <c r="AP102" s="131"/>
      <c r="AQ102" s="131"/>
      <c r="AR102" s="131"/>
      <c r="AS102" s="131"/>
      <c r="AT102" s="131"/>
      <c r="AU102" s="131"/>
      <c r="AV102" s="131"/>
      <c r="AW102" s="131"/>
      <c r="AX102" s="131"/>
      <c r="AY102" s="132" t="s">
        <v>122</v>
      </c>
      <c r="AZ102" s="131"/>
      <c r="BA102" s="131"/>
      <c r="BB102" s="131"/>
      <c r="BC102" s="131"/>
      <c r="BD102" s="131"/>
      <c r="BE102" s="133">
        <f t="shared" si="0"/>
        <v>0</v>
      </c>
      <c r="BF102" s="133">
        <f t="shared" si="1"/>
        <v>0</v>
      </c>
      <c r="BG102" s="133">
        <f t="shared" si="2"/>
        <v>0</v>
      </c>
      <c r="BH102" s="133">
        <f t="shared" si="3"/>
        <v>0</v>
      </c>
      <c r="BI102" s="133">
        <f t="shared" si="4"/>
        <v>0</v>
      </c>
      <c r="BJ102" s="132" t="s">
        <v>123</v>
      </c>
      <c r="BK102" s="131"/>
      <c r="BL102" s="131"/>
      <c r="BM102" s="131"/>
    </row>
    <row r="103" spans="2:65" s="1" customFormat="1" ht="18" customHeight="1" x14ac:dyDescent="0.3">
      <c r="B103" s="126"/>
      <c r="C103" s="127"/>
      <c r="D103" s="208" t="s">
        <v>126</v>
      </c>
      <c r="E103" s="227"/>
      <c r="F103" s="227"/>
      <c r="G103" s="227"/>
      <c r="H103" s="227"/>
      <c r="I103" s="127"/>
      <c r="J103" s="127"/>
      <c r="K103" s="127"/>
      <c r="L103" s="127"/>
      <c r="M103" s="127"/>
      <c r="N103" s="206">
        <f>ROUND(N88*T103,2)</f>
        <v>0</v>
      </c>
      <c r="O103" s="227"/>
      <c r="P103" s="227"/>
      <c r="Q103" s="227"/>
      <c r="R103" s="128"/>
      <c r="S103" s="127"/>
      <c r="T103" s="129"/>
      <c r="U103" s="130" t="s">
        <v>41</v>
      </c>
      <c r="V103" s="131"/>
      <c r="W103" s="131"/>
      <c r="X103" s="131"/>
      <c r="Y103" s="131"/>
      <c r="Z103" s="131"/>
      <c r="AA103" s="131"/>
      <c r="AB103" s="131"/>
      <c r="AC103" s="131"/>
      <c r="AD103" s="131"/>
      <c r="AE103" s="131"/>
      <c r="AF103" s="131"/>
      <c r="AG103" s="131"/>
      <c r="AH103" s="131"/>
      <c r="AI103" s="131"/>
      <c r="AJ103" s="131"/>
      <c r="AK103" s="131"/>
      <c r="AL103" s="131"/>
      <c r="AM103" s="131"/>
      <c r="AN103" s="131"/>
      <c r="AO103" s="131"/>
      <c r="AP103" s="131"/>
      <c r="AQ103" s="131"/>
      <c r="AR103" s="131"/>
      <c r="AS103" s="131"/>
      <c r="AT103" s="131"/>
      <c r="AU103" s="131"/>
      <c r="AV103" s="131"/>
      <c r="AW103" s="131"/>
      <c r="AX103" s="131"/>
      <c r="AY103" s="132" t="s">
        <v>122</v>
      </c>
      <c r="AZ103" s="131"/>
      <c r="BA103" s="131"/>
      <c r="BB103" s="131"/>
      <c r="BC103" s="131"/>
      <c r="BD103" s="131"/>
      <c r="BE103" s="133">
        <f t="shared" si="0"/>
        <v>0</v>
      </c>
      <c r="BF103" s="133">
        <f t="shared" si="1"/>
        <v>0</v>
      </c>
      <c r="BG103" s="133">
        <f t="shared" si="2"/>
        <v>0</v>
      </c>
      <c r="BH103" s="133">
        <f t="shared" si="3"/>
        <v>0</v>
      </c>
      <c r="BI103" s="133">
        <f t="shared" si="4"/>
        <v>0</v>
      </c>
      <c r="BJ103" s="132" t="s">
        <v>123</v>
      </c>
      <c r="BK103" s="131"/>
      <c r="BL103" s="131"/>
      <c r="BM103" s="131"/>
    </row>
    <row r="104" spans="2:65" s="1" customFormat="1" ht="18" customHeight="1" x14ac:dyDescent="0.3">
      <c r="B104" s="126"/>
      <c r="C104" s="127"/>
      <c r="D104" s="208" t="s">
        <v>127</v>
      </c>
      <c r="E104" s="227"/>
      <c r="F104" s="227"/>
      <c r="G104" s="227"/>
      <c r="H104" s="227"/>
      <c r="I104" s="127"/>
      <c r="J104" s="127"/>
      <c r="K104" s="127"/>
      <c r="L104" s="127"/>
      <c r="M104" s="127"/>
      <c r="N104" s="206">
        <f>ROUND(N88*T104,2)</f>
        <v>0</v>
      </c>
      <c r="O104" s="227"/>
      <c r="P104" s="227"/>
      <c r="Q104" s="227"/>
      <c r="R104" s="128"/>
      <c r="S104" s="127"/>
      <c r="T104" s="129"/>
      <c r="U104" s="130" t="s">
        <v>41</v>
      </c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  <c r="AI104" s="131"/>
      <c r="AJ104" s="131"/>
      <c r="AK104" s="131"/>
      <c r="AL104" s="131"/>
      <c r="AM104" s="131"/>
      <c r="AN104" s="131"/>
      <c r="AO104" s="131"/>
      <c r="AP104" s="131"/>
      <c r="AQ104" s="131"/>
      <c r="AR104" s="131"/>
      <c r="AS104" s="131"/>
      <c r="AT104" s="131"/>
      <c r="AU104" s="131"/>
      <c r="AV104" s="131"/>
      <c r="AW104" s="131"/>
      <c r="AX104" s="131"/>
      <c r="AY104" s="132" t="s">
        <v>122</v>
      </c>
      <c r="AZ104" s="131"/>
      <c r="BA104" s="131"/>
      <c r="BB104" s="131"/>
      <c r="BC104" s="131"/>
      <c r="BD104" s="131"/>
      <c r="BE104" s="133">
        <f t="shared" si="0"/>
        <v>0</v>
      </c>
      <c r="BF104" s="133">
        <f t="shared" si="1"/>
        <v>0</v>
      </c>
      <c r="BG104" s="133">
        <f t="shared" si="2"/>
        <v>0</v>
      </c>
      <c r="BH104" s="133">
        <f t="shared" si="3"/>
        <v>0</v>
      </c>
      <c r="BI104" s="133">
        <f t="shared" si="4"/>
        <v>0</v>
      </c>
      <c r="BJ104" s="132" t="s">
        <v>123</v>
      </c>
      <c r="BK104" s="131"/>
      <c r="BL104" s="131"/>
      <c r="BM104" s="131"/>
    </row>
    <row r="105" spans="2:65" s="1" customFormat="1" ht="18" customHeight="1" x14ac:dyDescent="0.3">
      <c r="B105" s="126"/>
      <c r="C105" s="127"/>
      <c r="D105" s="134" t="s">
        <v>128</v>
      </c>
      <c r="E105" s="127"/>
      <c r="F105" s="127"/>
      <c r="G105" s="127"/>
      <c r="H105" s="127"/>
      <c r="I105" s="127"/>
      <c r="J105" s="127"/>
      <c r="K105" s="127"/>
      <c r="L105" s="127"/>
      <c r="M105" s="127"/>
      <c r="N105" s="206">
        <f>ROUND(N88*T105,2)</f>
        <v>0</v>
      </c>
      <c r="O105" s="227"/>
      <c r="P105" s="227"/>
      <c r="Q105" s="227"/>
      <c r="R105" s="128"/>
      <c r="S105" s="127"/>
      <c r="T105" s="135"/>
      <c r="U105" s="136" t="s">
        <v>41</v>
      </c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31"/>
      <c r="AL105" s="131"/>
      <c r="AM105" s="131"/>
      <c r="AN105" s="131"/>
      <c r="AO105" s="131"/>
      <c r="AP105" s="131"/>
      <c r="AQ105" s="131"/>
      <c r="AR105" s="131"/>
      <c r="AS105" s="131"/>
      <c r="AT105" s="131"/>
      <c r="AU105" s="131"/>
      <c r="AV105" s="131"/>
      <c r="AW105" s="131"/>
      <c r="AX105" s="131"/>
      <c r="AY105" s="132" t="s">
        <v>129</v>
      </c>
      <c r="AZ105" s="131"/>
      <c r="BA105" s="131"/>
      <c r="BB105" s="131"/>
      <c r="BC105" s="131"/>
      <c r="BD105" s="131"/>
      <c r="BE105" s="133">
        <f t="shared" si="0"/>
        <v>0</v>
      </c>
      <c r="BF105" s="133">
        <f t="shared" si="1"/>
        <v>0</v>
      </c>
      <c r="BG105" s="133">
        <f t="shared" si="2"/>
        <v>0</v>
      </c>
      <c r="BH105" s="133">
        <f t="shared" si="3"/>
        <v>0</v>
      </c>
      <c r="BI105" s="133">
        <f t="shared" si="4"/>
        <v>0</v>
      </c>
      <c r="BJ105" s="132" t="s">
        <v>123</v>
      </c>
      <c r="BK105" s="131"/>
      <c r="BL105" s="131"/>
      <c r="BM105" s="131"/>
    </row>
    <row r="106" spans="2:65" s="1" customFormat="1" ht="13.5" x14ac:dyDescent="0.3">
      <c r="B106" s="30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2"/>
    </row>
    <row r="107" spans="2:65" s="1" customFormat="1" ht="29.25" customHeight="1" x14ac:dyDescent="0.3">
      <c r="B107" s="30"/>
      <c r="C107" s="108" t="s">
        <v>100</v>
      </c>
      <c r="D107" s="109"/>
      <c r="E107" s="109"/>
      <c r="F107" s="109"/>
      <c r="G107" s="109"/>
      <c r="H107" s="109"/>
      <c r="I107" s="109"/>
      <c r="J107" s="109"/>
      <c r="K107" s="109"/>
      <c r="L107" s="211">
        <f>ROUND(SUM(N88+N99),2)</f>
        <v>0</v>
      </c>
      <c r="M107" s="221"/>
      <c r="N107" s="221"/>
      <c r="O107" s="221"/>
      <c r="P107" s="221"/>
      <c r="Q107" s="221"/>
      <c r="R107" s="32"/>
    </row>
    <row r="108" spans="2:65" s="1" customFormat="1" ht="6.95" customHeight="1" x14ac:dyDescent="0.3">
      <c r="B108" s="54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6"/>
    </row>
    <row r="112" spans="2:65" s="1" customFormat="1" ht="6.95" customHeight="1" x14ac:dyDescent="0.3">
      <c r="B112" s="57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9"/>
    </row>
    <row r="113" spans="2:65" s="1" customFormat="1" ht="36.950000000000003" customHeight="1" x14ac:dyDescent="0.3">
      <c r="B113" s="30"/>
      <c r="C113" s="173" t="s">
        <v>130</v>
      </c>
      <c r="D113" s="192"/>
      <c r="E113" s="192"/>
      <c r="F113" s="192"/>
      <c r="G113" s="192"/>
      <c r="H113" s="192"/>
      <c r="I113" s="192"/>
      <c r="J113" s="192"/>
      <c r="K113" s="192"/>
      <c r="L113" s="192"/>
      <c r="M113" s="192"/>
      <c r="N113" s="192"/>
      <c r="O113" s="192"/>
      <c r="P113" s="192"/>
      <c r="Q113" s="192"/>
      <c r="R113" s="32"/>
    </row>
    <row r="114" spans="2:65" s="1" customFormat="1" ht="6.95" customHeight="1" x14ac:dyDescent="0.3">
      <c r="B114" s="30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2"/>
    </row>
    <row r="115" spans="2:65" s="1" customFormat="1" ht="30" customHeight="1" x14ac:dyDescent="0.3">
      <c r="B115" s="30"/>
      <c r="C115" s="25" t="s">
        <v>15</v>
      </c>
      <c r="D115" s="31"/>
      <c r="E115" s="31"/>
      <c r="F115" s="213" t="str">
        <f>F6</f>
        <v>Zvýšenie energietickej účinnosti budovy obecného úradu, Beluj</v>
      </c>
      <c r="G115" s="192"/>
      <c r="H115" s="192"/>
      <c r="I115" s="192"/>
      <c r="J115" s="192"/>
      <c r="K115" s="192"/>
      <c r="L115" s="192"/>
      <c r="M115" s="192"/>
      <c r="N115" s="192"/>
      <c r="O115" s="192"/>
      <c r="P115" s="192"/>
      <c r="Q115" s="31"/>
      <c r="R115" s="32"/>
    </row>
    <row r="116" spans="2:65" s="1" customFormat="1" ht="36.950000000000003" customHeight="1" x14ac:dyDescent="0.3">
      <c r="B116" s="30"/>
      <c r="C116" s="64" t="s">
        <v>103</v>
      </c>
      <c r="D116" s="31"/>
      <c r="E116" s="31"/>
      <c r="F116" s="193" t="str">
        <f>F7</f>
        <v>01 - Búracie práce</v>
      </c>
      <c r="G116" s="192"/>
      <c r="H116" s="192"/>
      <c r="I116" s="192"/>
      <c r="J116" s="192"/>
      <c r="K116" s="192"/>
      <c r="L116" s="192"/>
      <c r="M116" s="192"/>
      <c r="N116" s="192"/>
      <c r="O116" s="192"/>
      <c r="P116" s="192"/>
      <c r="Q116" s="31"/>
      <c r="R116" s="32"/>
    </row>
    <row r="117" spans="2:65" s="1" customFormat="1" ht="6.95" customHeight="1" x14ac:dyDescent="0.3">
      <c r="B117" s="30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2"/>
    </row>
    <row r="118" spans="2:65" s="1" customFormat="1" ht="18" customHeight="1" x14ac:dyDescent="0.3">
      <c r="B118" s="30"/>
      <c r="C118" s="25" t="s">
        <v>19</v>
      </c>
      <c r="D118" s="31"/>
      <c r="E118" s="31"/>
      <c r="F118" s="23" t="str">
        <f>F9</f>
        <v>Beluj</v>
      </c>
      <c r="G118" s="31"/>
      <c r="H118" s="31"/>
      <c r="I118" s="31"/>
      <c r="J118" s="31"/>
      <c r="K118" s="25" t="s">
        <v>21</v>
      </c>
      <c r="L118" s="31"/>
      <c r="M118" s="219" t="str">
        <f>IF(O9="","",O9)</f>
        <v>1. 3. 2017</v>
      </c>
      <c r="N118" s="192"/>
      <c r="O118" s="192"/>
      <c r="P118" s="192"/>
      <c r="Q118" s="31"/>
      <c r="R118" s="32"/>
    </row>
    <row r="119" spans="2:65" s="1" customFormat="1" ht="6.95" customHeight="1" x14ac:dyDescent="0.3">
      <c r="B119" s="30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2"/>
    </row>
    <row r="120" spans="2:65" s="1" customFormat="1" x14ac:dyDescent="0.3">
      <c r="B120" s="30"/>
      <c r="C120" s="25" t="s">
        <v>23</v>
      </c>
      <c r="D120" s="31"/>
      <c r="E120" s="31"/>
      <c r="F120" s="23" t="str">
        <f>E12</f>
        <v>Obec Beluj</v>
      </c>
      <c r="G120" s="31"/>
      <c r="H120" s="31"/>
      <c r="I120" s="31"/>
      <c r="J120" s="31"/>
      <c r="K120" s="25" t="s">
        <v>29</v>
      </c>
      <c r="L120" s="31"/>
      <c r="M120" s="178" t="str">
        <f>E18</f>
        <v>Ing. arch. Matej Brašeň, SKA 2081 AA</v>
      </c>
      <c r="N120" s="192"/>
      <c r="O120" s="192"/>
      <c r="P120" s="192"/>
      <c r="Q120" s="192"/>
      <c r="R120" s="32"/>
    </row>
    <row r="121" spans="2:65" s="1" customFormat="1" ht="14.45" customHeight="1" x14ac:dyDescent="0.3">
      <c r="B121" s="30"/>
      <c r="C121" s="25" t="s">
        <v>27</v>
      </c>
      <c r="D121" s="31"/>
      <c r="E121" s="31"/>
      <c r="F121" s="23" t="str">
        <f>IF(E15="","",E15)</f>
        <v>Vyplň údaj</v>
      </c>
      <c r="G121" s="31"/>
      <c r="H121" s="31"/>
      <c r="I121" s="31"/>
      <c r="J121" s="31"/>
      <c r="K121" s="25" t="s">
        <v>32</v>
      </c>
      <c r="L121" s="31"/>
      <c r="M121" s="178" t="str">
        <f>E21</f>
        <v xml:space="preserve"> </v>
      </c>
      <c r="N121" s="192"/>
      <c r="O121" s="192"/>
      <c r="P121" s="192"/>
      <c r="Q121" s="192"/>
      <c r="R121" s="32"/>
    </row>
    <row r="122" spans="2:65" s="1" customFormat="1" ht="10.35" customHeight="1" x14ac:dyDescent="0.3">
      <c r="B122" s="30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2"/>
    </row>
    <row r="123" spans="2:65" s="8" customFormat="1" ht="29.25" customHeight="1" x14ac:dyDescent="0.3">
      <c r="B123" s="137"/>
      <c r="C123" s="138" t="s">
        <v>131</v>
      </c>
      <c r="D123" s="139" t="s">
        <v>132</v>
      </c>
      <c r="E123" s="139" t="s">
        <v>56</v>
      </c>
      <c r="F123" s="228" t="s">
        <v>133</v>
      </c>
      <c r="G123" s="229"/>
      <c r="H123" s="229"/>
      <c r="I123" s="229"/>
      <c r="J123" s="139" t="s">
        <v>134</v>
      </c>
      <c r="K123" s="139" t="s">
        <v>135</v>
      </c>
      <c r="L123" s="230" t="s">
        <v>136</v>
      </c>
      <c r="M123" s="229"/>
      <c r="N123" s="228" t="s">
        <v>108</v>
      </c>
      <c r="O123" s="229"/>
      <c r="P123" s="229"/>
      <c r="Q123" s="231"/>
      <c r="R123" s="140"/>
      <c r="T123" s="72" t="s">
        <v>137</v>
      </c>
      <c r="U123" s="73" t="s">
        <v>38</v>
      </c>
      <c r="V123" s="73" t="s">
        <v>138</v>
      </c>
      <c r="W123" s="73" t="s">
        <v>139</v>
      </c>
      <c r="X123" s="73" t="s">
        <v>140</v>
      </c>
      <c r="Y123" s="73" t="s">
        <v>141</v>
      </c>
      <c r="Z123" s="73" t="s">
        <v>142</v>
      </c>
      <c r="AA123" s="74" t="s">
        <v>143</v>
      </c>
    </row>
    <row r="124" spans="2:65" s="1" customFormat="1" ht="29.25" customHeight="1" x14ac:dyDescent="0.35">
      <c r="B124" s="30"/>
      <c r="C124" s="76" t="s">
        <v>105</v>
      </c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240">
        <f>BK124</f>
        <v>0</v>
      </c>
      <c r="O124" s="241"/>
      <c r="P124" s="241"/>
      <c r="Q124" s="241"/>
      <c r="R124" s="32"/>
      <c r="T124" s="75"/>
      <c r="U124" s="46"/>
      <c r="V124" s="46"/>
      <c r="W124" s="141">
        <f>W125+W151+W167</f>
        <v>0</v>
      </c>
      <c r="X124" s="46"/>
      <c r="Y124" s="141">
        <f>Y125+Y151+Y167</f>
        <v>0.41116549999999996</v>
      </c>
      <c r="Z124" s="46"/>
      <c r="AA124" s="142">
        <f>AA125+AA151+AA167</f>
        <v>48.420751600000003</v>
      </c>
      <c r="AT124" s="13" t="s">
        <v>73</v>
      </c>
      <c r="AU124" s="13" t="s">
        <v>110</v>
      </c>
      <c r="BK124" s="143">
        <f>BK125+BK151+BK167</f>
        <v>0</v>
      </c>
    </row>
    <row r="125" spans="2:65" s="9" customFormat="1" ht="37.35" customHeight="1" x14ac:dyDescent="0.35">
      <c r="B125" s="144"/>
      <c r="C125" s="145"/>
      <c r="D125" s="146" t="s">
        <v>111</v>
      </c>
      <c r="E125" s="146"/>
      <c r="F125" s="146"/>
      <c r="G125" s="146"/>
      <c r="H125" s="146"/>
      <c r="I125" s="146"/>
      <c r="J125" s="146"/>
      <c r="K125" s="146"/>
      <c r="L125" s="146"/>
      <c r="M125" s="146"/>
      <c r="N125" s="225">
        <f>BK125</f>
        <v>0</v>
      </c>
      <c r="O125" s="222"/>
      <c r="P125" s="222"/>
      <c r="Q125" s="222"/>
      <c r="R125" s="147"/>
      <c r="T125" s="148"/>
      <c r="U125" s="145"/>
      <c r="V125" s="145"/>
      <c r="W125" s="149">
        <f>W126+W128+W132</f>
        <v>0</v>
      </c>
      <c r="X125" s="145"/>
      <c r="Y125" s="149">
        <f>Y126+Y128+Y132</f>
        <v>0.41116549999999996</v>
      </c>
      <c r="Z125" s="145"/>
      <c r="AA125" s="150">
        <f>AA126+AA128+AA132</f>
        <v>41.17662</v>
      </c>
      <c r="AR125" s="151" t="s">
        <v>81</v>
      </c>
      <c r="AT125" s="152" t="s">
        <v>73</v>
      </c>
      <c r="AU125" s="152" t="s">
        <v>74</v>
      </c>
      <c r="AY125" s="151" t="s">
        <v>144</v>
      </c>
      <c r="BK125" s="153">
        <f>BK126+BK128+BK132</f>
        <v>0</v>
      </c>
    </row>
    <row r="126" spans="2:65" s="9" customFormat="1" ht="19.899999999999999" customHeight="1" x14ac:dyDescent="0.3">
      <c r="B126" s="144"/>
      <c r="C126" s="145"/>
      <c r="D126" s="154" t="s">
        <v>112</v>
      </c>
      <c r="E126" s="154"/>
      <c r="F126" s="154"/>
      <c r="G126" s="154"/>
      <c r="H126" s="154"/>
      <c r="I126" s="154"/>
      <c r="J126" s="154"/>
      <c r="K126" s="154"/>
      <c r="L126" s="154"/>
      <c r="M126" s="154"/>
      <c r="N126" s="242">
        <f>BK126</f>
        <v>0</v>
      </c>
      <c r="O126" s="243"/>
      <c r="P126" s="243"/>
      <c r="Q126" s="243"/>
      <c r="R126" s="147"/>
      <c r="T126" s="148"/>
      <c r="U126" s="145"/>
      <c r="V126" s="145"/>
      <c r="W126" s="149">
        <f>W127</f>
        <v>0</v>
      </c>
      <c r="X126" s="145"/>
      <c r="Y126" s="149">
        <f>Y127</f>
        <v>0</v>
      </c>
      <c r="Z126" s="145"/>
      <c r="AA126" s="150">
        <f>AA127</f>
        <v>3.2759999999999998</v>
      </c>
      <c r="AR126" s="151" t="s">
        <v>81</v>
      </c>
      <c r="AT126" s="152" t="s">
        <v>73</v>
      </c>
      <c r="AU126" s="152" t="s">
        <v>81</v>
      </c>
      <c r="AY126" s="151" t="s">
        <v>144</v>
      </c>
      <c r="BK126" s="153">
        <f>BK127</f>
        <v>0</v>
      </c>
    </row>
    <row r="127" spans="2:65" s="1" customFormat="1" ht="31.5" customHeight="1" x14ac:dyDescent="0.3">
      <c r="B127" s="126"/>
      <c r="C127" s="155" t="s">
        <v>145</v>
      </c>
      <c r="D127" s="155" t="s">
        <v>146</v>
      </c>
      <c r="E127" s="156" t="s">
        <v>147</v>
      </c>
      <c r="F127" s="232" t="s">
        <v>148</v>
      </c>
      <c r="G127" s="233"/>
      <c r="H127" s="233"/>
      <c r="I127" s="233"/>
      <c r="J127" s="157" t="s">
        <v>149</v>
      </c>
      <c r="K127" s="158">
        <v>52</v>
      </c>
      <c r="L127" s="234">
        <v>0</v>
      </c>
      <c r="M127" s="233"/>
      <c r="N127" s="235">
        <f>ROUND(L127*K127,2)</f>
        <v>0</v>
      </c>
      <c r="O127" s="233"/>
      <c r="P127" s="233"/>
      <c r="Q127" s="233"/>
      <c r="R127" s="128"/>
      <c r="T127" s="160" t="s">
        <v>3</v>
      </c>
      <c r="U127" s="39" t="s">
        <v>41</v>
      </c>
      <c r="V127" s="31"/>
      <c r="W127" s="161">
        <f>V127*K127</f>
        <v>0</v>
      </c>
      <c r="X127" s="161">
        <v>0</v>
      </c>
      <c r="Y127" s="161">
        <f>X127*K127</f>
        <v>0</v>
      </c>
      <c r="Z127" s="161">
        <v>6.3E-2</v>
      </c>
      <c r="AA127" s="162">
        <f>Z127*K127</f>
        <v>3.2759999999999998</v>
      </c>
      <c r="AR127" s="13" t="s">
        <v>150</v>
      </c>
      <c r="AT127" s="13" t="s">
        <v>146</v>
      </c>
      <c r="AU127" s="13" t="s">
        <v>123</v>
      </c>
      <c r="AY127" s="13" t="s">
        <v>144</v>
      </c>
      <c r="BE127" s="101">
        <f>IF(U127="základná",N127,0)</f>
        <v>0</v>
      </c>
      <c r="BF127" s="101">
        <f>IF(U127="znížená",N127,0)</f>
        <v>0</v>
      </c>
      <c r="BG127" s="101">
        <f>IF(U127="zákl. prenesená",N127,0)</f>
        <v>0</v>
      </c>
      <c r="BH127" s="101">
        <f>IF(U127="zníž. prenesená",N127,0)</f>
        <v>0</v>
      </c>
      <c r="BI127" s="101">
        <f>IF(U127="nulová",N127,0)</f>
        <v>0</v>
      </c>
      <c r="BJ127" s="13" t="s">
        <v>123</v>
      </c>
      <c r="BK127" s="101">
        <f>ROUND(L127*K127,2)</f>
        <v>0</v>
      </c>
      <c r="BL127" s="13" t="s">
        <v>150</v>
      </c>
      <c r="BM127" s="13" t="s">
        <v>151</v>
      </c>
    </row>
    <row r="128" spans="2:65" s="9" customFormat="1" ht="29.85" customHeight="1" x14ac:dyDescent="0.3">
      <c r="B128" s="144"/>
      <c r="C128" s="145"/>
      <c r="D128" s="154" t="s">
        <v>113</v>
      </c>
      <c r="E128" s="154"/>
      <c r="F128" s="154"/>
      <c r="G128" s="154"/>
      <c r="H128" s="154"/>
      <c r="I128" s="154"/>
      <c r="J128" s="154"/>
      <c r="K128" s="154"/>
      <c r="L128" s="154"/>
      <c r="M128" s="154"/>
      <c r="N128" s="244">
        <f>BK128</f>
        <v>0</v>
      </c>
      <c r="O128" s="245"/>
      <c r="P128" s="245"/>
      <c r="Q128" s="245"/>
      <c r="R128" s="147"/>
      <c r="T128" s="148"/>
      <c r="U128" s="145"/>
      <c r="V128" s="145"/>
      <c r="W128" s="149">
        <f>SUM(W129:W131)</f>
        <v>0</v>
      </c>
      <c r="X128" s="145"/>
      <c r="Y128" s="149">
        <f>SUM(Y129:Y131)</f>
        <v>0.36295999999999995</v>
      </c>
      <c r="Z128" s="145"/>
      <c r="AA128" s="150">
        <f>SUM(AA129:AA131)</f>
        <v>0</v>
      </c>
      <c r="AR128" s="151" t="s">
        <v>81</v>
      </c>
      <c r="AT128" s="152" t="s">
        <v>73</v>
      </c>
      <c r="AU128" s="152" t="s">
        <v>81</v>
      </c>
      <c r="AY128" s="151" t="s">
        <v>144</v>
      </c>
      <c r="BK128" s="153">
        <f>SUM(BK129:BK131)</f>
        <v>0</v>
      </c>
    </row>
    <row r="129" spans="2:65" s="1" customFormat="1" ht="44.25" customHeight="1" x14ac:dyDescent="0.3">
      <c r="B129" s="126"/>
      <c r="C129" s="155" t="s">
        <v>152</v>
      </c>
      <c r="D129" s="155" t="s">
        <v>146</v>
      </c>
      <c r="E129" s="156" t="s">
        <v>153</v>
      </c>
      <c r="F129" s="232" t="s">
        <v>154</v>
      </c>
      <c r="G129" s="233"/>
      <c r="H129" s="233"/>
      <c r="I129" s="233"/>
      <c r="J129" s="157" t="s">
        <v>149</v>
      </c>
      <c r="K129" s="158">
        <v>52</v>
      </c>
      <c r="L129" s="234">
        <v>0</v>
      </c>
      <c r="M129" s="233"/>
      <c r="N129" s="235">
        <f>ROUND(L129*K129,2)</f>
        <v>0</v>
      </c>
      <c r="O129" s="233"/>
      <c r="P129" s="233"/>
      <c r="Q129" s="233"/>
      <c r="R129" s="128"/>
      <c r="T129" s="160" t="s">
        <v>3</v>
      </c>
      <c r="U129" s="39" t="s">
        <v>41</v>
      </c>
      <c r="V129" s="31"/>
      <c r="W129" s="161">
        <f>V129*K129</f>
        <v>0</v>
      </c>
      <c r="X129" s="161">
        <v>4.1799999999999997E-3</v>
      </c>
      <c r="Y129" s="161">
        <f>X129*K129</f>
        <v>0.21736</v>
      </c>
      <c r="Z129" s="161">
        <v>0</v>
      </c>
      <c r="AA129" s="162">
        <f>Z129*K129</f>
        <v>0</v>
      </c>
      <c r="AR129" s="13" t="s">
        <v>150</v>
      </c>
      <c r="AT129" s="13" t="s">
        <v>146</v>
      </c>
      <c r="AU129" s="13" t="s">
        <v>123</v>
      </c>
      <c r="AY129" s="13" t="s">
        <v>144</v>
      </c>
      <c r="BE129" s="101">
        <f>IF(U129="základná",N129,0)</f>
        <v>0</v>
      </c>
      <c r="BF129" s="101">
        <f>IF(U129="znížená",N129,0)</f>
        <v>0</v>
      </c>
      <c r="BG129" s="101">
        <f>IF(U129="zákl. prenesená",N129,0)</f>
        <v>0</v>
      </c>
      <c r="BH129" s="101">
        <f>IF(U129="zníž. prenesená",N129,0)</f>
        <v>0</v>
      </c>
      <c r="BI129" s="101">
        <f>IF(U129="nulová",N129,0)</f>
        <v>0</v>
      </c>
      <c r="BJ129" s="13" t="s">
        <v>123</v>
      </c>
      <c r="BK129" s="101">
        <f>ROUND(L129*K129,2)</f>
        <v>0</v>
      </c>
      <c r="BL129" s="13" t="s">
        <v>150</v>
      </c>
      <c r="BM129" s="13" t="s">
        <v>155</v>
      </c>
    </row>
    <row r="130" spans="2:65" s="1" customFormat="1" ht="44.25" customHeight="1" x14ac:dyDescent="0.3">
      <c r="B130" s="126"/>
      <c r="C130" s="155" t="s">
        <v>156</v>
      </c>
      <c r="D130" s="155" t="s">
        <v>146</v>
      </c>
      <c r="E130" s="156" t="s">
        <v>157</v>
      </c>
      <c r="F130" s="232" t="s">
        <v>158</v>
      </c>
      <c r="G130" s="233"/>
      <c r="H130" s="233"/>
      <c r="I130" s="233"/>
      <c r="J130" s="157" t="s">
        <v>149</v>
      </c>
      <c r="K130" s="158">
        <v>560</v>
      </c>
      <c r="L130" s="234">
        <v>0</v>
      </c>
      <c r="M130" s="233"/>
      <c r="N130" s="235">
        <f>ROUND(L130*K130,2)</f>
        <v>0</v>
      </c>
      <c r="O130" s="233"/>
      <c r="P130" s="233"/>
      <c r="Q130" s="233"/>
      <c r="R130" s="128"/>
      <c r="T130" s="160" t="s">
        <v>3</v>
      </c>
      <c r="U130" s="39" t="s">
        <v>41</v>
      </c>
      <c r="V130" s="31"/>
      <c r="W130" s="161">
        <f>V130*K130</f>
        <v>0</v>
      </c>
      <c r="X130" s="161">
        <v>2.5999999999999998E-4</v>
      </c>
      <c r="Y130" s="161">
        <f>X130*K130</f>
        <v>0.14559999999999998</v>
      </c>
      <c r="Z130" s="161">
        <v>0</v>
      </c>
      <c r="AA130" s="162">
        <f>Z130*K130</f>
        <v>0</v>
      </c>
      <c r="AR130" s="13" t="s">
        <v>150</v>
      </c>
      <c r="AT130" s="13" t="s">
        <v>146</v>
      </c>
      <c r="AU130" s="13" t="s">
        <v>123</v>
      </c>
      <c r="AY130" s="13" t="s">
        <v>144</v>
      </c>
      <c r="BE130" s="101">
        <f>IF(U130="základná",N130,0)</f>
        <v>0</v>
      </c>
      <c r="BF130" s="101">
        <f>IF(U130="znížená",N130,0)</f>
        <v>0</v>
      </c>
      <c r="BG130" s="101">
        <f>IF(U130="zákl. prenesená",N130,0)</f>
        <v>0</v>
      </c>
      <c r="BH130" s="101">
        <f>IF(U130="zníž. prenesená",N130,0)</f>
        <v>0</v>
      </c>
      <c r="BI130" s="101">
        <f>IF(U130="nulová",N130,0)</f>
        <v>0</v>
      </c>
      <c r="BJ130" s="13" t="s">
        <v>123</v>
      </c>
      <c r="BK130" s="101">
        <f>ROUND(L130*K130,2)</f>
        <v>0</v>
      </c>
      <c r="BL130" s="13" t="s">
        <v>150</v>
      </c>
      <c r="BM130" s="13" t="s">
        <v>159</v>
      </c>
    </row>
    <row r="131" spans="2:65" s="1" customFormat="1" ht="31.5" customHeight="1" x14ac:dyDescent="0.3">
      <c r="B131" s="126"/>
      <c r="C131" s="155" t="s">
        <v>160</v>
      </c>
      <c r="D131" s="155" t="s">
        <v>146</v>
      </c>
      <c r="E131" s="156" t="s">
        <v>161</v>
      </c>
      <c r="F131" s="232" t="s">
        <v>162</v>
      </c>
      <c r="G131" s="233"/>
      <c r="H131" s="233"/>
      <c r="I131" s="233"/>
      <c r="J131" s="157" t="s">
        <v>149</v>
      </c>
      <c r="K131" s="158">
        <v>40</v>
      </c>
      <c r="L131" s="234">
        <v>0</v>
      </c>
      <c r="M131" s="233"/>
      <c r="N131" s="235">
        <f>ROUND(L131*K131,2)</f>
        <v>0</v>
      </c>
      <c r="O131" s="233"/>
      <c r="P131" s="233"/>
      <c r="Q131" s="233"/>
      <c r="R131" s="128"/>
      <c r="T131" s="160" t="s">
        <v>3</v>
      </c>
      <c r="U131" s="39" t="s">
        <v>41</v>
      </c>
      <c r="V131" s="31"/>
      <c r="W131" s="161">
        <f>V131*K131</f>
        <v>0</v>
      </c>
      <c r="X131" s="161">
        <v>0</v>
      </c>
      <c r="Y131" s="161">
        <f>X131*K131</f>
        <v>0</v>
      </c>
      <c r="Z131" s="161">
        <v>0</v>
      </c>
      <c r="AA131" s="162">
        <f>Z131*K131</f>
        <v>0</v>
      </c>
      <c r="AR131" s="13" t="s">
        <v>150</v>
      </c>
      <c r="AT131" s="13" t="s">
        <v>146</v>
      </c>
      <c r="AU131" s="13" t="s">
        <v>123</v>
      </c>
      <c r="AY131" s="13" t="s">
        <v>144</v>
      </c>
      <c r="BE131" s="101">
        <f>IF(U131="základná",N131,0)</f>
        <v>0</v>
      </c>
      <c r="BF131" s="101">
        <f>IF(U131="znížená",N131,0)</f>
        <v>0</v>
      </c>
      <c r="BG131" s="101">
        <f>IF(U131="zákl. prenesená",N131,0)</f>
        <v>0</v>
      </c>
      <c r="BH131" s="101">
        <f>IF(U131="zníž. prenesená",N131,0)</f>
        <v>0</v>
      </c>
      <c r="BI131" s="101">
        <f>IF(U131="nulová",N131,0)</f>
        <v>0</v>
      </c>
      <c r="BJ131" s="13" t="s">
        <v>123</v>
      </c>
      <c r="BK131" s="101">
        <f>ROUND(L131*K131,2)</f>
        <v>0</v>
      </c>
      <c r="BL131" s="13" t="s">
        <v>150</v>
      </c>
      <c r="BM131" s="13" t="s">
        <v>163</v>
      </c>
    </row>
    <row r="132" spans="2:65" s="9" customFormat="1" ht="29.85" customHeight="1" x14ac:dyDescent="0.3">
      <c r="B132" s="144"/>
      <c r="C132" s="145"/>
      <c r="D132" s="154" t="s">
        <v>114</v>
      </c>
      <c r="E132" s="154"/>
      <c r="F132" s="154"/>
      <c r="G132" s="154"/>
      <c r="H132" s="154"/>
      <c r="I132" s="154"/>
      <c r="J132" s="154"/>
      <c r="K132" s="154"/>
      <c r="L132" s="154"/>
      <c r="M132" s="154"/>
      <c r="N132" s="244">
        <f>BK132</f>
        <v>0</v>
      </c>
      <c r="O132" s="245"/>
      <c r="P132" s="245"/>
      <c r="Q132" s="245"/>
      <c r="R132" s="147"/>
      <c r="T132" s="148"/>
      <c r="U132" s="145"/>
      <c r="V132" s="145"/>
      <c r="W132" s="149">
        <f>SUM(W133:W150)</f>
        <v>0</v>
      </c>
      <c r="X132" s="145"/>
      <c r="Y132" s="149">
        <f>SUM(Y133:Y150)</f>
        <v>4.8205499999999998E-2</v>
      </c>
      <c r="Z132" s="145"/>
      <c r="AA132" s="150">
        <f>SUM(AA133:AA150)</f>
        <v>37.900619999999996</v>
      </c>
      <c r="AR132" s="151" t="s">
        <v>81</v>
      </c>
      <c r="AT132" s="152" t="s">
        <v>73</v>
      </c>
      <c r="AU132" s="152" t="s">
        <v>81</v>
      </c>
      <c r="AY132" s="151" t="s">
        <v>144</v>
      </c>
      <c r="BK132" s="153">
        <f>SUM(BK133:BK150)</f>
        <v>0</v>
      </c>
    </row>
    <row r="133" spans="2:65" s="1" customFormat="1" ht="22.5" customHeight="1" x14ac:dyDescent="0.3">
      <c r="B133" s="126"/>
      <c r="C133" s="155" t="s">
        <v>164</v>
      </c>
      <c r="D133" s="155" t="s">
        <v>146</v>
      </c>
      <c r="E133" s="156" t="s">
        <v>165</v>
      </c>
      <c r="F133" s="232" t="s">
        <v>166</v>
      </c>
      <c r="G133" s="233"/>
      <c r="H133" s="233"/>
      <c r="I133" s="233"/>
      <c r="J133" s="157" t="s">
        <v>149</v>
      </c>
      <c r="K133" s="158">
        <v>711.31</v>
      </c>
      <c r="L133" s="234">
        <v>0</v>
      </c>
      <c r="M133" s="233"/>
      <c r="N133" s="235">
        <f t="shared" ref="N133:N150" si="5">ROUND(L133*K133,2)</f>
        <v>0</v>
      </c>
      <c r="O133" s="233"/>
      <c r="P133" s="233"/>
      <c r="Q133" s="233"/>
      <c r="R133" s="128"/>
      <c r="T133" s="160" t="s">
        <v>3</v>
      </c>
      <c r="U133" s="39" t="s">
        <v>41</v>
      </c>
      <c r="V133" s="31"/>
      <c r="W133" s="161">
        <f t="shared" ref="W133:W150" si="6">V133*K133</f>
        <v>0</v>
      </c>
      <c r="X133" s="161">
        <v>5.0000000000000002E-5</v>
      </c>
      <c r="Y133" s="161">
        <f t="shared" ref="Y133:Y150" si="7">X133*K133</f>
        <v>3.55655E-2</v>
      </c>
      <c r="Z133" s="161">
        <v>0</v>
      </c>
      <c r="AA133" s="162">
        <f t="shared" ref="AA133:AA150" si="8">Z133*K133</f>
        <v>0</v>
      </c>
      <c r="AR133" s="13" t="s">
        <v>150</v>
      </c>
      <c r="AT133" s="13" t="s">
        <v>146</v>
      </c>
      <c r="AU133" s="13" t="s">
        <v>123</v>
      </c>
      <c r="AY133" s="13" t="s">
        <v>144</v>
      </c>
      <c r="BE133" s="101">
        <f t="shared" ref="BE133:BE150" si="9">IF(U133="základná",N133,0)</f>
        <v>0</v>
      </c>
      <c r="BF133" s="101">
        <f t="shared" ref="BF133:BF150" si="10">IF(U133="znížená",N133,0)</f>
        <v>0</v>
      </c>
      <c r="BG133" s="101">
        <f t="shared" ref="BG133:BG150" si="11">IF(U133="zákl. prenesená",N133,0)</f>
        <v>0</v>
      </c>
      <c r="BH133" s="101">
        <f t="shared" ref="BH133:BH150" si="12">IF(U133="zníž. prenesená",N133,0)</f>
        <v>0</v>
      </c>
      <c r="BI133" s="101">
        <f t="shared" ref="BI133:BI150" si="13">IF(U133="nulová",N133,0)</f>
        <v>0</v>
      </c>
      <c r="BJ133" s="13" t="s">
        <v>123</v>
      </c>
      <c r="BK133" s="101">
        <f t="shared" ref="BK133:BK150" si="14">ROUND(L133*K133,2)</f>
        <v>0</v>
      </c>
      <c r="BL133" s="13" t="s">
        <v>150</v>
      </c>
      <c r="BM133" s="13" t="s">
        <v>167</v>
      </c>
    </row>
    <row r="134" spans="2:65" s="1" customFormat="1" ht="31.5" customHeight="1" x14ac:dyDescent="0.3">
      <c r="B134" s="126"/>
      <c r="C134" s="155" t="s">
        <v>168</v>
      </c>
      <c r="D134" s="155" t="s">
        <v>146</v>
      </c>
      <c r="E134" s="156" t="s">
        <v>169</v>
      </c>
      <c r="F134" s="232" t="s">
        <v>170</v>
      </c>
      <c r="G134" s="233"/>
      <c r="H134" s="233"/>
      <c r="I134" s="233"/>
      <c r="J134" s="157" t="s">
        <v>171</v>
      </c>
      <c r="K134" s="158">
        <v>5</v>
      </c>
      <c r="L134" s="234">
        <v>0</v>
      </c>
      <c r="M134" s="233"/>
      <c r="N134" s="235">
        <f t="shared" si="5"/>
        <v>0</v>
      </c>
      <c r="O134" s="233"/>
      <c r="P134" s="233"/>
      <c r="Q134" s="233"/>
      <c r="R134" s="128"/>
      <c r="T134" s="160" t="s">
        <v>3</v>
      </c>
      <c r="U134" s="39" t="s">
        <v>41</v>
      </c>
      <c r="V134" s="31"/>
      <c r="W134" s="161">
        <f t="shared" si="6"/>
        <v>0</v>
      </c>
      <c r="X134" s="161">
        <v>0</v>
      </c>
      <c r="Y134" s="161">
        <f t="shared" si="7"/>
        <v>0</v>
      </c>
      <c r="Z134" s="161">
        <v>1.633</v>
      </c>
      <c r="AA134" s="162">
        <f t="shared" si="8"/>
        <v>8.1649999999999991</v>
      </c>
      <c r="AR134" s="13" t="s">
        <v>150</v>
      </c>
      <c r="AT134" s="13" t="s">
        <v>146</v>
      </c>
      <c r="AU134" s="13" t="s">
        <v>123</v>
      </c>
      <c r="AY134" s="13" t="s">
        <v>144</v>
      </c>
      <c r="BE134" s="101">
        <f t="shared" si="9"/>
        <v>0</v>
      </c>
      <c r="BF134" s="101">
        <f t="shared" si="10"/>
        <v>0</v>
      </c>
      <c r="BG134" s="101">
        <f t="shared" si="11"/>
        <v>0</v>
      </c>
      <c r="BH134" s="101">
        <f t="shared" si="12"/>
        <v>0</v>
      </c>
      <c r="BI134" s="101">
        <f t="shared" si="13"/>
        <v>0</v>
      </c>
      <c r="BJ134" s="13" t="s">
        <v>123</v>
      </c>
      <c r="BK134" s="101">
        <f t="shared" si="14"/>
        <v>0</v>
      </c>
      <c r="BL134" s="13" t="s">
        <v>150</v>
      </c>
      <c r="BM134" s="13" t="s">
        <v>172</v>
      </c>
    </row>
    <row r="135" spans="2:65" s="1" customFormat="1" ht="44.25" customHeight="1" x14ac:dyDescent="0.3">
      <c r="B135" s="126"/>
      <c r="C135" s="155" t="s">
        <v>173</v>
      </c>
      <c r="D135" s="155" t="s">
        <v>146</v>
      </c>
      <c r="E135" s="156" t="s">
        <v>174</v>
      </c>
      <c r="F135" s="232" t="s">
        <v>175</v>
      </c>
      <c r="G135" s="233"/>
      <c r="H135" s="233"/>
      <c r="I135" s="233"/>
      <c r="J135" s="157" t="s">
        <v>149</v>
      </c>
      <c r="K135" s="158">
        <v>13.35</v>
      </c>
      <c r="L135" s="234">
        <v>0</v>
      </c>
      <c r="M135" s="233"/>
      <c r="N135" s="235">
        <f t="shared" si="5"/>
        <v>0</v>
      </c>
      <c r="O135" s="233"/>
      <c r="P135" s="233"/>
      <c r="Q135" s="233"/>
      <c r="R135" s="128"/>
      <c r="T135" s="160" t="s">
        <v>3</v>
      </c>
      <c r="U135" s="39" t="s">
        <v>41</v>
      </c>
      <c r="V135" s="31"/>
      <c r="W135" s="161">
        <f t="shared" si="6"/>
        <v>0</v>
      </c>
      <c r="X135" s="161">
        <v>0</v>
      </c>
      <c r="Y135" s="161">
        <f t="shared" si="7"/>
        <v>0</v>
      </c>
      <c r="Z135" s="161">
        <v>6.5000000000000002E-2</v>
      </c>
      <c r="AA135" s="162">
        <f t="shared" si="8"/>
        <v>0.86775000000000002</v>
      </c>
      <c r="AR135" s="13" t="s">
        <v>150</v>
      </c>
      <c r="AT135" s="13" t="s">
        <v>146</v>
      </c>
      <c r="AU135" s="13" t="s">
        <v>123</v>
      </c>
      <c r="AY135" s="13" t="s">
        <v>144</v>
      </c>
      <c r="BE135" s="101">
        <f t="shared" si="9"/>
        <v>0</v>
      </c>
      <c r="BF135" s="101">
        <f t="shared" si="10"/>
        <v>0</v>
      </c>
      <c r="BG135" s="101">
        <f t="shared" si="11"/>
        <v>0</v>
      </c>
      <c r="BH135" s="101">
        <f t="shared" si="12"/>
        <v>0</v>
      </c>
      <c r="BI135" s="101">
        <f t="shared" si="13"/>
        <v>0</v>
      </c>
      <c r="BJ135" s="13" t="s">
        <v>123</v>
      </c>
      <c r="BK135" s="101">
        <f t="shared" si="14"/>
        <v>0</v>
      </c>
      <c r="BL135" s="13" t="s">
        <v>150</v>
      </c>
      <c r="BM135" s="13" t="s">
        <v>176</v>
      </c>
    </row>
    <row r="136" spans="2:65" s="1" customFormat="1" ht="31.5" customHeight="1" x14ac:dyDescent="0.3">
      <c r="B136" s="126"/>
      <c r="C136" s="155" t="s">
        <v>177</v>
      </c>
      <c r="D136" s="155" t="s">
        <v>146</v>
      </c>
      <c r="E136" s="156" t="s">
        <v>178</v>
      </c>
      <c r="F136" s="232" t="s">
        <v>179</v>
      </c>
      <c r="G136" s="233"/>
      <c r="H136" s="233"/>
      <c r="I136" s="233"/>
      <c r="J136" s="157" t="s">
        <v>171</v>
      </c>
      <c r="K136" s="158">
        <v>12.5</v>
      </c>
      <c r="L136" s="234">
        <v>0</v>
      </c>
      <c r="M136" s="233"/>
      <c r="N136" s="235">
        <f t="shared" si="5"/>
        <v>0</v>
      </c>
      <c r="O136" s="233"/>
      <c r="P136" s="233"/>
      <c r="Q136" s="233"/>
      <c r="R136" s="128"/>
      <c r="T136" s="160" t="s">
        <v>3</v>
      </c>
      <c r="U136" s="39" t="s">
        <v>41</v>
      </c>
      <c r="V136" s="31"/>
      <c r="W136" s="161">
        <f t="shared" si="6"/>
        <v>0</v>
      </c>
      <c r="X136" s="161">
        <v>0</v>
      </c>
      <c r="Y136" s="161">
        <f t="shared" si="7"/>
        <v>0</v>
      </c>
      <c r="Z136" s="161">
        <v>1.4</v>
      </c>
      <c r="AA136" s="162">
        <f t="shared" si="8"/>
        <v>17.5</v>
      </c>
      <c r="AR136" s="13" t="s">
        <v>150</v>
      </c>
      <c r="AT136" s="13" t="s">
        <v>146</v>
      </c>
      <c r="AU136" s="13" t="s">
        <v>123</v>
      </c>
      <c r="AY136" s="13" t="s">
        <v>144</v>
      </c>
      <c r="BE136" s="101">
        <f t="shared" si="9"/>
        <v>0</v>
      </c>
      <c r="BF136" s="101">
        <f t="shared" si="10"/>
        <v>0</v>
      </c>
      <c r="BG136" s="101">
        <f t="shared" si="11"/>
        <v>0</v>
      </c>
      <c r="BH136" s="101">
        <f t="shared" si="12"/>
        <v>0</v>
      </c>
      <c r="BI136" s="101">
        <f t="shared" si="13"/>
        <v>0</v>
      </c>
      <c r="BJ136" s="13" t="s">
        <v>123</v>
      </c>
      <c r="BK136" s="101">
        <f t="shared" si="14"/>
        <v>0</v>
      </c>
      <c r="BL136" s="13" t="s">
        <v>150</v>
      </c>
      <c r="BM136" s="13" t="s">
        <v>180</v>
      </c>
    </row>
    <row r="137" spans="2:65" s="1" customFormat="1" ht="31.5" customHeight="1" x14ac:dyDescent="0.3">
      <c r="B137" s="126"/>
      <c r="C137" s="155" t="s">
        <v>123</v>
      </c>
      <c r="D137" s="155" t="s">
        <v>146</v>
      </c>
      <c r="E137" s="156" t="s">
        <v>181</v>
      </c>
      <c r="F137" s="232" t="s">
        <v>182</v>
      </c>
      <c r="G137" s="233"/>
      <c r="H137" s="233"/>
      <c r="I137" s="233"/>
      <c r="J137" s="157" t="s">
        <v>183</v>
      </c>
      <c r="K137" s="158">
        <v>21</v>
      </c>
      <c r="L137" s="234">
        <v>0</v>
      </c>
      <c r="M137" s="233"/>
      <c r="N137" s="235">
        <f t="shared" si="5"/>
        <v>0</v>
      </c>
      <c r="O137" s="233"/>
      <c r="P137" s="233"/>
      <c r="Q137" s="233"/>
      <c r="R137" s="128"/>
      <c r="T137" s="160" t="s">
        <v>3</v>
      </c>
      <c r="U137" s="39" t="s">
        <v>41</v>
      </c>
      <c r="V137" s="31"/>
      <c r="W137" s="161">
        <f t="shared" si="6"/>
        <v>0</v>
      </c>
      <c r="X137" s="161">
        <v>0</v>
      </c>
      <c r="Y137" s="161">
        <f t="shared" si="7"/>
        <v>0</v>
      </c>
      <c r="Z137" s="161">
        <v>1.6E-2</v>
      </c>
      <c r="AA137" s="162">
        <f t="shared" si="8"/>
        <v>0.33600000000000002</v>
      </c>
      <c r="AR137" s="13" t="s">
        <v>150</v>
      </c>
      <c r="AT137" s="13" t="s">
        <v>146</v>
      </c>
      <c r="AU137" s="13" t="s">
        <v>123</v>
      </c>
      <c r="AY137" s="13" t="s">
        <v>144</v>
      </c>
      <c r="BE137" s="101">
        <f t="shared" si="9"/>
        <v>0</v>
      </c>
      <c r="BF137" s="101">
        <f t="shared" si="10"/>
        <v>0</v>
      </c>
      <c r="BG137" s="101">
        <f t="shared" si="11"/>
        <v>0</v>
      </c>
      <c r="BH137" s="101">
        <f t="shared" si="12"/>
        <v>0</v>
      </c>
      <c r="BI137" s="101">
        <f t="shared" si="13"/>
        <v>0</v>
      </c>
      <c r="BJ137" s="13" t="s">
        <v>123</v>
      </c>
      <c r="BK137" s="101">
        <f t="shared" si="14"/>
        <v>0</v>
      </c>
      <c r="BL137" s="13" t="s">
        <v>150</v>
      </c>
      <c r="BM137" s="13" t="s">
        <v>184</v>
      </c>
    </row>
    <row r="138" spans="2:65" s="1" customFormat="1" ht="31.5" customHeight="1" x14ac:dyDescent="0.3">
      <c r="B138" s="126"/>
      <c r="C138" s="155" t="s">
        <v>185</v>
      </c>
      <c r="D138" s="155" t="s">
        <v>146</v>
      </c>
      <c r="E138" s="156" t="s">
        <v>186</v>
      </c>
      <c r="F138" s="232" t="s">
        <v>187</v>
      </c>
      <c r="G138" s="233"/>
      <c r="H138" s="233"/>
      <c r="I138" s="233"/>
      <c r="J138" s="157" t="s">
        <v>183</v>
      </c>
      <c r="K138" s="158">
        <v>3</v>
      </c>
      <c r="L138" s="234">
        <v>0</v>
      </c>
      <c r="M138" s="233"/>
      <c r="N138" s="235">
        <f t="shared" si="5"/>
        <v>0</v>
      </c>
      <c r="O138" s="233"/>
      <c r="P138" s="233"/>
      <c r="Q138" s="233"/>
      <c r="R138" s="128"/>
      <c r="T138" s="160" t="s">
        <v>3</v>
      </c>
      <c r="U138" s="39" t="s">
        <v>41</v>
      </c>
      <c r="V138" s="31"/>
      <c r="W138" s="161">
        <f t="shared" si="6"/>
        <v>0</v>
      </c>
      <c r="X138" s="161">
        <v>0</v>
      </c>
      <c r="Y138" s="161">
        <f t="shared" si="7"/>
        <v>0</v>
      </c>
      <c r="Z138" s="161">
        <v>2.7E-2</v>
      </c>
      <c r="AA138" s="162">
        <f t="shared" si="8"/>
        <v>8.1000000000000003E-2</v>
      </c>
      <c r="AR138" s="13" t="s">
        <v>150</v>
      </c>
      <c r="AT138" s="13" t="s">
        <v>146</v>
      </c>
      <c r="AU138" s="13" t="s">
        <v>123</v>
      </c>
      <c r="AY138" s="13" t="s">
        <v>144</v>
      </c>
      <c r="BE138" s="101">
        <f t="shared" si="9"/>
        <v>0</v>
      </c>
      <c r="BF138" s="101">
        <f t="shared" si="10"/>
        <v>0</v>
      </c>
      <c r="BG138" s="101">
        <f t="shared" si="11"/>
        <v>0</v>
      </c>
      <c r="BH138" s="101">
        <f t="shared" si="12"/>
        <v>0</v>
      </c>
      <c r="BI138" s="101">
        <f t="shared" si="13"/>
        <v>0</v>
      </c>
      <c r="BJ138" s="13" t="s">
        <v>123</v>
      </c>
      <c r="BK138" s="101">
        <f t="shared" si="14"/>
        <v>0</v>
      </c>
      <c r="BL138" s="13" t="s">
        <v>150</v>
      </c>
      <c r="BM138" s="13" t="s">
        <v>188</v>
      </c>
    </row>
    <row r="139" spans="2:65" s="1" customFormat="1" ht="31.5" customHeight="1" x14ac:dyDescent="0.3">
      <c r="B139" s="126"/>
      <c r="C139" s="155" t="s">
        <v>150</v>
      </c>
      <c r="D139" s="155" t="s">
        <v>146</v>
      </c>
      <c r="E139" s="156" t="s">
        <v>189</v>
      </c>
      <c r="F139" s="232" t="s">
        <v>190</v>
      </c>
      <c r="G139" s="233"/>
      <c r="H139" s="233"/>
      <c r="I139" s="233"/>
      <c r="J139" s="157" t="s">
        <v>149</v>
      </c>
      <c r="K139" s="158">
        <v>74.760000000000005</v>
      </c>
      <c r="L139" s="234">
        <v>0</v>
      </c>
      <c r="M139" s="233"/>
      <c r="N139" s="235">
        <f t="shared" si="5"/>
        <v>0</v>
      </c>
      <c r="O139" s="233"/>
      <c r="P139" s="233"/>
      <c r="Q139" s="233"/>
      <c r="R139" s="128"/>
      <c r="T139" s="160" t="s">
        <v>3</v>
      </c>
      <c r="U139" s="39" t="s">
        <v>41</v>
      </c>
      <c r="V139" s="31"/>
      <c r="W139" s="161">
        <f t="shared" si="6"/>
        <v>0</v>
      </c>
      <c r="X139" s="161">
        <v>0</v>
      </c>
      <c r="Y139" s="161">
        <f t="shared" si="7"/>
        <v>0</v>
      </c>
      <c r="Z139" s="161">
        <v>5.3999999999999999E-2</v>
      </c>
      <c r="AA139" s="162">
        <f t="shared" si="8"/>
        <v>4.0370400000000002</v>
      </c>
      <c r="AR139" s="13" t="s">
        <v>150</v>
      </c>
      <c r="AT139" s="13" t="s">
        <v>146</v>
      </c>
      <c r="AU139" s="13" t="s">
        <v>123</v>
      </c>
      <c r="AY139" s="13" t="s">
        <v>144</v>
      </c>
      <c r="BE139" s="101">
        <f t="shared" si="9"/>
        <v>0</v>
      </c>
      <c r="BF139" s="101">
        <f t="shared" si="10"/>
        <v>0</v>
      </c>
      <c r="BG139" s="101">
        <f t="shared" si="11"/>
        <v>0</v>
      </c>
      <c r="BH139" s="101">
        <f t="shared" si="12"/>
        <v>0</v>
      </c>
      <c r="BI139" s="101">
        <f t="shared" si="13"/>
        <v>0</v>
      </c>
      <c r="BJ139" s="13" t="s">
        <v>123</v>
      </c>
      <c r="BK139" s="101">
        <f t="shared" si="14"/>
        <v>0</v>
      </c>
      <c r="BL139" s="13" t="s">
        <v>150</v>
      </c>
      <c r="BM139" s="13" t="s">
        <v>191</v>
      </c>
    </row>
    <row r="140" spans="2:65" s="1" customFormat="1" ht="31.5" customHeight="1" x14ac:dyDescent="0.3">
      <c r="B140" s="126"/>
      <c r="C140" s="155" t="s">
        <v>192</v>
      </c>
      <c r="D140" s="155" t="s">
        <v>146</v>
      </c>
      <c r="E140" s="156" t="s">
        <v>193</v>
      </c>
      <c r="F140" s="232" t="s">
        <v>194</v>
      </c>
      <c r="G140" s="233"/>
      <c r="H140" s="233"/>
      <c r="I140" s="233"/>
      <c r="J140" s="157" t="s">
        <v>149</v>
      </c>
      <c r="K140" s="158">
        <v>14.24</v>
      </c>
      <c r="L140" s="234">
        <v>0</v>
      </c>
      <c r="M140" s="233"/>
      <c r="N140" s="235">
        <f t="shared" si="5"/>
        <v>0</v>
      </c>
      <c r="O140" s="233"/>
      <c r="P140" s="233"/>
      <c r="Q140" s="233"/>
      <c r="R140" s="128"/>
      <c r="T140" s="160" t="s">
        <v>3</v>
      </c>
      <c r="U140" s="39" t="s">
        <v>41</v>
      </c>
      <c r="V140" s="31"/>
      <c r="W140" s="161">
        <f t="shared" si="6"/>
        <v>0</v>
      </c>
      <c r="X140" s="161">
        <v>0</v>
      </c>
      <c r="Y140" s="161">
        <f t="shared" si="7"/>
        <v>0</v>
      </c>
      <c r="Z140" s="161">
        <v>6.7000000000000004E-2</v>
      </c>
      <c r="AA140" s="162">
        <f t="shared" si="8"/>
        <v>0.95408000000000004</v>
      </c>
      <c r="AR140" s="13" t="s">
        <v>150</v>
      </c>
      <c r="AT140" s="13" t="s">
        <v>146</v>
      </c>
      <c r="AU140" s="13" t="s">
        <v>123</v>
      </c>
      <c r="AY140" s="13" t="s">
        <v>144</v>
      </c>
      <c r="BE140" s="101">
        <f t="shared" si="9"/>
        <v>0</v>
      </c>
      <c r="BF140" s="101">
        <f t="shared" si="10"/>
        <v>0</v>
      </c>
      <c r="BG140" s="101">
        <f t="shared" si="11"/>
        <v>0</v>
      </c>
      <c r="BH140" s="101">
        <f t="shared" si="12"/>
        <v>0</v>
      </c>
      <c r="BI140" s="101">
        <f t="shared" si="13"/>
        <v>0</v>
      </c>
      <c r="BJ140" s="13" t="s">
        <v>123</v>
      </c>
      <c r="BK140" s="101">
        <f t="shared" si="14"/>
        <v>0</v>
      </c>
      <c r="BL140" s="13" t="s">
        <v>150</v>
      </c>
      <c r="BM140" s="13" t="s">
        <v>195</v>
      </c>
    </row>
    <row r="141" spans="2:65" s="1" customFormat="1" ht="44.25" customHeight="1" x14ac:dyDescent="0.3">
      <c r="B141" s="126"/>
      <c r="C141" s="155" t="s">
        <v>196</v>
      </c>
      <c r="D141" s="155" t="s">
        <v>146</v>
      </c>
      <c r="E141" s="156" t="s">
        <v>197</v>
      </c>
      <c r="F141" s="232" t="s">
        <v>198</v>
      </c>
      <c r="G141" s="233"/>
      <c r="H141" s="233"/>
      <c r="I141" s="233"/>
      <c r="J141" s="157" t="s">
        <v>183</v>
      </c>
      <c r="K141" s="158">
        <v>1</v>
      </c>
      <c r="L141" s="234">
        <v>0</v>
      </c>
      <c r="M141" s="233"/>
      <c r="N141" s="235">
        <f t="shared" si="5"/>
        <v>0</v>
      </c>
      <c r="O141" s="233"/>
      <c r="P141" s="233"/>
      <c r="Q141" s="233"/>
      <c r="R141" s="128"/>
      <c r="T141" s="160" t="s">
        <v>3</v>
      </c>
      <c r="U141" s="39" t="s">
        <v>41</v>
      </c>
      <c r="V141" s="31"/>
      <c r="W141" s="161">
        <f t="shared" si="6"/>
        <v>0</v>
      </c>
      <c r="X141" s="161">
        <v>0</v>
      </c>
      <c r="Y141" s="161">
        <f t="shared" si="7"/>
        <v>0</v>
      </c>
      <c r="Z141" s="161">
        <v>1.6E-2</v>
      </c>
      <c r="AA141" s="162">
        <f t="shared" si="8"/>
        <v>1.6E-2</v>
      </c>
      <c r="AR141" s="13" t="s">
        <v>150</v>
      </c>
      <c r="AT141" s="13" t="s">
        <v>146</v>
      </c>
      <c r="AU141" s="13" t="s">
        <v>123</v>
      </c>
      <c r="AY141" s="13" t="s">
        <v>144</v>
      </c>
      <c r="BE141" s="101">
        <f t="shared" si="9"/>
        <v>0</v>
      </c>
      <c r="BF141" s="101">
        <f t="shared" si="10"/>
        <v>0</v>
      </c>
      <c r="BG141" s="101">
        <f t="shared" si="11"/>
        <v>0</v>
      </c>
      <c r="BH141" s="101">
        <f t="shared" si="12"/>
        <v>0</v>
      </c>
      <c r="BI141" s="101">
        <f t="shared" si="13"/>
        <v>0</v>
      </c>
      <c r="BJ141" s="13" t="s">
        <v>123</v>
      </c>
      <c r="BK141" s="101">
        <f t="shared" si="14"/>
        <v>0</v>
      </c>
      <c r="BL141" s="13" t="s">
        <v>150</v>
      </c>
      <c r="BM141" s="13" t="s">
        <v>199</v>
      </c>
    </row>
    <row r="142" spans="2:65" s="1" customFormat="1" ht="31.5" customHeight="1" x14ac:dyDescent="0.3">
      <c r="B142" s="126"/>
      <c r="C142" s="155" t="s">
        <v>81</v>
      </c>
      <c r="D142" s="155" t="s">
        <v>146</v>
      </c>
      <c r="E142" s="156" t="s">
        <v>200</v>
      </c>
      <c r="F142" s="232" t="s">
        <v>201</v>
      </c>
      <c r="G142" s="233"/>
      <c r="H142" s="233"/>
      <c r="I142" s="233"/>
      <c r="J142" s="157" t="s">
        <v>171</v>
      </c>
      <c r="K142" s="158">
        <v>3.17</v>
      </c>
      <c r="L142" s="234">
        <v>0</v>
      </c>
      <c r="M142" s="233"/>
      <c r="N142" s="235">
        <f t="shared" si="5"/>
        <v>0</v>
      </c>
      <c r="O142" s="233"/>
      <c r="P142" s="233"/>
      <c r="Q142" s="233"/>
      <c r="R142" s="128"/>
      <c r="T142" s="160" t="s">
        <v>3</v>
      </c>
      <c r="U142" s="39" t="s">
        <v>41</v>
      </c>
      <c r="V142" s="31"/>
      <c r="W142" s="161">
        <f t="shared" si="6"/>
        <v>0</v>
      </c>
      <c r="X142" s="161">
        <v>0</v>
      </c>
      <c r="Y142" s="161">
        <f t="shared" si="7"/>
        <v>0</v>
      </c>
      <c r="Z142" s="161">
        <v>1.875</v>
      </c>
      <c r="AA142" s="162">
        <f t="shared" si="8"/>
        <v>5.9437499999999996</v>
      </c>
      <c r="AR142" s="13" t="s">
        <v>150</v>
      </c>
      <c r="AT142" s="13" t="s">
        <v>146</v>
      </c>
      <c r="AU142" s="13" t="s">
        <v>123</v>
      </c>
      <c r="AY142" s="13" t="s">
        <v>144</v>
      </c>
      <c r="BE142" s="101">
        <f t="shared" si="9"/>
        <v>0</v>
      </c>
      <c r="BF142" s="101">
        <f t="shared" si="10"/>
        <v>0</v>
      </c>
      <c r="BG142" s="101">
        <f t="shared" si="11"/>
        <v>0</v>
      </c>
      <c r="BH142" s="101">
        <f t="shared" si="12"/>
        <v>0</v>
      </c>
      <c r="BI142" s="101">
        <f t="shared" si="13"/>
        <v>0</v>
      </c>
      <c r="BJ142" s="13" t="s">
        <v>123</v>
      </c>
      <c r="BK142" s="101">
        <f t="shared" si="14"/>
        <v>0</v>
      </c>
      <c r="BL142" s="13" t="s">
        <v>150</v>
      </c>
      <c r="BM142" s="13" t="s">
        <v>202</v>
      </c>
    </row>
    <row r="143" spans="2:65" s="1" customFormat="1" ht="31.5" customHeight="1" x14ac:dyDescent="0.3">
      <c r="B143" s="126"/>
      <c r="C143" s="155" t="s">
        <v>8</v>
      </c>
      <c r="D143" s="155" t="s">
        <v>146</v>
      </c>
      <c r="E143" s="156" t="s">
        <v>203</v>
      </c>
      <c r="F143" s="232" t="s">
        <v>204</v>
      </c>
      <c r="G143" s="233"/>
      <c r="H143" s="233"/>
      <c r="I143" s="233"/>
      <c r="J143" s="157" t="s">
        <v>205</v>
      </c>
      <c r="K143" s="158">
        <v>37.29</v>
      </c>
      <c r="L143" s="234">
        <v>0</v>
      </c>
      <c r="M143" s="233"/>
      <c r="N143" s="235">
        <f t="shared" si="5"/>
        <v>0</v>
      </c>
      <c r="O143" s="233"/>
      <c r="P143" s="233"/>
      <c r="Q143" s="233"/>
      <c r="R143" s="128"/>
      <c r="T143" s="160" t="s">
        <v>3</v>
      </c>
      <c r="U143" s="39" t="s">
        <v>41</v>
      </c>
      <c r="V143" s="31"/>
      <c r="W143" s="161">
        <f t="shared" si="6"/>
        <v>0</v>
      </c>
      <c r="X143" s="161">
        <v>0</v>
      </c>
      <c r="Y143" s="161">
        <f t="shared" si="7"/>
        <v>0</v>
      </c>
      <c r="Z143" s="161">
        <v>0</v>
      </c>
      <c r="AA143" s="162">
        <f t="shared" si="8"/>
        <v>0</v>
      </c>
      <c r="AR143" s="13" t="s">
        <v>150</v>
      </c>
      <c r="AT143" s="13" t="s">
        <v>146</v>
      </c>
      <c r="AU143" s="13" t="s">
        <v>123</v>
      </c>
      <c r="AY143" s="13" t="s">
        <v>144</v>
      </c>
      <c r="BE143" s="101">
        <f t="shared" si="9"/>
        <v>0</v>
      </c>
      <c r="BF143" s="101">
        <f t="shared" si="10"/>
        <v>0</v>
      </c>
      <c r="BG143" s="101">
        <f t="shared" si="11"/>
        <v>0</v>
      </c>
      <c r="BH143" s="101">
        <f t="shared" si="12"/>
        <v>0</v>
      </c>
      <c r="BI143" s="101">
        <f t="shared" si="13"/>
        <v>0</v>
      </c>
      <c r="BJ143" s="13" t="s">
        <v>123</v>
      </c>
      <c r="BK143" s="101">
        <f t="shared" si="14"/>
        <v>0</v>
      </c>
      <c r="BL143" s="13" t="s">
        <v>150</v>
      </c>
      <c r="BM143" s="13" t="s">
        <v>206</v>
      </c>
    </row>
    <row r="144" spans="2:65" s="1" customFormat="1" ht="22.5" customHeight="1" x14ac:dyDescent="0.3">
      <c r="B144" s="126"/>
      <c r="C144" s="155" t="s">
        <v>207</v>
      </c>
      <c r="D144" s="155" t="s">
        <v>146</v>
      </c>
      <c r="E144" s="156" t="s">
        <v>208</v>
      </c>
      <c r="F144" s="232" t="s">
        <v>209</v>
      </c>
      <c r="G144" s="233"/>
      <c r="H144" s="233"/>
      <c r="I144" s="233"/>
      <c r="J144" s="157" t="s">
        <v>210</v>
      </c>
      <c r="K144" s="158">
        <v>8</v>
      </c>
      <c r="L144" s="234">
        <v>0</v>
      </c>
      <c r="M144" s="233"/>
      <c r="N144" s="235">
        <f t="shared" si="5"/>
        <v>0</v>
      </c>
      <c r="O144" s="233"/>
      <c r="P144" s="233"/>
      <c r="Q144" s="233"/>
      <c r="R144" s="128"/>
      <c r="T144" s="160" t="s">
        <v>3</v>
      </c>
      <c r="U144" s="39" t="s">
        <v>41</v>
      </c>
      <c r="V144" s="31"/>
      <c r="W144" s="161">
        <f t="shared" si="6"/>
        <v>0</v>
      </c>
      <c r="X144" s="161">
        <v>1.58E-3</v>
      </c>
      <c r="Y144" s="161">
        <f t="shared" si="7"/>
        <v>1.264E-2</v>
      </c>
      <c r="Z144" s="161">
        <v>0</v>
      </c>
      <c r="AA144" s="162">
        <f t="shared" si="8"/>
        <v>0</v>
      </c>
      <c r="AR144" s="13" t="s">
        <v>150</v>
      </c>
      <c r="AT144" s="13" t="s">
        <v>146</v>
      </c>
      <c r="AU144" s="13" t="s">
        <v>123</v>
      </c>
      <c r="AY144" s="13" t="s">
        <v>144</v>
      </c>
      <c r="BE144" s="101">
        <f t="shared" si="9"/>
        <v>0</v>
      </c>
      <c r="BF144" s="101">
        <f t="shared" si="10"/>
        <v>0</v>
      </c>
      <c r="BG144" s="101">
        <f t="shared" si="11"/>
        <v>0</v>
      </c>
      <c r="BH144" s="101">
        <f t="shared" si="12"/>
        <v>0</v>
      </c>
      <c r="BI144" s="101">
        <f t="shared" si="13"/>
        <v>0</v>
      </c>
      <c r="BJ144" s="13" t="s">
        <v>123</v>
      </c>
      <c r="BK144" s="101">
        <f t="shared" si="14"/>
        <v>0</v>
      </c>
      <c r="BL144" s="13" t="s">
        <v>150</v>
      </c>
      <c r="BM144" s="13" t="s">
        <v>211</v>
      </c>
    </row>
    <row r="145" spans="2:65" s="1" customFormat="1" ht="22.5" customHeight="1" x14ac:dyDescent="0.3">
      <c r="B145" s="126"/>
      <c r="C145" s="155" t="s">
        <v>212</v>
      </c>
      <c r="D145" s="155" t="s">
        <v>146</v>
      </c>
      <c r="E145" s="156" t="s">
        <v>213</v>
      </c>
      <c r="F145" s="232" t="s">
        <v>214</v>
      </c>
      <c r="G145" s="233"/>
      <c r="H145" s="233"/>
      <c r="I145" s="233"/>
      <c r="J145" s="157" t="s">
        <v>210</v>
      </c>
      <c r="K145" s="158">
        <v>8</v>
      </c>
      <c r="L145" s="234">
        <v>0</v>
      </c>
      <c r="M145" s="233"/>
      <c r="N145" s="235">
        <f t="shared" si="5"/>
        <v>0</v>
      </c>
      <c r="O145" s="233"/>
      <c r="P145" s="233"/>
      <c r="Q145" s="233"/>
      <c r="R145" s="128"/>
      <c r="T145" s="160" t="s">
        <v>3</v>
      </c>
      <c r="U145" s="39" t="s">
        <v>41</v>
      </c>
      <c r="V145" s="31"/>
      <c r="W145" s="161">
        <f t="shared" si="6"/>
        <v>0</v>
      </c>
      <c r="X145" s="161">
        <v>0</v>
      </c>
      <c r="Y145" s="161">
        <f t="shared" si="7"/>
        <v>0</v>
      </c>
      <c r="Z145" s="161">
        <v>0</v>
      </c>
      <c r="AA145" s="162">
        <f t="shared" si="8"/>
        <v>0</v>
      </c>
      <c r="AR145" s="13" t="s">
        <v>150</v>
      </c>
      <c r="AT145" s="13" t="s">
        <v>146</v>
      </c>
      <c r="AU145" s="13" t="s">
        <v>123</v>
      </c>
      <c r="AY145" s="13" t="s">
        <v>144</v>
      </c>
      <c r="BE145" s="101">
        <f t="shared" si="9"/>
        <v>0</v>
      </c>
      <c r="BF145" s="101">
        <f t="shared" si="10"/>
        <v>0</v>
      </c>
      <c r="BG145" s="101">
        <f t="shared" si="11"/>
        <v>0</v>
      </c>
      <c r="BH145" s="101">
        <f t="shared" si="12"/>
        <v>0</v>
      </c>
      <c r="BI145" s="101">
        <f t="shared" si="13"/>
        <v>0</v>
      </c>
      <c r="BJ145" s="13" t="s">
        <v>123</v>
      </c>
      <c r="BK145" s="101">
        <f t="shared" si="14"/>
        <v>0</v>
      </c>
      <c r="BL145" s="13" t="s">
        <v>150</v>
      </c>
      <c r="BM145" s="13" t="s">
        <v>215</v>
      </c>
    </row>
    <row r="146" spans="2:65" s="1" customFormat="1" ht="31.5" customHeight="1" x14ac:dyDescent="0.3">
      <c r="B146" s="126"/>
      <c r="C146" s="155" t="s">
        <v>216</v>
      </c>
      <c r="D146" s="155" t="s">
        <v>146</v>
      </c>
      <c r="E146" s="156" t="s">
        <v>217</v>
      </c>
      <c r="F146" s="232" t="s">
        <v>218</v>
      </c>
      <c r="G146" s="233"/>
      <c r="H146" s="233"/>
      <c r="I146" s="233"/>
      <c r="J146" s="157" t="s">
        <v>205</v>
      </c>
      <c r="K146" s="158">
        <v>48.42</v>
      </c>
      <c r="L146" s="234">
        <v>0</v>
      </c>
      <c r="M146" s="233"/>
      <c r="N146" s="235">
        <f t="shared" si="5"/>
        <v>0</v>
      </c>
      <c r="O146" s="233"/>
      <c r="P146" s="233"/>
      <c r="Q146" s="233"/>
      <c r="R146" s="128"/>
      <c r="T146" s="160" t="s">
        <v>3</v>
      </c>
      <c r="U146" s="39" t="s">
        <v>41</v>
      </c>
      <c r="V146" s="31"/>
      <c r="W146" s="161">
        <f t="shared" si="6"/>
        <v>0</v>
      </c>
      <c r="X146" s="161">
        <v>0</v>
      </c>
      <c r="Y146" s="161">
        <f t="shared" si="7"/>
        <v>0</v>
      </c>
      <c r="Z146" s="161">
        <v>0</v>
      </c>
      <c r="AA146" s="162">
        <f t="shared" si="8"/>
        <v>0</v>
      </c>
      <c r="AR146" s="13" t="s">
        <v>150</v>
      </c>
      <c r="AT146" s="13" t="s">
        <v>146</v>
      </c>
      <c r="AU146" s="13" t="s">
        <v>123</v>
      </c>
      <c r="AY146" s="13" t="s">
        <v>144</v>
      </c>
      <c r="BE146" s="101">
        <f t="shared" si="9"/>
        <v>0</v>
      </c>
      <c r="BF146" s="101">
        <f t="shared" si="10"/>
        <v>0</v>
      </c>
      <c r="BG146" s="101">
        <f t="shared" si="11"/>
        <v>0</v>
      </c>
      <c r="BH146" s="101">
        <f t="shared" si="12"/>
        <v>0</v>
      </c>
      <c r="BI146" s="101">
        <f t="shared" si="13"/>
        <v>0</v>
      </c>
      <c r="BJ146" s="13" t="s">
        <v>123</v>
      </c>
      <c r="BK146" s="101">
        <f t="shared" si="14"/>
        <v>0</v>
      </c>
      <c r="BL146" s="13" t="s">
        <v>150</v>
      </c>
      <c r="BM146" s="13" t="s">
        <v>219</v>
      </c>
    </row>
    <row r="147" spans="2:65" s="1" customFormat="1" ht="31.5" customHeight="1" x14ac:dyDescent="0.3">
      <c r="B147" s="126"/>
      <c r="C147" s="155" t="s">
        <v>220</v>
      </c>
      <c r="D147" s="155" t="s">
        <v>146</v>
      </c>
      <c r="E147" s="156" t="s">
        <v>221</v>
      </c>
      <c r="F147" s="232" t="s">
        <v>222</v>
      </c>
      <c r="G147" s="233"/>
      <c r="H147" s="233"/>
      <c r="I147" s="233"/>
      <c r="J147" s="157" t="s">
        <v>205</v>
      </c>
      <c r="K147" s="158">
        <v>48.42</v>
      </c>
      <c r="L147" s="234">
        <v>0</v>
      </c>
      <c r="M147" s="233"/>
      <c r="N147" s="235">
        <f t="shared" si="5"/>
        <v>0</v>
      </c>
      <c r="O147" s="233"/>
      <c r="P147" s="233"/>
      <c r="Q147" s="233"/>
      <c r="R147" s="128"/>
      <c r="T147" s="160" t="s">
        <v>3</v>
      </c>
      <c r="U147" s="39" t="s">
        <v>41</v>
      </c>
      <c r="V147" s="31"/>
      <c r="W147" s="161">
        <f t="shared" si="6"/>
        <v>0</v>
      </c>
      <c r="X147" s="161">
        <v>0</v>
      </c>
      <c r="Y147" s="161">
        <f t="shared" si="7"/>
        <v>0</v>
      </c>
      <c r="Z147" s="161">
        <v>0</v>
      </c>
      <c r="AA147" s="162">
        <f t="shared" si="8"/>
        <v>0</v>
      </c>
      <c r="AR147" s="13" t="s">
        <v>150</v>
      </c>
      <c r="AT147" s="13" t="s">
        <v>146</v>
      </c>
      <c r="AU147" s="13" t="s">
        <v>123</v>
      </c>
      <c r="AY147" s="13" t="s">
        <v>144</v>
      </c>
      <c r="BE147" s="101">
        <f t="shared" si="9"/>
        <v>0</v>
      </c>
      <c r="BF147" s="101">
        <f t="shared" si="10"/>
        <v>0</v>
      </c>
      <c r="BG147" s="101">
        <f t="shared" si="11"/>
        <v>0</v>
      </c>
      <c r="BH147" s="101">
        <f t="shared" si="12"/>
        <v>0</v>
      </c>
      <c r="BI147" s="101">
        <f t="shared" si="13"/>
        <v>0</v>
      </c>
      <c r="BJ147" s="13" t="s">
        <v>123</v>
      </c>
      <c r="BK147" s="101">
        <f t="shared" si="14"/>
        <v>0</v>
      </c>
      <c r="BL147" s="13" t="s">
        <v>150</v>
      </c>
      <c r="BM147" s="13" t="s">
        <v>223</v>
      </c>
    </row>
    <row r="148" spans="2:65" s="1" customFormat="1" ht="31.5" customHeight="1" x14ac:dyDescent="0.3">
      <c r="B148" s="126"/>
      <c r="C148" s="155" t="s">
        <v>224</v>
      </c>
      <c r="D148" s="155" t="s">
        <v>146</v>
      </c>
      <c r="E148" s="156" t="s">
        <v>225</v>
      </c>
      <c r="F148" s="232" t="s">
        <v>226</v>
      </c>
      <c r="G148" s="233"/>
      <c r="H148" s="233"/>
      <c r="I148" s="233"/>
      <c r="J148" s="157" t="s">
        <v>205</v>
      </c>
      <c r="K148" s="158">
        <v>48.42</v>
      </c>
      <c r="L148" s="234">
        <v>0</v>
      </c>
      <c r="M148" s="233"/>
      <c r="N148" s="235">
        <f t="shared" si="5"/>
        <v>0</v>
      </c>
      <c r="O148" s="233"/>
      <c r="P148" s="233"/>
      <c r="Q148" s="233"/>
      <c r="R148" s="128"/>
      <c r="T148" s="160" t="s">
        <v>3</v>
      </c>
      <c r="U148" s="39" t="s">
        <v>41</v>
      </c>
      <c r="V148" s="31"/>
      <c r="W148" s="161">
        <f t="shared" si="6"/>
        <v>0</v>
      </c>
      <c r="X148" s="161">
        <v>0</v>
      </c>
      <c r="Y148" s="161">
        <f t="shared" si="7"/>
        <v>0</v>
      </c>
      <c r="Z148" s="161">
        <v>0</v>
      </c>
      <c r="AA148" s="162">
        <f t="shared" si="8"/>
        <v>0</v>
      </c>
      <c r="AR148" s="13" t="s">
        <v>150</v>
      </c>
      <c r="AT148" s="13" t="s">
        <v>146</v>
      </c>
      <c r="AU148" s="13" t="s">
        <v>123</v>
      </c>
      <c r="AY148" s="13" t="s">
        <v>144</v>
      </c>
      <c r="BE148" s="101">
        <f t="shared" si="9"/>
        <v>0</v>
      </c>
      <c r="BF148" s="101">
        <f t="shared" si="10"/>
        <v>0</v>
      </c>
      <c r="BG148" s="101">
        <f t="shared" si="11"/>
        <v>0</v>
      </c>
      <c r="BH148" s="101">
        <f t="shared" si="12"/>
        <v>0</v>
      </c>
      <c r="BI148" s="101">
        <f t="shared" si="13"/>
        <v>0</v>
      </c>
      <c r="BJ148" s="13" t="s">
        <v>123</v>
      </c>
      <c r="BK148" s="101">
        <f t="shared" si="14"/>
        <v>0</v>
      </c>
      <c r="BL148" s="13" t="s">
        <v>150</v>
      </c>
      <c r="BM148" s="13" t="s">
        <v>227</v>
      </c>
    </row>
    <row r="149" spans="2:65" s="1" customFormat="1" ht="31.5" customHeight="1" x14ac:dyDescent="0.3">
      <c r="B149" s="126"/>
      <c r="C149" s="155" t="s">
        <v>228</v>
      </c>
      <c r="D149" s="155" t="s">
        <v>146</v>
      </c>
      <c r="E149" s="156" t="s">
        <v>229</v>
      </c>
      <c r="F149" s="232" t="s">
        <v>230</v>
      </c>
      <c r="G149" s="233"/>
      <c r="H149" s="233"/>
      <c r="I149" s="233"/>
      <c r="J149" s="157" t="s">
        <v>205</v>
      </c>
      <c r="K149" s="158">
        <v>48.42</v>
      </c>
      <c r="L149" s="234">
        <v>0</v>
      </c>
      <c r="M149" s="233"/>
      <c r="N149" s="235">
        <f t="shared" si="5"/>
        <v>0</v>
      </c>
      <c r="O149" s="233"/>
      <c r="P149" s="233"/>
      <c r="Q149" s="233"/>
      <c r="R149" s="128"/>
      <c r="T149" s="160" t="s">
        <v>3</v>
      </c>
      <c r="U149" s="39" t="s">
        <v>41</v>
      </c>
      <c r="V149" s="31"/>
      <c r="W149" s="161">
        <f t="shared" si="6"/>
        <v>0</v>
      </c>
      <c r="X149" s="161">
        <v>0</v>
      </c>
      <c r="Y149" s="161">
        <f t="shared" si="7"/>
        <v>0</v>
      </c>
      <c r="Z149" s="161">
        <v>0</v>
      </c>
      <c r="AA149" s="162">
        <f t="shared" si="8"/>
        <v>0</v>
      </c>
      <c r="AR149" s="13" t="s">
        <v>150</v>
      </c>
      <c r="AT149" s="13" t="s">
        <v>146</v>
      </c>
      <c r="AU149" s="13" t="s">
        <v>123</v>
      </c>
      <c r="AY149" s="13" t="s">
        <v>144</v>
      </c>
      <c r="BE149" s="101">
        <f t="shared" si="9"/>
        <v>0</v>
      </c>
      <c r="BF149" s="101">
        <f t="shared" si="10"/>
        <v>0</v>
      </c>
      <c r="BG149" s="101">
        <f t="shared" si="11"/>
        <v>0</v>
      </c>
      <c r="BH149" s="101">
        <f t="shared" si="12"/>
        <v>0</v>
      </c>
      <c r="BI149" s="101">
        <f t="shared" si="13"/>
        <v>0</v>
      </c>
      <c r="BJ149" s="13" t="s">
        <v>123</v>
      </c>
      <c r="BK149" s="101">
        <f t="shared" si="14"/>
        <v>0</v>
      </c>
      <c r="BL149" s="13" t="s">
        <v>150</v>
      </c>
      <c r="BM149" s="13" t="s">
        <v>231</v>
      </c>
    </row>
    <row r="150" spans="2:65" s="1" customFormat="1" ht="22.5" customHeight="1" x14ac:dyDescent="0.3">
      <c r="B150" s="126"/>
      <c r="C150" s="155" t="s">
        <v>232</v>
      </c>
      <c r="D150" s="155" t="s">
        <v>146</v>
      </c>
      <c r="E150" s="156" t="s">
        <v>233</v>
      </c>
      <c r="F150" s="232" t="s">
        <v>234</v>
      </c>
      <c r="G150" s="233"/>
      <c r="H150" s="233"/>
      <c r="I150" s="233"/>
      <c r="J150" s="157" t="s">
        <v>183</v>
      </c>
      <c r="K150" s="158">
        <v>10</v>
      </c>
      <c r="L150" s="234">
        <v>0</v>
      </c>
      <c r="M150" s="233"/>
      <c r="N150" s="235">
        <f t="shared" si="5"/>
        <v>0</v>
      </c>
      <c r="O150" s="233"/>
      <c r="P150" s="233"/>
      <c r="Q150" s="233"/>
      <c r="R150" s="128"/>
      <c r="T150" s="160" t="s">
        <v>3</v>
      </c>
      <c r="U150" s="39" t="s">
        <v>41</v>
      </c>
      <c r="V150" s="31"/>
      <c r="W150" s="161">
        <f t="shared" si="6"/>
        <v>0</v>
      </c>
      <c r="X150" s="161">
        <v>0</v>
      </c>
      <c r="Y150" s="161">
        <f t="shared" si="7"/>
        <v>0</v>
      </c>
      <c r="Z150" s="161">
        <v>0</v>
      </c>
      <c r="AA150" s="162">
        <f t="shared" si="8"/>
        <v>0</v>
      </c>
      <c r="AR150" s="13" t="s">
        <v>150</v>
      </c>
      <c r="AT150" s="13" t="s">
        <v>146</v>
      </c>
      <c r="AU150" s="13" t="s">
        <v>123</v>
      </c>
      <c r="AY150" s="13" t="s">
        <v>144</v>
      </c>
      <c r="BE150" s="101">
        <f t="shared" si="9"/>
        <v>0</v>
      </c>
      <c r="BF150" s="101">
        <f t="shared" si="10"/>
        <v>0</v>
      </c>
      <c r="BG150" s="101">
        <f t="shared" si="11"/>
        <v>0</v>
      </c>
      <c r="BH150" s="101">
        <f t="shared" si="12"/>
        <v>0</v>
      </c>
      <c r="BI150" s="101">
        <f t="shared" si="13"/>
        <v>0</v>
      </c>
      <c r="BJ150" s="13" t="s">
        <v>123</v>
      </c>
      <c r="BK150" s="101">
        <f t="shared" si="14"/>
        <v>0</v>
      </c>
      <c r="BL150" s="13" t="s">
        <v>150</v>
      </c>
      <c r="BM150" s="13" t="s">
        <v>235</v>
      </c>
    </row>
    <row r="151" spans="2:65" s="9" customFormat="1" ht="37.35" customHeight="1" x14ac:dyDescent="0.35">
      <c r="B151" s="144"/>
      <c r="C151" s="145"/>
      <c r="D151" s="146" t="s">
        <v>115</v>
      </c>
      <c r="E151" s="146"/>
      <c r="F151" s="146"/>
      <c r="G151" s="146"/>
      <c r="H151" s="146"/>
      <c r="I151" s="146"/>
      <c r="J151" s="146"/>
      <c r="K151" s="146"/>
      <c r="L151" s="146"/>
      <c r="M151" s="146"/>
      <c r="N151" s="246">
        <f>BK151</f>
        <v>0</v>
      </c>
      <c r="O151" s="247"/>
      <c r="P151" s="247"/>
      <c r="Q151" s="247"/>
      <c r="R151" s="147"/>
      <c r="T151" s="148"/>
      <c r="U151" s="145"/>
      <c r="V151" s="145"/>
      <c r="W151" s="149">
        <f>W152+W156+W164</f>
        <v>0</v>
      </c>
      <c r="X151" s="145"/>
      <c r="Y151" s="149">
        <f>Y152+Y156+Y164</f>
        <v>0</v>
      </c>
      <c r="Z151" s="145"/>
      <c r="AA151" s="150">
        <f>AA152+AA156+AA164</f>
        <v>7.2441316000000011</v>
      </c>
      <c r="AR151" s="151" t="s">
        <v>123</v>
      </c>
      <c r="AT151" s="152" t="s">
        <v>73</v>
      </c>
      <c r="AU151" s="152" t="s">
        <v>74</v>
      </c>
      <c r="AY151" s="151" t="s">
        <v>144</v>
      </c>
      <c r="BK151" s="153">
        <f>BK152+BK156+BK164</f>
        <v>0</v>
      </c>
    </row>
    <row r="152" spans="2:65" s="9" customFormat="1" ht="19.899999999999999" customHeight="1" x14ac:dyDescent="0.3">
      <c r="B152" s="144"/>
      <c r="C152" s="145"/>
      <c r="D152" s="154" t="s">
        <v>116</v>
      </c>
      <c r="E152" s="154"/>
      <c r="F152" s="154"/>
      <c r="G152" s="154"/>
      <c r="H152" s="154"/>
      <c r="I152" s="154"/>
      <c r="J152" s="154"/>
      <c r="K152" s="154"/>
      <c r="L152" s="154"/>
      <c r="M152" s="154"/>
      <c r="N152" s="242">
        <f>BK152</f>
        <v>0</v>
      </c>
      <c r="O152" s="243"/>
      <c r="P152" s="243"/>
      <c r="Q152" s="243"/>
      <c r="R152" s="147"/>
      <c r="T152" s="148"/>
      <c r="U152" s="145"/>
      <c r="V152" s="145"/>
      <c r="W152" s="149">
        <f>SUM(W153:W155)</f>
        <v>0</v>
      </c>
      <c r="X152" s="145"/>
      <c r="Y152" s="149">
        <f>SUM(Y153:Y155)</f>
        <v>0</v>
      </c>
      <c r="Z152" s="145"/>
      <c r="AA152" s="150">
        <f>SUM(AA153:AA155)</f>
        <v>3.5420000000000003</v>
      </c>
      <c r="AR152" s="151" t="s">
        <v>123</v>
      </c>
      <c r="AT152" s="152" t="s">
        <v>73</v>
      </c>
      <c r="AU152" s="152" t="s">
        <v>81</v>
      </c>
      <c r="AY152" s="151" t="s">
        <v>144</v>
      </c>
      <c r="BK152" s="153">
        <f>SUM(BK153:BK155)</f>
        <v>0</v>
      </c>
    </row>
    <row r="153" spans="2:65" s="1" customFormat="1" ht="44.25" customHeight="1" x14ac:dyDescent="0.3">
      <c r="B153" s="126"/>
      <c r="C153" s="155" t="s">
        <v>236</v>
      </c>
      <c r="D153" s="155" t="s">
        <v>146</v>
      </c>
      <c r="E153" s="156" t="s">
        <v>237</v>
      </c>
      <c r="F153" s="232" t="s">
        <v>238</v>
      </c>
      <c r="G153" s="233"/>
      <c r="H153" s="233"/>
      <c r="I153" s="233"/>
      <c r="J153" s="157" t="s">
        <v>149</v>
      </c>
      <c r="K153" s="158">
        <v>420</v>
      </c>
      <c r="L153" s="234">
        <v>0</v>
      </c>
      <c r="M153" s="233"/>
      <c r="N153" s="235">
        <f>ROUND(L153*K153,2)</f>
        <v>0</v>
      </c>
      <c r="O153" s="233"/>
      <c r="P153" s="233"/>
      <c r="Q153" s="233"/>
      <c r="R153" s="128"/>
      <c r="T153" s="160" t="s">
        <v>3</v>
      </c>
      <c r="U153" s="39" t="s">
        <v>41</v>
      </c>
      <c r="V153" s="31"/>
      <c r="W153" s="161">
        <f>V153*K153</f>
        <v>0</v>
      </c>
      <c r="X153" s="161">
        <v>0</v>
      </c>
      <c r="Y153" s="161">
        <f>X153*K153</f>
        <v>0</v>
      </c>
      <c r="Z153" s="161">
        <v>5.0000000000000001E-3</v>
      </c>
      <c r="AA153" s="162">
        <f>Z153*K153</f>
        <v>2.1</v>
      </c>
      <c r="AR153" s="13" t="s">
        <v>239</v>
      </c>
      <c r="AT153" s="13" t="s">
        <v>146</v>
      </c>
      <c r="AU153" s="13" t="s">
        <v>123</v>
      </c>
      <c r="AY153" s="13" t="s">
        <v>144</v>
      </c>
      <c r="BE153" s="101">
        <f>IF(U153="základná",N153,0)</f>
        <v>0</v>
      </c>
      <c r="BF153" s="101">
        <f>IF(U153="znížená",N153,0)</f>
        <v>0</v>
      </c>
      <c r="BG153" s="101">
        <f>IF(U153="zákl. prenesená",N153,0)</f>
        <v>0</v>
      </c>
      <c r="BH153" s="101">
        <f>IF(U153="zníž. prenesená",N153,0)</f>
        <v>0</v>
      </c>
      <c r="BI153" s="101">
        <f>IF(U153="nulová",N153,0)</f>
        <v>0</v>
      </c>
      <c r="BJ153" s="13" t="s">
        <v>123</v>
      </c>
      <c r="BK153" s="101">
        <f>ROUND(L153*K153,2)</f>
        <v>0</v>
      </c>
      <c r="BL153" s="13" t="s">
        <v>239</v>
      </c>
      <c r="BM153" s="13" t="s">
        <v>240</v>
      </c>
    </row>
    <row r="154" spans="2:65" s="1" customFormat="1" ht="44.25" customHeight="1" x14ac:dyDescent="0.3">
      <c r="B154" s="126"/>
      <c r="C154" s="155" t="s">
        <v>241</v>
      </c>
      <c r="D154" s="155" t="s">
        <v>146</v>
      </c>
      <c r="E154" s="156" t="s">
        <v>242</v>
      </c>
      <c r="F154" s="232" t="s">
        <v>243</v>
      </c>
      <c r="G154" s="233"/>
      <c r="H154" s="233"/>
      <c r="I154" s="233"/>
      <c r="J154" s="157" t="s">
        <v>149</v>
      </c>
      <c r="K154" s="158">
        <v>50</v>
      </c>
      <c r="L154" s="234">
        <v>0</v>
      </c>
      <c r="M154" s="233"/>
      <c r="N154" s="235">
        <f>ROUND(L154*K154,2)</f>
        <v>0</v>
      </c>
      <c r="O154" s="233"/>
      <c r="P154" s="233"/>
      <c r="Q154" s="233"/>
      <c r="R154" s="128"/>
      <c r="T154" s="160" t="s">
        <v>3</v>
      </c>
      <c r="U154" s="39" t="s">
        <v>41</v>
      </c>
      <c r="V154" s="31"/>
      <c r="W154" s="161">
        <f>V154*K154</f>
        <v>0</v>
      </c>
      <c r="X154" s="161">
        <v>0</v>
      </c>
      <c r="Y154" s="161">
        <f>X154*K154</f>
        <v>0</v>
      </c>
      <c r="Z154" s="161">
        <v>1.4E-2</v>
      </c>
      <c r="AA154" s="162">
        <f>Z154*K154</f>
        <v>0.70000000000000007</v>
      </c>
      <c r="AR154" s="13" t="s">
        <v>239</v>
      </c>
      <c r="AT154" s="13" t="s">
        <v>146</v>
      </c>
      <c r="AU154" s="13" t="s">
        <v>123</v>
      </c>
      <c r="AY154" s="13" t="s">
        <v>144</v>
      </c>
      <c r="BE154" s="101">
        <f>IF(U154="základná",N154,0)</f>
        <v>0</v>
      </c>
      <c r="BF154" s="101">
        <f>IF(U154="znížená",N154,0)</f>
        <v>0</v>
      </c>
      <c r="BG154" s="101">
        <f>IF(U154="zákl. prenesená",N154,0)</f>
        <v>0</v>
      </c>
      <c r="BH154" s="101">
        <f>IF(U154="zníž. prenesená",N154,0)</f>
        <v>0</v>
      </c>
      <c r="BI154" s="101">
        <f>IF(U154="nulová",N154,0)</f>
        <v>0</v>
      </c>
      <c r="BJ154" s="13" t="s">
        <v>123</v>
      </c>
      <c r="BK154" s="101">
        <f>ROUND(L154*K154,2)</f>
        <v>0</v>
      </c>
      <c r="BL154" s="13" t="s">
        <v>239</v>
      </c>
      <c r="BM154" s="13" t="s">
        <v>244</v>
      </c>
    </row>
    <row r="155" spans="2:65" s="1" customFormat="1" ht="44.25" customHeight="1" x14ac:dyDescent="0.3">
      <c r="B155" s="126"/>
      <c r="C155" s="155" t="s">
        <v>245</v>
      </c>
      <c r="D155" s="155" t="s">
        <v>146</v>
      </c>
      <c r="E155" s="156" t="s">
        <v>246</v>
      </c>
      <c r="F155" s="232" t="s">
        <v>247</v>
      </c>
      <c r="G155" s="233"/>
      <c r="H155" s="233"/>
      <c r="I155" s="233"/>
      <c r="J155" s="157" t="s">
        <v>149</v>
      </c>
      <c r="K155" s="158">
        <v>53</v>
      </c>
      <c r="L155" s="234">
        <v>0</v>
      </c>
      <c r="M155" s="233"/>
      <c r="N155" s="235">
        <f>ROUND(L155*K155,2)</f>
        <v>0</v>
      </c>
      <c r="O155" s="233"/>
      <c r="P155" s="233"/>
      <c r="Q155" s="233"/>
      <c r="R155" s="128"/>
      <c r="T155" s="160" t="s">
        <v>3</v>
      </c>
      <c r="U155" s="39" t="s">
        <v>41</v>
      </c>
      <c r="V155" s="31"/>
      <c r="W155" s="161">
        <f>V155*K155</f>
        <v>0</v>
      </c>
      <c r="X155" s="161">
        <v>0</v>
      </c>
      <c r="Y155" s="161">
        <f>X155*K155</f>
        <v>0</v>
      </c>
      <c r="Z155" s="161">
        <v>1.4E-2</v>
      </c>
      <c r="AA155" s="162">
        <f>Z155*K155</f>
        <v>0.74199999999999999</v>
      </c>
      <c r="AR155" s="13" t="s">
        <v>239</v>
      </c>
      <c r="AT155" s="13" t="s">
        <v>146</v>
      </c>
      <c r="AU155" s="13" t="s">
        <v>123</v>
      </c>
      <c r="AY155" s="13" t="s">
        <v>144</v>
      </c>
      <c r="BE155" s="101">
        <f>IF(U155="základná",N155,0)</f>
        <v>0</v>
      </c>
      <c r="BF155" s="101">
        <f>IF(U155="znížená",N155,0)</f>
        <v>0</v>
      </c>
      <c r="BG155" s="101">
        <f>IF(U155="zákl. prenesená",N155,0)</f>
        <v>0</v>
      </c>
      <c r="BH155" s="101">
        <f>IF(U155="zníž. prenesená",N155,0)</f>
        <v>0</v>
      </c>
      <c r="BI155" s="101">
        <f>IF(U155="nulová",N155,0)</f>
        <v>0</v>
      </c>
      <c r="BJ155" s="13" t="s">
        <v>123</v>
      </c>
      <c r="BK155" s="101">
        <f>ROUND(L155*K155,2)</f>
        <v>0</v>
      </c>
      <c r="BL155" s="13" t="s">
        <v>239</v>
      </c>
      <c r="BM155" s="13" t="s">
        <v>248</v>
      </c>
    </row>
    <row r="156" spans="2:65" s="9" customFormat="1" ht="29.85" customHeight="1" x14ac:dyDescent="0.3">
      <c r="B156" s="144"/>
      <c r="C156" s="145"/>
      <c r="D156" s="154" t="s">
        <v>117</v>
      </c>
      <c r="E156" s="154"/>
      <c r="F156" s="154"/>
      <c r="G156" s="154"/>
      <c r="H156" s="154"/>
      <c r="I156" s="154"/>
      <c r="J156" s="154"/>
      <c r="K156" s="154"/>
      <c r="L156" s="154"/>
      <c r="M156" s="154"/>
      <c r="N156" s="244">
        <f>BK156</f>
        <v>0</v>
      </c>
      <c r="O156" s="245"/>
      <c r="P156" s="245"/>
      <c r="Q156" s="245"/>
      <c r="R156" s="147"/>
      <c r="T156" s="148"/>
      <c r="U156" s="145"/>
      <c r="V156" s="145"/>
      <c r="W156" s="149">
        <f>SUM(W157:W163)</f>
        <v>0</v>
      </c>
      <c r="X156" s="145"/>
      <c r="Y156" s="149">
        <f>SUM(Y157:Y163)</f>
        <v>0</v>
      </c>
      <c r="Z156" s="145"/>
      <c r="AA156" s="150">
        <f>SUM(AA157:AA163)</f>
        <v>3.5791316000000006</v>
      </c>
      <c r="AR156" s="151" t="s">
        <v>123</v>
      </c>
      <c r="AT156" s="152" t="s">
        <v>73</v>
      </c>
      <c r="AU156" s="152" t="s">
        <v>81</v>
      </c>
      <c r="AY156" s="151" t="s">
        <v>144</v>
      </c>
      <c r="BK156" s="153">
        <f>SUM(BK157:BK163)</f>
        <v>0</v>
      </c>
    </row>
    <row r="157" spans="2:65" s="1" customFormat="1" ht="31.5" customHeight="1" x14ac:dyDescent="0.3">
      <c r="B157" s="126"/>
      <c r="C157" s="155" t="s">
        <v>249</v>
      </c>
      <c r="D157" s="155" t="s">
        <v>146</v>
      </c>
      <c r="E157" s="156" t="s">
        <v>250</v>
      </c>
      <c r="F157" s="232" t="s">
        <v>251</v>
      </c>
      <c r="G157" s="233"/>
      <c r="H157" s="233"/>
      <c r="I157" s="233"/>
      <c r="J157" s="157" t="s">
        <v>149</v>
      </c>
      <c r="K157" s="158">
        <v>420</v>
      </c>
      <c r="L157" s="234">
        <v>0</v>
      </c>
      <c r="M157" s="233"/>
      <c r="N157" s="235">
        <f t="shared" ref="N157:N163" si="15">ROUND(L157*K157,2)</f>
        <v>0</v>
      </c>
      <c r="O157" s="233"/>
      <c r="P157" s="233"/>
      <c r="Q157" s="233"/>
      <c r="R157" s="128"/>
      <c r="T157" s="160" t="s">
        <v>3</v>
      </c>
      <c r="U157" s="39" t="s">
        <v>41</v>
      </c>
      <c r="V157" s="31"/>
      <c r="W157" s="161">
        <f t="shared" ref="W157:W163" si="16">V157*K157</f>
        <v>0</v>
      </c>
      <c r="X157" s="161">
        <v>0</v>
      </c>
      <c r="Y157" s="161">
        <f t="shared" ref="Y157:Y163" si="17">X157*K157</f>
        <v>0</v>
      </c>
      <c r="Z157" s="161">
        <v>7.3200000000000001E-3</v>
      </c>
      <c r="AA157" s="162">
        <f t="shared" ref="AA157:AA163" si="18">Z157*K157</f>
        <v>3.0744000000000002</v>
      </c>
      <c r="AR157" s="13" t="s">
        <v>239</v>
      </c>
      <c r="AT157" s="13" t="s">
        <v>146</v>
      </c>
      <c r="AU157" s="13" t="s">
        <v>123</v>
      </c>
      <c r="AY157" s="13" t="s">
        <v>144</v>
      </c>
      <c r="BE157" s="101">
        <f t="shared" ref="BE157:BE163" si="19">IF(U157="základná",N157,0)</f>
        <v>0</v>
      </c>
      <c r="BF157" s="101">
        <f t="shared" ref="BF157:BF163" si="20">IF(U157="znížená",N157,0)</f>
        <v>0</v>
      </c>
      <c r="BG157" s="101">
        <f t="shared" ref="BG157:BG163" si="21">IF(U157="zákl. prenesená",N157,0)</f>
        <v>0</v>
      </c>
      <c r="BH157" s="101">
        <f t="shared" ref="BH157:BH163" si="22">IF(U157="zníž. prenesená",N157,0)</f>
        <v>0</v>
      </c>
      <c r="BI157" s="101">
        <f t="shared" ref="BI157:BI163" si="23">IF(U157="nulová",N157,0)</f>
        <v>0</v>
      </c>
      <c r="BJ157" s="13" t="s">
        <v>123</v>
      </c>
      <c r="BK157" s="101">
        <f t="shared" ref="BK157:BK163" si="24">ROUND(L157*K157,2)</f>
        <v>0</v>
      </c>
      <c r="BL157" s="13" t="s">
        <v>239</v>
      </c>
      <c r="BM157" s="13" t="s">
        <v>252</v>
      </c>
    </row>
    <row r="158" spans="2:65" s="1" customFormat="1" ht="31.5" customHeight="1" x14ac:dyDescent="0.3">
      <c r="B158" s="126"/>
      <c r="C158" s="155" t="s">
        <v>239</v>
      </c>
      <c r="D158" s="155" t="s">
        <v>146</v>
      </c>
      <c r="E158" s="156" t="s">
        <v>253</v>
      </c>
      <c r="F158" s="232" t="s">
        <v>254</v>
      </c>
      <c r="G158" s="233"/>
      <c r="H158" s="233"/>
      <c r="I158" s="233"/>
      <c r="J158" s="157" t="s">
        <v>149</v>
      </c>
      <c r="K158" s="158">
        <v>390</v>
      </c>
      <c r="L158" s="234">
        <v>0</v>
      </c>
      <c r="M158" s="233"/>
      <c r="N158" s="235">
        <f t="shared" si="15"/>
        <v>0</v>
      </c>
      <c r="O158" s="233"/>
      <c r="P158" s="233"/>
      <c r="Q158" s="233"/>
      <c r="R158" s="128"/>
      <c r="T158" s="160" t="s">
        <v>3</v>
      </c>
      <c r="U158" s="39" t="s">
        <v>41</v>
      </c>
      <c r="V158" s="31"/>
      <c r="W158" s="161">
        <f t="shared" si="16"/>
        <v>0</v>
      </c>
      <c r="X158" s="161">
        <v>0</v>
      </c>
      <c r="Y158" s="161">
        <f t="shared" si="17"/>
        <v>0</v>
      </c>
      <c r="Z158" s="161">
        <v>0</v>
      </c>
      <c r="AA158" s="162">
        <f t="shared" si="18"/>
        <v>0</v>
      </c>
      <c r="AR158" s="13" t="s">
        <v>239</v>
      </c>
      <c r="AT158" s="13" t="s">
        <v>146</v>
      </c>
      <c r="AU158" s="13" t="s">
        <v>123</v>
      </c>
      <c r="AY158" s="13" t="s">
        <v>144</v>
      </c>
      <c r="BE158" s="101">
        <f t="shared" si="19"/>
        <v>0</v>
      </c>
      <c r="BF158" s="101">
        <f t="shared" si="20"/>
        <v>0</v>
      </c>
      <c r="BG158" s="101">
        <f t="shared" si="21"/>
        <v>0</v>
      </c>
      <c r="BH158" s="101">
        <f t="shared" si="22"/>
        <v>0</v>
      </c>
      <c r="BI158" s="101">
        <f t="shared" si="23"/>
        <v>0</v>
      </c>
      <c r="BJ158" s="13" t="s">
        <v>123</v>
      </c>
      <c r="BK158" s="101">
        <f t="shared" si="24"/>
        <v>0</v>
      </c>
      <c r="BL158" s="13" t="s">
        <v>239</v>
      </c>
      <c r="BM158" s="13" t="s">
        <v>255</v>
      </c>
    </row>
    <row r="159" spans="2:65" s="1" customFormat="1" ht="44.25" customHeight="1" x14ac:dyDescent="0.3">
      <c r="B159" s="126"/>
      <c r="C159" s="155" t="s">
        <v>256</v>
      </c>
      <c r="D159" s="155" t="s">
        <v>146</v>
      </c>
      <c r="E159" s="156" t="s">
        <v>257</v>
      </c>
      <c r="F159" s="232" t="s">
        <v>258</v>
      </c>
      <c r="G159" s="233"/>
      <c r="H159" s="233"/>
      <c r="I159" s="233"/>
      <c r="J159" s="157" t="s">
        <v>210</v>
      </c>
      <c r="K159" s="158">
        <v>86.98</v>
      </c>
      <c r="L159" s="234">
        <v>0</v>
      </c>
      <c r="M159" s="233"/>
      <c r="N159" s="235">
        <f t="shared" si="15"/>
        <v>0</v>
      </c>
      <c r="O159" s="233"/>
      <c r="P159" s="233"/>
      <c r="Q159" s="233"/>
      <c r="R159" s="128"/>
      <c r="T159" s="160" t="s">
        <v>3</v>
      </c>
      <c r="U159" s="39" t="s">
        <v>41</v>
      </c>
      <c r="V159" s="31"/>
      <c r="W159" s="161">
        <f t="shared" si="16"/>
        <v>0</v>
      </c>
      <c r="X159" s="161">
        <v>0</v>
      </c>
      <c r="Y159" s="161">
        <f t="shared" si="17"/>
        <v>0</v>
      </c>
      <c r="Z159" s="161">
        <v>3.47E-3</v>
      </c>
      <c r="AA159" s="162">
        <f t="shared" si="18"/>
        <v>0.30182059999999999</v>
      </c>
      <c r="AR159" s="13" t="s">
        <v>239</v>
      </c>
      <c r="AT159" s="13" t="s">
        <v>146</v>
      </c>
      <c r="AU159" s="13" t="s">
        <v>123</v>
      </c>
      <c r="AY159" s="13" t="s">
        <v>144</v>
      </c>
      <c r="BE159" s="101">
        <f t="shared" si="19"/>
        <v>0</v>
      </c>
      <c r="BF159" s="101">
        <f t="shared" si="20"/>
        <v>0</v>
      </c>
      <c r="BG159" s="101">
        <f t="shared" si="21"/>
        <v>0</v>
      </c>
      <c r="BH159" s="101">
        <f t="shared" si="22"/>
        <v>0</v>
      </c>
      <c r="BI159" s="101">
        <f t="shared" si="23"/>
        <v>0</v>
      </c>
      <c r="BJ159" s="13" t="s">
        <v>123</v>
      </c>
      <c r="BK159" s="101">
        <f t="shared" si="24"/>
        <v>0</v>
      </c>
      <c r="BL159" s="13" t="s">
        <v>239</v>
      </c>
      <c r="BM159" s="13" t="s">
        <v>259</v>
      </c>
    </row>
    <row r="160" spans="2:65" s="1" customFormat="1" ht="31.5" customHeight="1" x14ac:dyDescent="0.3">
      <c r="B160" s="126"/>
      <c r="C160" s="155" t="s">
        <v>260</v>
      </c>
      <c r="D160" s="155" t="s">
        <v>146</v>
      </c>
      <c r="E160" s="156" t="s">
        <v>261</v>
      </c>
      <c r="F160" s="232" t="s">
        <v>262</v>
      </c>
      <c r="G160" s="233"/>
      <c r="H160" s="233"/>
      <c r="I160" s="233"/>
      <c r="J160" s="157" t="s">
        <v>183</v>
      </c>
      <c r="K160" s="158">
        <v>6</v>
      </c>
      <c r="L160" s="234">
        <v>0</v>
      </c>
      <c r="M160" s="233"/>
      <c r="N160" s="235">
        <f t="shared" si="15"/>
        <v>0</v>
      </c>
      <c r="O160" s="233"/>
      <c r="P160" s="233"/>
      <c r="Q160" s="233"/>
      <c r="R160" s="128"/>
      <c r="T160" s="160" t="s">
        <v>3</v>
      </c>
      <c r="U160" s="39" t="s">
        <v>41</v>
      </c>
      <c r="V160" s="31"/>
      <c r="W160" s="161">
        <f t="shared" si="16"/>
        <v>0</v>
      </c>
      <c r="X160" s="161">
        <v>0</v>
      </c>
      <c r="Y160" s="161">
        <f t="shared" si="17"/>
        <v>0</v>
      </c>
      <c r="Z160" s="161">
        <v>1.1000000000000001E-3</v>
      </c>
      <c r="AA160" s="162">
        <f t="shared" si="18"/>
        <v>6.6E-3</v>
      </c>
      <c r="AR160" s="13" t="s">
        <v>239</v>
      </c>
      <c r="AT160" s="13" t="s">
        <v>146</v>
      </c>
      <c r="AU160" s="13" t="s">
        <v>123</v>
      </c>
      <c r="AY160" s="13" t="s">
        <v>144</v>
      </c>
      <c r="BE160" s="101">
        <f t="shared" si="19"/>
        <v>0</v>
      </c>
      <c r="BF160" s="101">
        <f t="shared" si="20"/>
        <v>0</v>
      </c>
      <c r="BG160" s="101">
        <f t="shared" si="21"/>
        <v>0</v>
      </c>
      <c r="BH160" s="101">
        <f t="shared" si="22"/>
        <v>0</v>
      </c>
      <c r="BI160" s="101">
        <f t="shared" si="23"/>
        <v>0</v>
      </c>
      <c r="BJ160" s="13" t="s">
        <v>123</v>
      </c>
      <c r="BK160" s="101">
        <f t="shared" si="24"/>
        <v>0</v>
      </c>
      <c r="BL160" s="13" t="s">
        <v>239</v>
      </c>
      <c r="BM160" s="13" t="s">
        <v>263</v>
      </c>
    </row>
    <row r="161" spans="2:65" s="1" customFormat="1" ht="31.5" customHeight="1" x14ac:dyDescent="0.3">
      <c r="B161" s="126"/>
      <c r="C161" s="155" t="s">
        <v>264</v>
      </c>
      <c r="D161" s="155" t="s">
        <v>146</v>
      </c>
      <c r="E161" s="156" t="s">
        <v>265</v>
      </c>
      <c r="F161" s="232" t="s">
        <v>266</v>
      </c>
      <c r="G161" s="233"/>
      <c r="H161" s="233"/>
      <c r="I161" s="233"/>
      <c r="J161" s="157" t="s">
        <v>183</v>
      </c>
      <c r="K161" s="158">
        <v>4</v>
      </c>
      <c r="L161" s="234">
        <v>0</v>
      </c>
      <c r="M161" s="233"/>
      <c r="N161" s="235">
        <f t="shared" si="15"/>
        <v>0</v>
      </c>
      <c r="O161" s="233"/>
      <c r="P161" s="233"/>
      <c r="Q161" s="233"/>
      <c r="R161" s="128"/>
      <c r="T161" s="160" t="s">
        <v>3</v>
      </c>
      <c r="U161" s="39" t="s">
        <v>41</v>
      </c>
      <c r="V161" s="31"/>
      <c r="W161" s="161">
        <f t="shared" si="16"/>
        <v>0</v>
      </c>
      <c r="X161" s="161">
        <v>0</v>
      </c>
      <c r="Y161" s="161">
        <f t="shared" si="17"/>
        <v>0</v>
      </c>
      <c r="Z161" s="161">
        <v>0</v>
      </c>
      <c r="AA161" s="162">
        <f t="shared" si="18"/>
        <v>0</v>
      </c>
      <c r="AR161" s="13" t="s">
        <v>239</v>
      </c>
      <c r="AT161" s="13" t="s">
        <v>146</v>
      </c>
      <c r="AU161" s="13" t="s">
        <v>123</v>
      </c>
      <c r="AY161" s="13" t="s">
        <v>144</v>
      </c>
      <c r="BE161" s="101">
        <f t="shared" si="19"/>
        <v>0</v>
      </c>
      <c r="BF161" s="101">
        <f t="shared" si="20"/>
        <v>0</v>
      </c>
      <c r="BG161" s="101">
        <f t="shared" si="21"/>
        <v>0</v>
      </c>
      <c r="BH161" s="101">
        <f t="shared" si="22"/>
        <v>0</v>
      </c>
      <c r="BI161" s="101">
        <f t="shared" si="23"/>
        <v>0</v>
      </c>
      <c r="BJ161" s="13" t="s">
        <v>123</v>
      </c>
      <c r="BK161" s="101">
        <f t="shared" si="24"/>
        <v>0</v>
      </c>
      <c r="BL161" s="13" t="s">
        <v>239</v>
      </c>
      <c r="BM161" s="13" t="s">
        <v>267</v>
      </c>
    </row>
    <row r="162" spans="2:65" s="1" customFormat="1" ht="31.5" customHeight="1" x14ac:dyDescent="0.3">
      <c r="B162" s="126"/>
      <c r="C162" s="155" t="s">
        <v>268</v>
      </c>
      <c r="D162" s="155" t="s">
        <v>146</v>
      </c>
      <c r="E162" s="156" t="s">
        <v>269</v>
      </c>
      <c r="F162" s="232" t="s">
        <v>270</v>
      </c>
      <c r="G162" s="233"/>
      <c r="H162" s="233"/>
      <c r="I162" s="233"/>
      <c r="J162" s="157" t="s">
        <v>210</v>
      </c>
      <c r="K162" s="158">
        <v>40.26</v>
      </c>
      <c r="L162" s="234">
        <v>0</v>
      </c>
      <c r="M162" s="233"/>
      <c r="N162" s="235">
        <f t="shared" si="15"/>
        <v>0</v>
      </c>
      <c r="O162" s="233"/>
      <c r="P162" s="233"/>
      <c r="Q162" s="233"/>
      <c r="R162" s="128"/>
      <c r="T162" s="160" t="s">
        <v>3</v>
      </c>
      <c r="U162" s="39" t="s">
        <v>41</v>
      </c>
      <c r="V162" s="31"/>
      <c r="W162" s="161">
        <f t="shared" si="16"/>
        <v>0</v>
      </c>
      <c r="X162" s="161">
        <v>0</v>
      </c>
      <c r="Y162" s="161">
        <f t="shared" si="17"/>
        <v>0</v>
      </c>
      <c r="Z162" s="161">
        <v>1.3500000000000001E-3</v>
      </c>
      <c r="AA162" s="162">
        <f t="shared" si="18"/>
        <v>5.4351000000000003E-2</v>
      </c>
      <c r="AR162" s="13" t="s">
        <v>239</v>
      </c>
      <c r="AT162" s="13" t="s">
        <v>146</v>
      </c>
      <c r="AU162" s="13" t="s">
        <v>123</v>
      </c>
      <c r="AY162" s="13" t="s">
        <v>144</v>
      </c>
      <c r="BE162" s="101">
        <f t="shared" si="19"/>
        <v>0</v>
      </c>
      <c r="BF162" s="101">
        <f t="shared" si="20"/>
        <v>0</v>
      </c>
      <c r="BG162" s="101">
        <f t="shared" si="21"/>
        <v>0</v>
      </c>
      <c r="BH162" s="101">
        <f t="shared" si="22"/>
        <v>0</v>
      </c>
      <c r="BI162" s="101">
        <f t="shared" si="23"/>
        <v>0</v>
      </c>
      <c r="BJ162" s="13" t="s">
        <v>123</v>
      </c>
      <c r="BK162" s="101">
        <f t="shared" si="24"/>
        <v>0</v>
      </c>
      <c r="BL162" s="13" t="s">
        <v>239</v>
      </c>
      <c r="BM162" s="13" t="s">
        <v>271</v>
      </c>
    </row>
    <row r="163" spans="2:65" s="1" customFormat="1" ht="31.5" customHeight="1" x14ac:dyDescent="0.3">
      <c r="B163" s="126"/>
      <c r="C163" s="155" t="s">
        <v>272</v>
      </c>
      <c r="D163" s="155" t="s">
        <v>146</v>
      </c>
      <c r="E163" s="156" t="s">
        <v>273</v>
      </c>
      <c r="F163" s="232" t="s">
        <v>274</v>
      </c>
      <c r="G163" s="233"/>
      <c r="H163" s="233"/>
      <c r="I163" s="233"/>
      <c r="J163" s="157" t="s">
        <v>210</v>
      </c>
      <c r="K163" s="158">
        <v>42</v>
      </c>
      <c r="L163" s="234">
        <v>0</v>
      </c>
      <c r="M163" s="233"/>
      <c r="N163" s="235">
        <f t="shared" si="15"/>
        <v>0</v>
      </c>
      <c r="O163" s="233"/>
      <c r="P163" s="233"/>
      <c r="Q163" s="233"/>
      <c r="R163" s="128"/>
      <c r="T163" s="160" t="s">
        <v>3</v>
      </c>
      <c r="U163" s="39" t="s">
        <v>41</v>
      </c>
      <c r="V163" s="31"/>
      <c r="W163" s="161">
        <f t="shared" si="16"/>
        <v>0</v>
      </c>
      <c r="X163" s="161">
        <v>0</v>
      </c>
      <c r="Y163" s="161">
        <f t="shared" si="17"/>
        <v>0</v>
      </c>
      <c r="Z163" s="161">
        <v>3.3800000000000002E-3</v>
      </c>
      <c r="AA163" s="162">
        <f t="shared" si="18"/>
        <v>0.14196</v>
      </c>
      <c r="AR163" s="13" t="s">
        <v>239</v>
      </c>
      <c r="AT163" s="13" t="s">
        <v>146</v>
      </c>
      <c r="AU163" s="13" t="s">
        <v>123</v>
      </c>
      <c r="AY163" s="13" t="s">
        <v>144</v>
      </c>
      <c r="BE163" s="101">
        <f t="shared" si="19"/>
        <v>0</v>
      </c>
      <c r="BF163" s="101">
        <f t="shared" si="20"/>
        <v>0</v>
      </c>
      <c r="BG163" s="101">
        <f t="shared" si="21"/>
        <v>0</v>
      </c>
      <c r="BH163" s="101">
        <f t="shared" si="22"/>
        <v>0</v>
      </c>
      <c r="BI163" s="101">
        <f t="shared" si="23"/>
        <v>0</v>
      </c>
      <c r="BJ163" s="13" t="s">
        <v>123</v>
      </c>
      <c r="BK163" s="101">
        <f t="shared" si="24"/>
        <v>0</v>
      </c>
      <c r="BL163" s="13" t="s">
        <v>239</v>
      </c>
      <c r="BM163" s="13" t="s">
        <v>275</v>
      </c>
    </row>
    <row r="164" spans="2:65" s="9" customFormat="1" ht="29.85" customHeight="1" x14ac:dyDescent="0.3">
      <c r="B164" s="144"/>
      <c r="C164" s="145"/>
      <c r="D164" s="154" t="s">
        <v>118</v>
      </c>
      <c r="E164" s="154"/>
      <c r="F164" s="154"/>
      <c r="G164" s="154"/>
      <c r="H164" s="154"/>
      <c r="I164" s="154"/>
      <c r="J164" s="154"/>
      <c r="K164" s="154"/>
      <c r="L164" s="154"/>
      <c r="M164" s="154"/>
      <c r="N164" s="244">
        <f>BK164</f>
        <v>0</v>
      </c>
      <c r="O164" s="245"/>
      <c r="P164" s="245"/>
      <c r="Q164" s="245"/>
      <c r="R164" s="147"/>
      <c r="T164" s="148"/>
      <c r="U164" s="145"/>
      <c r="V164" s="145"/>
      <c r="W164" s="149">
        <f>SUM(W165:W166)</f>
        <v>0</v>
      </c>
      <c r="X164" s="145"/>
      <c r="Y164" s="149">
        <f>SUM(Y165:Y166)</f>
        <v>0</v>
      </c>
      <c r="Z164" s="145"/>
      <c r="AA164" s="150">
        <f>SUM(AA165:AA166)</f>
        <v>0.123</v>
      </c>
      <c r="AR164" s="151" t="s">
        <v>123</v>
      </c>
      <c r="AT164" s="152" t="s">
        <v>73</v>
      </c>
      <c r="AU164" s="152" t="s">
        <v>81</v>
      </c>
      <c r="AY164" s="151" t="s">
        <v>144</v>
      </c>
      <c r="BK164" s="153">
        <f>SUM(BK165:BK166)</f>
        <v>0</v>
      </c>
    </row>
    <row r="165" spans="2:65" s="1" customFormat="1" ht="31.5" customHeight="1" x14ac:dyDescent="0.3">
      <c r="B165" s="126"/>
      <c r="C165" s="155" t="s">
        <v>276</v>
      </c>
      <c r="D165" s="155" t="s">
        <v>146</v>
      </c>
      <c r="E165" s="156" t="s">
        <v>277</v>
      </c>
      <c r="F165" s="232" t="s">
        <v>278</v>
      </c>
      <c r="G165" s="233"/>
      <c r="H165" s="233"/>
      <c r="I165" s="233"/>
      <c r="J165" s="157" t="s">
        <v>183</v>
      </c>
      <c r="K165" s="158">
        <v>1</v>
      </c>
      <c r="L165" s="234">
        <v>0</v>
      </c>
      <c r="M165" s="233"/>
      <c r="N165" s="235">
        <f>ROUND(L165*K165,2)</f>
        <v>0</v>
      </c>
      <c r="O165" s="233"/>
      <c r="P165" s="233"/>
      <c r="Q165" s="233"/>
      <c r="R165" s="128"/>
      <c r="T165" s="160" t="s">
        <v>3</v>
      </c>
      <c r="U165" s="39" t="s">
        <v>41</v>
      </c>
      <c r="V165" s="31"/>
      <c r="W165" s="161">
        <f>V165*K165</f>
        <v>0</v>
      </c>
      <c r="X165" s="161">
        <v>0</v>
      </c>
      <c r="Y165" s="161">
        <f>X165*K165</f>
        <v>0</v>
      </c>
      <c r="Z165" s="161">
        <v>3.0000000000000001E-3</v>
      </c>
      <c r="AA165" s="162">
        <f>Z165*K165</f>
        <v>3.0000000000000001E-3</v>
      </c>
      <c r="AR165" s="13" t="s">
        <v>239</v>
      </c>
      <c r="AT165" s="13" t="s">
        <v>146</v>
      </c>
      <c r="AU165" s="13" t="s">
        <v>123</v>
      </c>
      <c r="AY165" s="13" t="s">
        <v>144</v>
      </c>
      <c r="BE165" s="101">
        <f>IF(U165="základná",N165,0)</f>
        <v>0</v>
      </c>
      <c r="BF165" s="101">
        <f>IF(U165="znížená",N165,0)</f>
        <v>0</v>
      </c>
      <c r="BG165" s="101">
        <f>IF(U165="zákl. prenesená",N165,0)</f>
        <v>0</v>
      </c>
      <c r="BH165" s="101">
        <f>IF(U165="zníž. prenesená",N165,0)</f>
        <v>0</v>
      </c>
      <c r="BI165" s="101">
        <f>IF(U165="nulová",N165,0)</f>
        <v>0</v>
      </c>
      <c r="BJ165" s="13" t="s">
        <v>123</v>
      </c>
      <c r="BK165" s="101">
        <f>ROUND(L165*K165,2)</f>
        <v>0</v>
      </c>
      <c r="BL165" s="13" t="s">
        <v>239</v>
      </c>
      <c r="BM165" s="13" t="s">
        <v>279</v>
      </c>
    </row>
    <row r="166" spans="2:65" s="1" customFormat="1" ht="31.5" customHeight="1" x14ac:dyDescent="0.3">
      <c r="B166" s="126"/>
      <c r="C166" s="155" t="s">
        <v>280</v>
      </c>
      <c r="D166" s="155" t="s">
        <v>146</v>
      </c>
      <c r="E166" s="156" t="s">
        <v>281</v>
      </c>
      <c r="F166" s="232" t="s">
        <v>282</v>
      </c>
      <c r="G166" s="233"/>
      <c r="H166" s="233"/>
      <c r="I166" s="233"/>
      <c r="J166" s="157" t="s">
        <v>183</v>
      </c>
      <c r="K166" s="158">
        <v>20</v>
      </c>
      <c r="L166" s="234">
        <v>0</v>
      </c>
      <c r="M166" s="233"/>
      <c r="N166" s="235">
        <f>ROUND(L166*K166,2)</f>
        <v>0</v>
      </c>
      <c r="O166" s="233"/>
      <c r="P166" s="233"/>
      <c r="Q166" s="233"/>
      <c r="R166" s="128"/>
      <c r="T166" s="160" t="s">
        <v>3</v>
      </c>
      <c r="U166" s="39" t="s">
        <v>41</v>
      </c>
      <c r="V166" s="31"/>
      <c r="W166" s="161">
        <f>V166*K166</f>
        <v>0</v>
      </c>
      <c r="X166" s="161">
        <v>0</v>
      </c>
      <c r="Y166" s="161">
        <f>X166*K166</f>
        <v>0</v>
      </c>
      <c r="Z166" s="161">
        <v>6.0000000000000001E-3</v>
      </c>
      <c r="AA166" s="162">
        <f>Z166*K166</f>
        <v>0.12</v>
      </c>
      <c r="AR166" s="13" t="s">
        <v>239</v>
      </c>
      <c r="AT166" s="13" t="s">
        <v>146</v>
      </c>
      <c r="AU166" s="13" t="s">
        <v>123</v>
      </c>
      <c r="AY166" s="13" t="s">
        <v>144</v>
      </c>
      <c r="BE166" s="101">
        <f>IF(U166="základná",N166,0)</f>
        <v>0</v>
      </c>
      <c r="BF166" s="101">
        <f>IF(U166="znížená",N166,0)</f>
        <v>0</v>
      </c>
      <c r="BG166" s="101">
        <f>IF(U166="zákl. prenesená",N166,0)</f>
        <v>0</v>
      </c>
      <c r="BH166" s="101">
        <f>IF(U166="zníž. prenesená",N166,0)</f>
        <v>0</v>
      </c>
      <c r="BI166" s="101">
        <f>IF(U166="nulová",N166,0)</f>
        <v>0</v>
      </c>
      <c r="BJ166" s="13" t="s">
        <v>123</v>
      </c>
      <c r="BK166" s="101">
        <f>ROUND(L166*K166,2)</f>
        <v>0</v>
      </c>
      <c r="BL166" s="13" t="s">
        <v>239</v>
      </c>
      <c r="BM166" s="13" t="s">
        <v>283</v>
      </c>
    </row>
    <row r="167" spans="2:65" s="1" customFormat="1" ht="49.9" customHeight="1" x14ac:dyDescent="0.35">
      <c r="B167" s="30"/>
      <c r="C167" s="31"/>
      <c r="D167" s="146" t="s">
        <v>284</v>
      </c>
      <c r="E167" s="31"/>
      <c r="F167" s="31"/>
      <c r="G167" s="31"/>
      <c r="H167" s="31"/>
      <c r="I167" s="31"/>
      <c r="J167" s="31"/>
      <c r="K167" s="31"/>
      <c r="L167" s="31"/>
      <c r="M167" s="31"/>
      <c r="N167" s="248">
        <f t="shared" ref="N167:N172" si="25">BK167</f>
        <v>0</v>
      </c>
      <c r="O167" s="249"/>
      <c r="P167" s="249"/>
      <c r="Q167" s="249"/>
      <c r="R167" s="32"/>
      <c r="T167" s="69"/>
      <c r="U167" s="31"/>
      <c r="V167" s="31"/>
      <c r="W167" s="31"/>
      <c r="X167" s="31"/>
      <c r="Y167" s="31"/>
      <c r="Z167" s="31"/>
      <c r="AA167" s="70"/>
      <c r="AT167" s="13" t="s">
        <v>73</v>
      </c>
      <c r="AU167" s="13" t="s">
        <v>74</v>
      </c>
      <c r="AY167" s="13" t="s">
        <v>285</v>
      </c>
      <c r="BK167" s="101">
        <f>SUM(BK168:BK172)</f>
        <v>0</v>
      </c>
    </row>
    <row r="168" spans="2:65" s="1" customFormat="1" ht="22.35" customHeight="1" x14ac:dyDescent="0.3">
      <c r="B168" s="30"/>
      <c r="C168" s="163" t="s">
        <v>3</v>
      </c>
      <c r="D168" s="163" t="s">
        <v>146</v>
      </c>
      <c r="E168" s="164" t="s">
        <v>3</v>
      </c>
      <c r="F168" s="236" t="s">
        <v>3</v>
      </c>
      <c r="G168" s="237"/>
      <c r="H168" s="237"/>
      <c r="I168" s="237"/>
      <c r="J168" s="165" t="s">
        <v>3</v>
      </c>
      <c r="K168" s="159"/>
      <c r="L168" s="234"/>
      <c r="M168" s="238"/>
      <c r="N168" s="239">
        <f t="shared" si="25"/>
        <v>0</v>
      </c>
      <c r="O168" s="238"/>
      <c r="P168" s="238"/>
      <c r="Q168" s="238"/>
      <c r="R168" s="32"/>
      <c r="T168" s="160" t="s">
        <v>3</v>
      </c>
      <c r="U168" s="166" t="s">
        <v>41</v>
      </c>
      <c r="V168" s="31"/>
      <c r="W168" s="31"/>
      <c r="X168" s="31"/>
      <c r="Y168" s="31"/>
      <c r="Z168" s="31"/>
      <c r="AA168" s="70"/>
      <c r="AT168" s="13" t="s">
        <v>285</v>
      </c>
      <c r="AU168" s="13" t="s">
        <v>81</v>
      </c>
      <c r="AY168" s="13" t="s">
        <v>285</v>
      </c>
      <c r="BE168" s="101">
        <f>IF(U168="základná",N168,0)</f>
        <v>0</v>
      </c>
      <c r="BF168" s="101">
        <f>IF(U168="znížená",N168,0)</f>
        <v>0</v>
      </c>
      <c r="BG168" s="101">
        <f>IF(U168="zákl. prenesená",N168,0)</f>
        <v>0</v>
      </c>
      <c r="BH168" s="101">
        <f>IF(U168="zníž. prenesená",N168,0)</f>
        <v>0</v>
      </c>
      <c r="BI168" s="101">
        <f>IF(U168="nulová",N168,0)</f>
        <v>0</v>
      </c>
      <c r="BJ168" s="13" t="s">
        <v>123</v>
      </c>
      <c r="BK168" s="101">
        <f>L168*K168</f>
        <v>0</v>
      </c>
    </row>
    <row r="169" spans="2:65" s="1" customFormat="1" ht="22.35" customHeight="1" x14ac:dyDescent="0.3">
      <c r="B169" s="30"/>
      <c r="C169" s="163" t="s">
        <v>3</v>
      </c>
      <c r="D169" s="163" t="s">
        <v>146</v>
      </c>
      <c r="E169" s="164" t="s">
        <v>3</v>
      </c>
      <c r="F169" s="236" t="s">
        <v>3</v>
      </c>
      <c r="G169" s="237"/>
      <c r="H169" s="237"/>
      <c r="I169" s="237"/>
      <c r="J169" s="165" t="s">
        <v>3</v>
      </c>
      <c r="K169" s="159"/>
      <c r="L169" s="234"/>
      <c r="M169" s="238"/>
      <c r="N169" s="239">
        <f t="shared" si="25"/>
        <v>0</v>
      </c>
      <c r="O169" s="238"/>
      <c r="P169" s="238"/>
      <c r="Q169" s="238"/>
      <c r="R169" s="32"/>
      <c r="T169" s="160" t="s">
        <v>3</v>
      </c>
      <c r="U169" s="166" t="s">
        <v>41</v>
      </c>
      <c r="V169" s="31"/>
      <c r="W169" s="31"/>
      <c r="X169" s="31"/>
      <c r="Y169" s="31"/>
      <c r="Z169" s="31"/>
      <c r="AA169" s="70"/>
      <c r="AT169" s="13" t="s">
        <v>285</v>
      </c>
      <c r="AU169" s="13" t="s">
        <v>81</v>
      </c>
      <c r="AY169" s="13" t="s">
        <v>285</v>
      </c>
      <c r="BE169" s="101">
        <f>IF(U169="základná",N169,0)</f>
        <v>0</v>
      </c>
      <c r="BF169" s="101">
        <f>IF(U169="znížená",N169,0)</f>
        <v>0</v>
      </c>
      <c r="BG169" s="101">
        <f>IF(U169="zákl. prenesená",N169,0)</f>
        <v>0</v>
      </c>
      <c r="BH169" s="101">
        <f>IF(U169="zníž. prenesená",N169,0)</f>
        <v>0</v>
      </c>
      <c r="BI169" s="101">
        <f>IF(U169="nulová",N169,0)</f>
        <v>0</v>
      </c>
      <c r="BJ169" s="13" t="s">
        <v>123</v>
      </c>
      <c r="BK169" s="101">
        <f>L169*K169</f>
        <v>0</v>
      </c>
    </row>
    <row r="170" spans="2:65" s="1" customFormat="1" ht="22.35" customHeight="1" x14ac:dyDescent="0.3">
      <c r="B170" s="30"/>
      <c r="C170" s="163" t="s">
        <v>3</v>
      </c>
      <c r="D170" s="163" t="s">
        <v>146</v>
      </c>
      <c r="E170" s="164" t="s">
        <v>3</v>
      </c>
      <c r="F170" s="236" t="s">
        <v>3</v>
      </c>
      <c r="G170" s="237"/>
      <c r="H170" s="237"/>
      <c r="I170" s="237"/>
      <c r="J170" s="165" t="s">
        <v>3</v>
      </c>
      <c r="K170" s="159"/>
      <c r="L170" s="234"/>
      <c r="M170" s="238"/>
      <c r="N170" s="239">
        <f t="shared" si="25"/>
        <v>0</v>
      </c>
      <c r="O170" s="238"/>
      <c r="P170" s="238"/>
      <c r="Q170" s="238"/>
      <c r="R170" s="32"/>
      <c r="T170" s="160" t="s">
        <v>3</v>
      </c>
      <c r="U170" s="166" t="s">
        <v>41</v>
      </c>
      <c r="V170" s="31"/>
      <c r="W170" s="31"/>
      <c r="X170" s="31"/>
      <c r="Y170" s="31"/>
      <c r="Z170" s="31"/>
      <c r="AA170" s="70"/>
      <c r="AT170" s="13" t="s">
        <v>285</v>
      </c>
      <c r="AU170" s="13" t="s">
        <v>81</v>
      </c>
      <c r="AY170" s="13" t="s">
        <v>285</v>
      </c>
      <c r="BE170" s="101">
        <f>IF(U170="základná",N170,0)</f>
        <v>0</v>
      </c>
      <c r="BF170" s="101">
        <f>IF(U170="znížená",N170,0)</f>
        <v>0</v>
      </c>
      <c r="BG170" s="101">
        <f>IF(U170="zákl. prenesená",N170,0)</f>
        <v>0</v>
      </c>
      <c r="BH170" s="101">
        <f>IF(U170="zníž. prenesená",N170,0)</f>
        <v>0</v>
      </c>
      <c r="BI170" s="101">
        <f>IF(U170="nulová",N170,0)</f>
        <v>0</v>
      </c>
      <c r="BJ170" s="13" t="s">
        <v>123</v>
      </c>
      <c r="BK170" s="101">
        <f>L170*K170</f>
        <v>0</v>
      </c>
    </row>
    <row r="171" spans="2:65" s="1" customFormat="1" ht="22.35" customHeight="1" x14ac:dyDescent="0.3">
      <c r="B171" s="30"/>
      <c r="C171" s="163" t="s">
        <v>3</v>
      </c>
      <c r="D171" s="163" t="s">
        <v>146</v>
      </c>
      <c r="E171" s="164" t="s">
        <v>3</v>
      </c>
      <c r="F171" s="236" t="s">
        <v>3</v>
      </c>
      <c r="G171" s="237"/>
      <c r="H171" s="237"/>
      <c r="I171" s="237"/>
      <c r="J171" s="165" t="s">
        <v>3</v>
      </c>
      <c r="K171" s="159"/>
      <c r="L171" s="234"/>
      <c r="M171" s="238"/>
      <c r="N171" s="239">
        <f t="shared" si="25"/>
        <v>0</v>
      </c>
      <c r="O171" s="238"/>
      <c r="P171" s="238"/>
      <c r="Q171" s="238"/>
      <c r="R171" s="32"/>
      <c r="T171" s="160" t="s">
        <v>3</v>
      </c>
      <c r="U171" s="166" t="s">
        <v>41</v>
      </c>
      <c r="V171" s="31"/>
      <c r="W171" s="31"/>
      <c r="X171" s="31"/>
      <c r="Y171" s="31"/>
      <c r="Z171" s="31"/>
      <c r="AA171" s="70"/>
      <c r="AT171" s="13" t="s">
        <v>285</v>
      </c>
      <c r="AU171" s="13" t="s">
        <v>81</v>
      </c>
      <c r="AY171" s="13" t="s">
        <v>285</v>
      </c>
      <c r="BE171" s="101">
        <f>IF(U171="základná",N171,0)</f>
        <v>0</v>
      </c>
      <c r="BF171" s="101">
        <f>IF(U171="znížená",N171,0)</f>
        <v>0</v>
      </c>
      <c r="BG171" s="101">
        <f>IF(U171="zákl. prenesená",N171,0)</f>
        <v>0</v>
      </c>
      <c r="BH171" s="101">
        <f>IF(U171="zníž. prenesená",N171,0)</f>
        <v>0</v>
      </c>
      <c r="BI171" s="101">
        <f>IF(U171="nulová",N171,0)</f>
        <v>0</v>
      </c>
      <c r="BJ171" s="13" t="s">
        <v>123</v>
      </c>
      <c r="BK171" s="101">
        <f>L171*K171</f>
        <v>0</v>
      </c>
    </row>
    <row r="172" spans="2:65" s="1" customFormat="1" ht="22.35" customHeight="1" x14ac:dyDescent="0.3">
      <c r="B172" s="30"/>
      <c r="C172" s="163" t="s">
        <v>3</v>
      </c>
      <c r="D172" s="163" t="s">
        <v>146</v>
      </c>
      <c r="E172" s="164" t="s">
        <v>3</v>
      </c>
      <c r="F172" s="236" t="s">
        <v>3</v>
      </c>
      <c r="G172" s="237"/>
      <c r="H172" s="237"/>
      <c r="I172" s="237"/>
      <c r="J172" s="165" t="s">
        <v>3</v>
      </c>
      <c r="K172" s="159"/>
      <c r="L172" s="234"/>
      <c r="M172" s="238"/>
      <c r="N172" s="239">
        <f t="shared" si="25"/>
        <v>0</v>
      </c>
      <c r="O172" s="238"/>
      <c r="P172" s="238"/>
      <c r="Q172" s="238"/>
      <c r="R172" s="32"/>
      <c r="T172" s="160" t="s">
        <v>3</v>
      </c>
      <c r="U172" s="166" t="s">
        <v>41</v>
      </c>
      <c r="V172" s="51"/>
      <c r="W172" s="51"/>
      <c r="X172" s="51"/>
      <c r="Y172" s="51"/>
      <c r="Z172" s="51"/>
      <c r="AA172" s="53"/>
      <c r="AT172" s="13" t="s">
        <v>285</v>
      </c>
      <c r="AU172" s="13" t="s">
        <v>81</v>
      </c>
      <c r="AY172" s="13" t="s">
        <v>285</v>
      </c>
      <c r="BE172" s="101">
        <f>IF(U172="základná",N172,0)</f>
        <v>0</v>
      </c>
      <c r="BF172" s="101">
        <f>IF(U172="znížená",N172,0)</f>
        <v>0</v>
      </c>
      <c r="BG172" s="101">
        <f>IF(U172="zákl. prenesená",N172,0)</f>
        <v>0</v>
      </c>
      <c r="BH172" s="101">
        <f>IF(U172="zníž. prenesená",N172,0)</f>
        <v>0</v>
      </c>
      <c r="BI172" s="101">
        <f>IF(U172="nulová",N172,0)</f>
        <v>0</v>
      </c>
      <c r="BJ172" s="13" t="s">
        <v>123</v>
      </c>
      <c r="BK172" s="101">
        <f>L172*K172</f>
        <v>0</v>
      </c>
    </row>
    <row r="173" spans="2:65" s="1" customFormat="1" ht="6.95" customHeight="1" x14ac:dyDescent="0.3">
      <c r="B173" s="54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6"/>
    </row>
  </sheetData>
  <mergeCells count="198">
    <mergeCell ref="H1:K1"/>
    <mergeCell ref="S2:AC2"/>
    <mergeCell ref="F172:I172"/>
    <mergeCell ref="L172:M172"/>
    <mergeCell ref="N172:Q172"/>
    <mergeCell ref="N124:Q124"/>
    <mergeCell ref="N125:Q125"/>
    <mergeCell ref="N126:Q126"/>
    <mergeCell ref="N128:Q128"/>
    <mergeCell ref="N132:Q132"/>
    <mergeCell ref="N151:Q151"/>
    <mergeCell ref="N152:Q152"/>
    <mergeCell ref="N156:Q156"/>
    <mergeCell ref="N164:Q164"/>
    <mergeCell ref="N167:Q167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65:I165"/>
    <mergeCell ref="L165:M165"/>
    <mergeCell ref="N165:Q165"/>
    <mergeCell ref="F166:I166"/>
    <mergeCell ref="L166:M166"/>
    <mergeCell ref="N166:Q166"/>
    <mergeCell ref="F168:I168"/>
    <mergeCell ref="L168:M168"/>
    <mergeCell ref="N168:Q168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54:I154"/>
    <mergeCell ref="L154:M154"/>
    <mergeCell ref="N154:Q154"/>
    <mergeCell ref="F155:I155"/>
    <mergeCell ref="L155:M155"/>
    <mergeCell ref="N155:Q155"/>
    <mergeCell ref="F157:I157"/>
    <mergeCell ref="L157:M157"/>
    <mergeCell ref="N157:Q157"/>
    <mergeCell ref="F149:I149"/>
    <mergeCell ref="L149:M149"/>
    <mergeCell ref="N149:Q149"/>
    <mergeCell ref="F150:I150"/>
    <mergeCell ref="L150:M150"/>
    <mergeCell ref="N150:Q150"/>
    <mergeCell ref="F153:I153"/>
    <mergeCell ref="L153:M153"/>
    <mergeCell ref="N153:Q153"/>
    <mergeCell ref="F146:I146"/>
    <mergeCell ref="L146:M146"/>
    <mergeCell ref="N146:Q146"/>
    <mergeCell ref="F147:I147"/>
    <mergeCell ref="L147:M147"/>
    <mergeCell ref="N147:Q147"/>
    <mergeCell ref="F148:I148"/>
    <mergeCell ref="L148:M148"/>
    <mergeCell ref="N148:Q148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7:I137"/>
    <mergeCell ref="L137:M137"/>
    <mergeCell ref="N137:Q137"/>
    <mergeCell ref="F138:I138"/>
    <mergeCell ref="L138:M138"/>
    <mergeCell ref="N138:Q138"/>
    <mergeCell ref="F139:I139"/>
    <mergeCell ref="L139:M139"/>
    <mergeCell ref="N139:Q139"/>
    <mergeCell ref="F134:I134"/>
    <mergeCell ref="L134:M134"/>
    <mergeCell ref="N134:Q134"/>
    <mergeCell ref="F135:I135"/>
    <mergeCell ref="L135:M135"/>
    <mergeCell ref="N135:Q135"/>
    <mergeCell ref="F136:I136"/>
    <mergeCell ref="L136:M136"/>
    <mergeCell ref="N136:Q136"/>
    <mergeCell ref="F130:I130"/>
    <mergeCell ref="L130:M130"/>
    <mergeCell ref="N130:Q130"/>
    <mergeCell ref="F131:I131"/>
    <mergeCell ref="L131:M131"/>
    <mergeCell ref="N131:Q131"/>
    <mergeCell ref="F133:I133"/>
    <mergeCell ref="L133:M133"/>
    <mergeCell ref="N133:Q133"/>
    <mergeCell ref="M121:Q121"/>
    <mergeCell ref="F123:I123"/>
    <mergeCell ref="L123:M123"/>
    <mergeCell ref="N123:Q123"/>
    <mergeCell ref="F127:I127"/>
    <mergeCell ref="L127:M127"/>
    <mergeCell ref="N127:Q127"/>
    <mergeCell ref="F129:I129"/>
    <mergeCell ref="L129:M129"/>
    <mergeCell ref="N129:Q129"/>
    <mergeCell ref="D104:H104"/>
    <mergeCell ref="N104:Q104"/>
    <mergeCell ref="N105:Q105"/>
    <mergeCell ref="L107:Q107"/>
    <mergeCell ref="C113:Q113"/>
    <mergeCell ref="F115:P115"/>
    <mergeCell ref="F116:P116"/>
    <mergeCell ref="M118:P118"/>
    <mergeCell ref="M120:Q120"/>
    <mergeCell ref="N99:Q99"/>
    <mergeCell ref="D100:H100"/>
    <mergeCell ref="N100:Q100"/>
    <mergeCell ref="D101:H101"/>
    <mergeCell ref="N101:Q101"/>
    <mergeCell ref="D102:H102"/>
    <mergeCell ref="N102:Q102"/>
    <mergeCell ref="D103:H103"/>
    <mergeCell ref="N103:Q103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é sú hodnoty K a M." sqref="D168:D173">
      <formula1>"K,M"</formula1>
    </dataValidation>
    <dataValidation type="list" allowBlank="1" showInputMessage="1" showErrorMessage="1" error="Povolené sú hodnoty základná, znížená, nulová." sqref="U168:U173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23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82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261"/>
      <c r="B1" s="258"/>
      <c r="C1" s="258"/>
      <c r="D1" s="259" t="s">
        <v>1</v>
      </c>
      <c r="E1" s="258"/>
      <c r="F1" s="260" t="s">
        <v>1003</v>
      </c>
      <c r="G1" s="260"/>
      <c r="H1" s="262" t="s">
        <v>1004</v>
      </c>
      <c r="I1" s="262"/>
      <c r="J1" s="262"/>
      <c r="K1" s="262"/>
      <c r="L1" s="260" t="s">
        <v>1005</v>
      </c>
      <c r="M1" s="258"/>
      <c r="N1" s="258"/>
      <c r="O1" s="259" t="s">
        <v>101</v>
      </c>
      <c r="P1" s="258"/>
      <c r="Q1" s="258"/>
      <c r="R1" s="258"/>
      <c r="S1" s="260" t="s">
        <v>1006</v>
      </c>
      <c r="T1" s="260"/>
      <c r="U1" s="261"/>
      <c r="V1" s="26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6.950000000000003" customHeight="1" x14ac:dyDescent="0.3">
      <c r="C2" s="171" t="s">
        <v>5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S2" s="212" t="s">
        <v>6</v>
      </c>
      <c r="T2" s="172"/>
      <c r="U2" s="172"/>
      <c r="V2" s="172"/>
      <c r="W2" s="172"/>
      <c r="X2" s="172"/>
      <c r="Y2" s="172"/>
      <c r="Z2" s="172"/>
      <c r="AA2" s="172"/>
      <c r="AB2" s="172"/>
      <c r="AC2" s="172"/>
      <c r="AT2" s="13" t="s">
        <v>85</v>
      </c>
    </row>
    <row r="3" spans="1:66" ht="6.95" customHeight="1" x14ac:dyDescent="0.3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74</v>
      </c>
    </row>
    <row r="4" spans="1:66" ht="36.950000000000003" customHeight="1" x14ac:dyDescent="0.3">
      <c r="B4" s="17"/>
      <c r="C4" s="173" t="s">
        <v>102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9"/>
      <c r="T4" s="20" t="s">
        <v>10</v>
      </c>
      <c r="AT4" s="13" t="s">
        <v>4</v>
      </c>
    </row>
    <row r="5" spans="1:66" ht="6.95" customHeight="1" x14ac:dyDescent="0.3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66" ht="25.35" customHeight="1" x14ac:dyDescent="0.3">
      <c r="B6" s="17"/>
      <c r="C6" s="18"/>
      <c r="D6" s="25" t="s">
        <v>15</v>
      </c>
      <c r="E6" s="18"/>
      <c r="F6" s="213" t="str">
        <f>'Rekapitulácia stavby'!K6</f>
        <v>Zvýšenie energietickej účinnosti budovy obecného úradu, Beluj</v>
      </c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8"/>
      <c r="R6" s="19"/>
    </row>
    <row r="7" spans="1:66" s="1" customFormat="1" ht="32.85" customHeight="1" x14ac:dyDescent="0.3">
      <c r="B7" s="30"/>
      <c r="C7" s="31"/>
      <c r="D7" s="24" t="s">
        <v>103</v>
      </c>
      <c r="E7" s="31"/>
      <c r="F7" s="179" t="s">
        <v>286</v>
      </c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31"/>
      <c r="R7" s="32"/>
    </row>
    <row r="8" spans="1:66" s="1" customFormat="1" ht="14.45" customHeight="1" x14ac:dyDescent="0.3">
      <c r="B8" s="30"/>
      <c r="C8" s="31"/>
      <c r="D8" s="25" t="s">
        <v>17</v>
      </c>
      <c r="E8" s="31"/>
      <c r="F8" s="23" t="s">
        <v>3</v>
      </c>
      <c r="G8" s="31"/>
      <c r="H8" s="31"/>
      <c r="I8" s="31"/>
      <c r="J8" s="31"/>
      <c r="K8" s="31"/>
      <c r="L8" s="31"/>
      <c r="M8" s="25" t="s">
        <v>18</v>
      </c>
      <c r="N8" s="31"/>
      <c r="O8" s="23" t="s">
        <v>3</v>
      </c>
      <c r="P8" s="31"/>
      <c r="Q8" s="31"/>
      <c r="R8" s="32"/>
    </row>
    <row r="9" spans="1:66" s="1" customFormat="1" ht="14.45" customHeight="1" x14ac:dyDescent="0.3">
      <c r="B9" s="30"/>
      <c r="C9" s="31"/>
      <c r="D9" s="25" t="s">
        <v>19</v>
      </c>
      <c r="E9" s="31"/>
      <c r="F9" s="23" t="s">
        <v>20</v>
      </c>
      <c r="G9" s="31"/>
      <c r="H9" s="31"/>
      <c r="I9" s="31"/>
      <c r="J9" s="31"/>
      <c r="K9" s="31"/>
      <c r="L9" s="31"/>
      <c r="M9" s="25" t="s">
        <v>21</v>
      </c>
      <c r="N9" s="31"/>
      <c r="O9" s="214" t="str">
        <f>'Rekapitulácia stavby'!AN8</f>
        <v>1. 3. 2017</v>
      </c>
      <c r="P9" s="192"/>
      <c r="Q9" s="31"/>
      <c r="R9" s="32"/>
    </row>
    <row r="10" spans="1:66" s="1" customFormat="1" ht="10.9" customHeight="1" x14ac:dyDescent="0.3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66" s="1" customFormat="1" ht="14.45" customHeight="1" x14ac:dyDescent="0.3">
      <c r="B11" s="30"/>
      <c r="C11" s="31"/>
      <c r="D11" s="25" t="s">
        <v>23</v>
      </c>
      <c r="E11" s="31"/>
      <c r="F11" s="31"/>
      <c r="G11" s="31"/>
      <c r="H11" s="31"/>
      <c r="I11" s="31"/>
      <c r="J11" s="31"/>
      <c r="K11" s="31"/>
      <c r="L11" s="31"/>
      <c r="M11" s="25" t="s">
        <v>24</v>
      </c>
      <c r="N11" s="31"/>
      <c r="O11" s="178" t="str">
        <f>IF('Rekapitulácia stavby'!AN10="","",'Rekapitulácia stavby'!AN10)</f>
        <v/>
      </c>
      <c r="P11" s="192"/>
      <c r="Q11" s="31"/>
      <c r="R11" s="32"/>
    </row>
    <row r="12" spans="1:66" s="1" customFormat="1" ht="18" customHeight="1" x14ac:dyDescent="0.3">
      <c r="B12" s="30"/>
      <c r="C12" s="31"/>
      <c r="D12" s="31"/>
      <c r="E12" s="23" t="str">
        <f>IF('Rekapitulácia stavby'!E11="","",'Rekapitulácia stavby'!E11)</f>
        <v>Obec Beluj</v>
      </c>
      <c r="F12" s="31"/>
      <c r="G12" s="31"/>
      <c r="H12" s="31"/>
      <c r="I12" s="31"/>
      <c r="J12" s="31"/>
      <c r="K12" s="31"/>
      <c r="L12" s="31"/>
      <c r="M12" s="25" t="s">
        <v>26</v>
      </c>
      <c r="N12" s="31"/>
      <c r="O12" s="178" t="str">
        <f>IF('Rekapitulácia stavby'!AN11="","",'Rekapitulácia stavby'!AN11)</f>
        <v/>
      </c>
      <c r="P12" s="192"/>
      <c r="Q12" s="31"/>
      <c r="R12" s="32"/>
    </row>
    <row r="13" spans="1:66" s="1" customFormat="1" ht="6.95" customHeight="1" x14ac:dyDescent="0.3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1:66" s="1" customFormat="1" ht="14.45" customHeight="1" x14ac:dyDescent="0.3">
      <c r="B14" s="30"/>
      <c r="C14" s="31"/>
      <c r="D14" s="25" t="s">
        <v>27</v>
      </c>
      <c r="E14" s="31"/>
      <c r="F14" s="31"/>
      <c r="G14" s="31"/>
      <c r="H14" s="31"/>
      <c r="I14" s="31"/>
      <c r="J14" s="31"/>
      <c r="K14" s="31"/>
      <c r="L14" s="31"/>
      <c r="M14" s="25" t="s">
        <v>24</v>
      </c>
      <c r="N14" s="31"/>
      <c r="O14" s="215" t="str">
        <f>IF('Rekapitulácia stavby'!AN13="","",'Rekapitulácia stavby'!AN13)</f>
        <v>Vyplň údaj</v>
      </c>
      <c r="P14" s="192"/>
      <c r="Q14" s="31"/>
      <c r="R14" s="32"/>
    </row>
    <row r="15" spans="1:66" s="1" customFormat="1" ht="18" customHeight="1" x14ac:dyDescent="0.3">
      <c r="B15" s="30"/>
      <c r="C15" s="31"/>
      <c r="D15" s="31"/>
      <c r="E15" s="215" t="str">
        <f>IF('Rekapitulácia stavby'!E14="","",'Rekapitulácia stavby'!E14)</f>
        <v>Vyplň údaj</v>
      </c>
      <c r="F15" s="192"/>
      <c r="G15" s="192"/>
      <c r="H15" s="192"/>
      <c r="I15" s="192"/>
      <c r="J15" s="192"/>
      <c r="K15" s="192"/>
      <c r="L15" s="192"/>
      <c r="M15" s="25" t="s">
        <v>26</v>
      </c>
      <c r="N15" s="31"/>
      <c r="O15" s="215" t="str">
        <f>IF('Rekapitulácia stavby'!AN14="","",'Rekapitulácia stavby'!AN14)</f>
        <v>Vyplň údaj</v>
      </c>
      <c r="P15" s="192"/>
      <c r="Q15" s="31"/>
      <c r="R15" s="32"/>
    </row>
    <row r="16" spans="1:66" s="1" customFormat="1" ht="6.95" customHeight="1" x14ac:dyDescent="0.3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 x14ac:dyDescent="0.3">
      <c r="B17" s="30"/>
      <c r="C17" s="31"/>
      <c r="D17" s="25" t="s">
        <v>29</v>
      </c>
      <c r="E17" s="31"/>
      <c r="F17" s="31"/>
      <c r="G17" s="31"/>
      <c r="H17" s="31"/>
      <c r="I17" s="31"/>
      <c r="J17" s="31"/>
      <c r="K17" s="31"/>
      <c r="L17" s="31"/>
      <c r="M17" s="25" t="s">
        <v>24</v>
      </c>
      <c r="N17" s="31"/>
      <c r="O17" s="178" t="s">
        <v>3</v>
      </c>
      <c r="P17" s="192"/>
      <c r="Q17" s="31"/>
      <c r="R17" s="32"/>
    </row>
    <row r="18" spans="2:18" s="1" customFormat="1" ht="18" customHeight="1" x14ac:dyDescent="0.3">
      <c r="B18" s="30"/>
      <c r="C18" s="31"/>
      <c r="D18" s="31"/>
      <c r="E18" s="23" t="s">
        <v>30</v>
      </c>
      <c r="F18" s="31"/>
      <c r="G18" s="31"/>
      <c r="H18" s="31"/>
      <c r="I18" s="31"/>
      <c r="J18" s="31"/>
      <c r="K18" s="31"/>
      <c r="L18" s="31"/>
      <c r="M18" s="25" t="s">
        <v>26</v>
      </c>
      <c r="N18" s="31"/>
      <c r="O18" s="178" t="s">
        <v>3</v>
      </c>
      <c r="P18" s="192"/>
      <c r="Q18" s="31"/>
      <c r="R18" s="32"/>
    </row>
    <row r="19" spans="2:18" s="1" customFormat="1" ht="6.95" customHeight="1" x14ac:dyDescent="0.3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 x14ac:dyDescent="0.3">
      <c r="B20" s="30"/>
      <c r="C20" s="31"/>
      <c r="D20" s="25" t="s">
        <v>32</v>
      </c>
      <c r="E20" s="31"/>
      <c r="F20" s="31"/>
      <c r="G20" s="31"/>
      <c r="H20" s="31"/>
      <c r="I20" s="31"/>
      <c r="J20" s="31"/>
      <c r="K20" s="31"/>
      <c r="L20" s="31"/>
      <c r="M20" s="25" t="s">
        <v>24</v>
      </c>
      <c r="N20" s="31"/>
      <c r="O20" s="178" t="str">
        <f>IF('Rekapitulácia stavby'!AN19="","",'Rekapitulácia stavby'!AN19)</f>
        <v/>
      </c>
      <c r="P20" s="192"/>
      <c r="Q20" s="31"/>
      <c r="R20" s="32"/>
    </row>
    <row r="21" spans="2:18" s="1" customFormat="1" ht="18" customHeight="1" x14ac:dyDescent="0.3">
      <c r="B21" s="30"/>
      <c r="C21" s="31"/>
      <c r="D21" s="31"/>
      <c r="E21" s="23" t="str">
        <f>IF('Rekapitulácia stavby'!E20="","",'Rekapitulácia stavby'!E20)</f>
        <v xml:space="preserve"> </v>
      </c>
      <c r="F21" s="31"/>
      <c r="G21" s="31"/>
      <c r="H21" s="31"/>
      <c r="I21" s="31"/>
      <c r="J21" s="31"/>
      <c r="K21" s="31"/>
      <c r="L21" s="31"/>
      <c r="M21" s="25" t="s">
        <v>26</v>
      </c>
      <c r="N21" s="31"/>
      <c r="O21" s="178" t="str">
        <f>IF('Rekapitulácia stavby'!AN20="","",'Rekapitulácia stavby'!AN20)</f>
        <v/>
      </c>
      <c r="P21" s="192"/>
      <c r="Q21" s="31"/>
      <c r="R21" s="32"/>
    </row>
    <row r="22" spans="2:18" s="1" customFormat="1" ht="6.95" customHeight="1" x14ac:dyDescent="0.3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 x14ac:dyDescent="0.3">
      <c r="B23" s="30"/>
      <c r="C23" s="31"/>
      <c r="D23" s="25" t="s">
        <v>34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 x14ac:dyDescent="0.3">
      <c r="B24" s="30"/>
      <c r="C24" s="31"/>
      <c r="D24" s="31"/>
      <c r="E24" s="181" t="s">
        <v>3</v>
      </c>
      <c r="F24" s="192"/>
      <c r="G24" s="192"/>
      <c r="H24" s="192"/>
      <c r="I24" s="192"/>
      <c r="J24" s="192"/>
      <c r="K24" s="192"/>
      <c r="L24" s="192"/>
      <c r="M24" s="31"/>
      <c r="N24" s="31"/>
      <c r="O24" s="31"/>
      <c r="P24" s="31"/>
      <c r="Q24" s="31"/>
      <c r="R24" s="32"/>
    </row>
    <row r="25" spans="2:18" s="1" customFormat="1" ht="6.95" customHeight="1" x14ac:dyDescent="0.3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 x14ac:dyDescent="0.3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 x14ac:dyDescent="0.3">
      <c r="B27" s="30"/>
      <c r="C27" s="31"/>
      <c r="D27" s="110" t="s">
        <v>105</v>
      </c>
      <c r="E27" s="31"/>
      <c r="F27" s="31"/>
      <c r="G27" s="31"/>
      <c r="H27" s="31"/>
      <c r="I27" s="31"/>
      <c r="J27" s="31"/>
      <c r="K27" s="31"/>
      <c r="L27" s="31"/>
      <c r="M27" s="182">
        <f>N88</f>
        <v>0</v>
      </c>
      <c r="N27" s="192"/>
      <c r="O27" s="192"/>
      <c r="P27" s="192"/>
      <c r="Q27" s="31"/>
      <c r="R27" s="32"/>
    </row>
    <row r="28" spans="2:18" s="1" customFormat="1" ht="14.45" customHeight="1" x14ac:dyDescent="0.3">
      <c r="B28" s="30"/>
      <c r="C28" s="31"/>
      <c r="D28" s="29" t="s">
        <v>95</v>
      </c>
      <c r="E28" s="31"/>
      <c r="F28" s="31"/>
      <c r="G28" s="31"/>
      <c r="H28" s="31"/>
      <c r="I28" s="31"/>
      <c r="J28" s="31"/>
      <c r="K28" s="31"/>
      <c r="L28" s="31"/>
      <c r="M28" s="182">
        <f>N110</f>
        <v>0</v>
      </c>
      <c r="N28" s="192"/>
      <c r="O28" s="192"/>
      <c r="P28" s="192"/>
      <c r="Q28" s="31"/>
      <c r="R28" s="32"/>
    </row>
    <row r="29" spans="2:18" s="1" customFormat="1" ht="6.95" customHeight="1" x14ac:dyDescent="0.3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 x14ac:dyDescent="0.3">
      <c r="B30" s="30"/>
      <c r="C30" s="31"/>
      <c r="D30" s="111" t="s">
        <v>37</v>
      </c>
      <c r="E30" s="31"/>
      <c r="F30" s="31"/>
      <c r="G30" s="31"/>
      <c r="H30" s="31"/>
      <c r="I30" s="31"/>
      <c r="J30" s="31"/>
      <c r="K30" s="31"/>
      <c r="L30" s="31"/>
      <c r="M30" s="216">
        <f>ROUND(M27+M28,2)</f>
        <v>0</v>
      </c>
      <c r="N30" s="192"/>
      <c r="O30" s="192"/>
      <c r="P30" s="192"/>
      <c r="Q30" s="31"/>
      <c r="R30" s="32"/>
    </row>
    <row r="31" spans="2:18" s="1" customFormat="1" ht="6.95" customHeight="1" x14ac:dyDescent="0.3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 x14ac:dyDescent="0.3">
      <c r="B32" s="30"/>
      <c r="C32" s="31"/>
      <c r="D32" s="37" t="s">
        <v>38</v>
      </c>
      <c r="E32" s="37" t="s">
        <v>39</v>
      </c>
      <c r="F32" s="38">
        <v>0.2</v>
      </c>
      <c r="G32" s="112" t="s">
        <v>40</v>
      </c>
      <c r="H32" s="217">
        <f>ROUND((((SUM(BE110:BE117)+SUM(BE135:BE275))+SUM(BE277:BE281))),2)</f>
        <v>0</v>
      </c>
      <c r="I32" s="192"/>
      <c r="J32" s="192"/>
      <c r="K32" s="31"/>
      <c r="L32" s="31"/>
      <c r="M32" s="217">
        <f>ROUND(((ROUND((SUM(BE110:BE117)+SUM(BE135:BE275)), 2)*F32)+SUM(BE277:BE281)*F32),2)</f>
        <v>0</v>
      </c>
      <c r="N32" s="192"/>
      <c r="O32" s="192"/>
      <c r="P32" s="192"/>
      <c r="Q32" s="31"/>
      <c r="R32" s="32"/>
    </row>
    <row r="33" spans="2:18" s="1" customFormat="1" ht="14.45" customHeight="1" x14ac:dyDescent="0.3">
      <c r="B33" s="30"/>
      <c r="C33" s="31"/>
      <c r="D33" s="31"/>
      <c r="E33" s="37" t="s">
        <v>41</v>
      </c>
      <c r="F33" s="38">
        <v>0.2</v>
      </c>
      <c r="G33" s="112" t="s">
        <v>40</v>
      </c>
      <c r="H33" s="217">
        <f>ROUND((((SUM(BF110:BF117)+SUM(BF135:BF275))+SUM(BF277:BF281))),2)</f>
        <v>0</v>
      </c>
      <c r="I33" s="192"/>
      <c r="J33" s="192"/>
      <c r="K33" s="31"/>
      <c r="L33" s="31"/>
      <c r="M33" s="217">
        <f>ROUND(((ROUND((SUM(BF110:BF117)+SUM(BF135:BF275)), 2)*F33)+SUM(BF277:BF281)*F33),2)</f>
        <v>0</v>
      </c>
      <c r="N33" s="192"/>
      <c r="O33" s="192"/>
      <c r="P33" s="192"/>
      <c r="Q33" s="31"/>
      <c r="R33" s="32"/>
    </row>
    <row r="34" spans="2:18" s="1" customFormat="1" ht="14.45" hidden="1" customHeight="1" x14ac:dyDescent="0.3">
      <c r="B34" s="30"/>
      <c r="C34" s="31"/>
      <c r="D34" s="31"/>
      <c r="E34" s="37" t="s">
        <v>42</v>
      </c>
      <c r="F34" s="38">
        <v>0.2</v>
      </c>
      <c r="G34" s="112" t="s">
        <v>40</v>
      </c>
      <c r="H34" s="217">
        <f>ROUND((((SUM(BG110:BG117)+SUM(BG135:BG275))+SUM(BG277:BG281))),2)</f>
        <v>0</v>
      </c>
      <c r="I34" s="192"/>
      <c r="J34" s="192"/>
      <c r="K34" s="31"/>
      <c r="L34" s="31"/>
      <c r="M34" s="217">
        <v>0</v>
      </c>
      <c r="N34" s="192"/>
      <c r="O34" s="192"/>
      <c r="P34" s="192"/>
      <c r="Q34" s="31"/>
      <c r="R34" s="32"/>
    </row>
    <row r="35" spans="2:18" s="1" customFormat="1" ht="14.45" hidden="1" customHeight="1" x14ac:dyDescent="0.3">
      <c r="B35" s="30"/>
      <c r="C35" s="31"/>
      <c r="D35" s="31"/>
      <c r="E35" s="37" t="s">
        <v>43</v>
      </c>
      <c r="F35" s="38">
        <v>0.2</v>
      </c>
      <c r="G35" s="112" t="s">
        <v>40</v>
      </c>
      <c r="H35" s="217">
        <f>ROUND((((SUM(BH110:BH117)+SUM(BH135:BH275))+SUM(BH277:BH281))),2)</f>
        <v>0</v>
      </c>
      <c r="I35" s="192"/>
      <c r="J35" s="192"/>
      <c r="K35" s="31"/>
      <c r="L35" s="31"/>
      <c r="M35" s="217">
        <v>0</v>
      </c>
      <c r="N35" s="192"/>
      <c r="O35" s="192"/>
      <c r="P35" s="192"/>
      <c r="Q35" s="31"/>
      <c r="R35" s="32"/>
    </row>
    <row r="36" spans="2:18" s="1" customFormat="1" ht="14.45" hidden="1" customHeight="1" x14ac:dyDescent="0.3">
      <c r="B36" s="30"/>
      <c r="C36" s="31"/>
      <c r="D36" s="31"/>
      <c r="E36" s="37" t="s">
        <v>44</v>
      </c>
      <c r="F36" s="38">
        <v>0</v>
      </c>
      <c r="G36" s="112" t="s">
        <v>40</v>
      </c>
      <c r="H36" s="217">
        <f>ROUND((((SUM(BI110:BI117)+SUM(BI135:BI275))+SUM(BI277:BI281))),2)</f>
        <v>0</v>
      </c>
      <c r="I36" s="192"/>
      <c r="J36" s="192"/>
      <c r="K36" s="31"/>
      <c r="L36" s="31"/>
      <c r="M36" s="217">
        <v>0</v>
      </c>
      <c r="N36" s="192"/>
      <c r="O36" s="192"/>
      <c r="P36" s="192"/>
      <c r="Q36" s="31"/>
      <c r="R36" s="32"/>
    </row>
    <row r="37" spans="2:18" s="1" customFormat="1" ht="6.95" customHeight="1" x14ac:dyDescent="0.3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 x14ac:dyDescent="0.3">
      <c r="B38" s="30"/>
      <c r="C38" s="109"/>
      <c r="D38" s="113" t="s">
        <v>45</v>
      </c>
      <c r="E38" s="71"/>
      <c r="F38" s="71"/>
      <c r="G38" s="114" t="s">
        <v>46</v>
      </c>
      <c r="H38" s="115" t="s">
        <v>47</v>
      </c>
      <c r="I38" s="71"/>
      <c r="J38" s="71"/>
      <c r="K38" s="71"/>
      <c r="L38" s="218">
        <f>SUM(M30:M36)</f>
        <v>0</v>
      </c>
      <c r="M38" s="200"/>
      <c r="N38" s="200"/>
      <c r="O38" s="200"/>
      <c r="P38" s="202"/>
      <c r="Q38" s="109"/>
      <c r="R38" s="32"/>
    </row>
    <row r="39" spans="2:18" s="1" customFormat="1" ht="14.45" customHeight="1" x14ac:dyDescent="0.3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 x14ac:dyDescent="0.3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 x14ac:dyDescent="0.3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 x14ac:dyDescent="0.3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 x14ac:dyDescent="0.3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 x14ac:dyDescent="0.3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 x14ac:dyDescent="0.3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 x14ac:dyDescent="0.3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 x14ac:dyDescent="0.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 x14ac:dyDescent="0.3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 x14ac:dyDescent="0.3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x14ac:dyDescent="0.3">
      <c r="B50" s="30"/>
      <c r="C50" s="31"/>
      <c r="D50" s="45" t="s">
        <v>48</v>
      </c>
      <c r="E50" s="46"/>
      <c r="F50" s="46"/>
      <c r="G50" s="46"/>
      <c r="H50" s="47"/>
      <c r="I50" s="31"/>
      <c r="J50" s="45" t="s">
        <v>49</v>
      </c>
      <c r="K50" s="46"/>
      <c r="L50" s="46"/>
      <c r="M50" s="46"/>
      <c r="N50" s="46"/>
      <c r="O50" s="46"/>
      <c r="P50" s="47"/>
      <c r="Q50" s="31"/>
      <c r="R50" s="32"/>
    </row>
    <row r="51" spans="2:18" ht="13.5" x14ac:dyDescent="0.3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 x14ac:dyDescent="0.3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 x14ac:dyDescent="0.3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 x14ac:dyDescent="0.3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 x14ac:dyDescent="0.3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 x14ac:dyDescent="0.3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 x14ac:dyDescent="0.3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 x14ac:dyDescent="0.3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x14ac:dyDescent="0.3">
      <c r="B59" s="30"/>
      <c r="C59" s="31"/>
      <c r="D59" s="50" t="s">
        <v>50</v>
      </c>
      <c r="E59" s="51"/>
      <c r="F59" s="51"/>
      <c r="G59" s="52" t="s">
        <v>51</v>
      </c>
      <c r="H59" s="53"/>
      <c r="I59" s="31"/>
      <c r="J59" s="50" t="s">
        <v>50</v>
      </c>
      <c r="K59" s="51"/>
      <c r="L59" s="51"/>
      <c r="M59" s="51"/>
      <c r="N59" s="52" t="s">
        <v>51</v>
      </c>
      <c r="O59" s="51"/>
      <c r="P59" s="53"/>
      <c r="Q59" s="31"/>
      <c r="R59" s="32"/>
    </row>
    <row r="60" spans="2:18" ht="13.5" x14ac:dyDescent="0.3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x14ac:dyDescent="0.3">
      <c r="B61" s="30"/>
      <c r="C61" s="31"/>
      <c r="D61" s="45" t="s">
        <v>52</v>
      </c>
      <c r="E61" s="46"/>
      <c r="F61" s="46"/>
      <c r="G61" s="46"/>
      <c r="H61" s="47"/>
      <c r="I61" s="31"/>
      <c r="J61" s="45" t="s">
        <v>53</v>
      </c>
      <c r="K61" s="46"/>
      <c r="L61" s="46"/>
      <c r="M61" s="46"/>
      <c r="N61" s="46"/>
      <c r="O61" s="46"/>
      <c r="P61" s="47"/>
      <c r="Q61" s="31"/>
      <c r="R61" s="32"/>
    </row>
    <row r="62" spans="2:18" ht="13.5" x14ac:dyDescent="0.3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 x14ac:dyDescent="0.3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 x14ac:dyDescent="0.3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 x14ac:dyDescent="0.3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 x14ac:dyDescent="0.3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 x14ac:dyDescent="0.3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 x14ac:dyDescent="0.3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 x14ac:dyDescent="0.3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x14ac:dyDescent="0.3">
      <c r="B70" s="30"/>
      <c r="C70" s="31"/>
      <c r="D70" s="50" t="s">
        <v>50</v>
      </c>
      <c r="E70" s="51"/>
      <c r="F70" s="51"/>
      <c r="G70" s="52" t="s">
        <v>51</v>
      </c>
      <c r="H70" s="53"/>
      <c r="I70" s="31"/>
      <c r="J70" s="50" t="s">
        <v>50</v>
      </c>
      <c r="K70" s="51"/>
      <c r="L70" s="51"/>
      <c r="M70" s="51"/>
      <c r="N70" s="52" t="s">
        <v>51</v>
      </c>
      <c r="O70" s="51"/>
      <c r="P70" s="53"/>
      <c r="Q70" s="31"/>
      <c r="R70" s="32"/>
    </row>
    <row r="71" spans="2:18" s="1" customFormat="1" ht="14.45" customHeight="1" x14ac:dyDescent="0.3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 x14ac:dyDescent="0.3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950000000000003" customHeight="1" x14ac:dyDescent="0.3">
      <c r="B76" s="30"/>
      <c r="C76" s="173" t="s">
        <v>106</v>
      </c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32"/>
    </row>
    <row r="77" spans="2:18" s="1" customFormat="1" ht="6.95" customHeight="1" x14ac:dyDescent="0.3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 x14ac:dyDescent="0.3">
      <c r="B78" s="30"/>
      <c r="C78" s="25" t="s">
        <v>15</v>
      </c>
      <c r="D78" s="31"/>
      <c r="E78" s="31"/>
      <c r="F78" s="213" t="str">
        <f>F6</f>
        <v>Zvýšenie energietickej účinnosti budovy obecného úradu, Beluj</v>
      </c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31"/>
      <c r="R78" s="32"/>
    </row>
    <row r="79" spans="2:18" s="1" customFormat="1" ht="36.950000000000003" customHeight="1" x14ac:dyDescent="0.3">
      <c r="B79" s="30"/>
      <c r="C79" s="64" t="s">
        <v>103</v>
      </c>
      <c r="D79" s="31"/>
      <c r="E79" s="31"/>
      <c r="F79" s="193" t="str">
        <f>F7</f>
        <v>02 - Rekonštrukcia-stavebná časť</v>
      </c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31"/>
      <c r="R79" s="32"/>
    </row>
    <row r="80" spans="2:18" s="1" customFormat="1" ht="6.95" customHeight="1" x14ac:dyDescent="0.3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47" s="1" customFormat="1" ht="18" customHeight="1" x14ac:dyDescent="0.3">
      <c r="B81" s="30"/>
      <c r="C81" s="25" t="s">
        <v>19</v>
      </c>
      <c r="D81" s="31"/>
      <c r="E81" s="31"/>
      <c r="F81" s="23" t="str">
        <f>F9</f>
        <v>Beluj</v>
      </c>
      <c r="G81" s="31"/>
      <c r="H81" s="31"/>
      <c r="I81" s="31"/>
      <c r="J81" s="31"/>
      <c r="K81" s="25" t="s">
        <v>21</v>
      </c>
      <c r="L81" s="31"/>
      <c r="M81" s="219" t="str">
        <f>IF(O9="","",O9)</f>
        <v>1. 3. 2017</v>
      </c>
      <c r="N81" s="192"/>
      <c r="O81" s="192"/>
      <c r="P81" s="192"/>
      <c r="Q81" s="31"/>
      <c r="R81" s="32"/>
    </row>
    <row r="82" spans="2:47" s="1" customFormat="1" ht="6.95" customHeight="1" x14ac:dyDescent="0.3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47" s="1" customFormat="1" x14ac:dyDescent="0.3">
      <c r="B83" s="30"/>
      <c r="C83" s="25" t="s">
        <v>23</v>
      </c>
      <c r="D83" s="31"/>
      <c r="E83" s="31"/>
      <c r="F83" s="23" t="str">
        <f>E12</f>
        <v>Obec Beluj</v>
      </c>
      <c r="G83" s="31"/>
      <c r="H83" s="31"/>
      <c r="I83" s="31"/>
      <c r="J83" s="31"/>
      <c r="K83" s="25" t="s">
        <v>29</v>
      </c>
      <c r="L83" s="31"/>
      <c r="M83" s="178" t="str">
        <f>E18</f>
        <v>Ing. arch. Matej Brašeň, SKA 2081 AA</v>
      </c>
      <c r="N83" s="192"/>
      <c r="O83" s="192"/>
      <c r="P83" s="192"/>
      <c r="Q83" s="192"/>
      <c r="R83" s="32"/>
    </row>
    <row r="84" spans="2:47" s="1" customFormat="1" ht="14.45" customHeight="1" x14ac:dyDescent="0.3">
      <c r="B84" s="30"/>
      <c r="C84" s="25" t="s">
        <v>27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32</v>
      </c>
      <c r="L84" s="31"/>
      <c r="M84" s="178" t="str">
        <f>E21</f>
        <v xml:space="preserve"> </v>
      </c>
      <c r="N84" s="192"/>
      <c r="O84" s="192"/>
      <c r="P84" s="192"/>
      <c r="Q84" s="192"/>
      <c r="R84" s="32"/>
    </row>
    <row r="85" spans="2:47" s="1" customFormat="1" ht="10.35" customHeight="1" x14ac:dyDescent="0.3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47" s="1" customFormat="1" ht="29.25" customHeight="1" x14ac:dyDescent="0.3">
      <c r="B86" s="30"/>
      <c r="C86" s="220" t="s">
        <v>107</v>
      </c>
      <c r="D86" s="221"/>
      <c r="E86" s="221"/>
      <c r="F86" s="221"/>
      <c r="G86" s="221"/>
      <c r="H86" s="109"/>
      <c r="I86" s="109"/>
      <c r="J86" s="109"/>
      <c r="K86" s="109"/>
      <c r="L86" s="109"/>
      <c r="M86" s="109"/>
      <c r="N86" s="220" t="s">
        <v>108</v>
      </c>
      <c r="O86" s="192"/>
      <c r="P86" s="192"/>
      <c r="Q86" s="192"/>
      <c r="R86" s="32"/>
    </row>
    <row r="87" spans="2:47" s="1" customFormat="1" ht="10.35" customHeight="1" x14ac:dyDescent="0.3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 x14ac:dyDescent="0.3">
      <c r="B88" s="30"/>
      <c r="C88" s="116" t="s">
        <v>109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10">
        <f>N135</f>
        <v>0</v>
      </c>
      <c r="O88" s="192"/>
      <c r="P88" s="192"/>
      <c r="Q88" s="192"/>
      <c r="R88" s="32"/>
      <c r="AU88" s="13" t="s">
        <v>110</v>
      </c>
    </row>
    <row r="89" spans="2:47" s="6" customFormat="1" ht="24.95" customHeight="1" x14ac:dyDescent="0.3">
      <c r="B89" s="117"/>
      <c r="C89" s="118"/>
      <c r="D89" s="119" t="s">
        <v>111</v>
      </c>
      <c r="E89" s="118"/>
      <c r="F89" s="118"/>
      <c r="G89" s="118"/>
      <c r="H89" s="118"/>
      <c r="I89" s="118"/>
      <c r="J89" s="118"/>
      <c r="K89" s="118"/>
      <c r="L89" s="118"/>
      <c r="M89" s="118"/>
      <c r="N89" s="222">
        <f>N136</f>
        <v>0</v>
      </c>
      <c r="O89" s="223"/>
      <c r="P89" s="223"/>
      <c r="Q89" s="223"/>
      <c r="R89" s="120"/>
    </row>
    <row r="90" spans="2:47" s="7" customFormat="1" ht="19.899999999999999" customHeight="1" x14ac:dyDescent="0.3">
      <c r="B90" s="121"/>
      <c r="C90" s="122"/>
      <c r="D90" s="97" t="s">
        <v>287</v>
      </c>
      <c r="E90" s="122"/>
      <c r="F90" s="122"/>
      <c r="G90" s="122"/>
      <c r="H90" s="122"/>
      <c r="I90" s="122"/>
      <c r="J90" s="122"/>
      <c r="K90" s="122"/>
      <c r="L90" s="122"/>
      <c r="M90" s="122"/>
      <c r="N90" s="207">
        <f>N137</f>
        <v>0</v>
      </c>
      <c r="O90" s="224"/>
      <c r="P90" s="224"/>
      <c r="Q90" s="224"/>
      <c r="R90" s="123"/>
    </row>
    <row r="91" spans="2:47" s="7" customFormat="1" ht="19.899999999999999" customHeight="1" x14ac:dyDescent="0.3">
      <c r="B91" s="121"/>
      <c r="C91" s="122"/>
      <c r="D91" s="97" t="s">
        <v>288</v>
      </c>
      <c r="E91" s="122"/>
      <c r="F91" s="122"/>
      <c r="G91" s="122"/>
      <c r="H91" s="122"/>
      <c r="I91" s="122"/>
      <c r="J91" s="122"/>
      <c r="K91" s="122"/>
      <c r="L91" s="122"/>
      <c r="M91" s="122"/>
      <c r="N91" s="207">
        <f>N146</f>
        <v>0</v>
      </c>
      <c r="O91" s="224"/>
      <c r="P91" s="224"/>
      <c r="Q91" s="224"/>
      <c r="R91" s="123"/>
    </row>
    <row r="92" spans="2:47" s="7" customFormat="1" ht="19.899999999999999" customHeight="1" x14ac:dyDescent="0.3">
      <c r="B92" s="121"/>
      <c r="C92" s="122"/>
      <c r="D92" s="97" t="s">
        <v>289</v>
      </c>
      <c r="E92" s="122"/>
      <c r="F92" s="122"/>
      <c r="G92" s="122"/>
      <c r="H92" s="122"/>
      <c r="I92" s="122"/>
      <c r="J92" s="122"/>
      <c r="K92" s="122"/>
      <c r="L92" s="122"/>
      <c r="M92" s="122"/>
      <c r="N92" s="207">
        <f>N151</f>
        <v>0</v>
      </c>
      <c r="O92" s="224"/>
      <c r="P92" s="224"/>
      <c r="Q92" s="224"/>
      <c r="R92" s="123"/>
    </row>
    <row r="93" spans="2:47" s="7" customFormat="1" ht="19.899999999999999" customHeight="1" x14ac:dyDescent="0.3">
      <c r="B93" s="121"/>
      <c r="C93" s="122"/>
      <c r="D93" s="97" t="s">
        <v>290</v>
      </c>
      <c r="E93" s="122"/>
      <c r="F93" s="122"/>
      <c r="G93" s="122"/>
      <c r="H93" s="122"/>
      <c r="I93" s="122"/>
      <c r="J93" s="122"/>
      <c r="K93" s="122"/>
      <c r="L93" s="122"/>
      <c r="M93" s="122"/>
      <c r="N93" s="207">
        <f>N155</f>
        <v>0</v>
      </c>
      <c r="O93" s="224"/>
      <c r="P93" s="224"/>
      <c r="Q93" s="224"/>
      <c r="R93" s="123"/>
    </row>
    <row r="94" spans="2:47" s="7" customFormat="1" ht="19.899999999999999" customHeight="1" x14ac:dyDescent="0.3">
      <c r="B94" s="121"/>
      <c r="C94" s="122"/>
      <c r="D94" s="97" t="s">
        <v>114</v>
      </c>
      <c r="E94" s="122"/>
      <c r="F94" s="122"/>
      <c r="G94" s="122"/>
      <c r="H94" s="122"/>
      <c r="I94" s="122"/>
      <c r="J94" s="122"/>
      <c r="K94" s="122"/>
      <c r="L94" s="122"/>
      <c r="M94" s="122"/>
      <c r="N94" s="207">
        <f>N175</f>
        <v>0</v>
      </c>
      <c r="O94" s="224"/>
      <c r="P94" s="224"/>
      <c r="Q94" s="224"/>
      <c r="R94" s="123"/>
    </row>
    <row r="95" spans="2:47" s="7" customFormat="1" ht="19.899999999999999" customHeight="1" x14ac:dyDescent="0.3">
      <c r="B95" s="121"/>
      <c r="C95" s="122"/>
      <c r="D95" s="97" t="s">
        <v>291</v>
      </c>
      <c r="E95" s="122"/>
      <c r="F95" s="122"/>
      <c r="G95" s="122"/>
      <c r="H95" s="122"/>
      <c r="I95" s="122"/>
      <c r="J95" s="122"/>
      <c r="K95" s="122"/>
      <c r="L95" s="122"/>
      <c r="M95" s="122"/>
      <c r="N95" s="207">
        <f>N184</f>
        <v>0</v>
      </c>
      <c r="O95" s="224"/>
      <c r="P95" s="224"/>
      <c r="Q95" s="224"/>
      <c r="R95" s="123"/>
    </row>
    <row r="96" spans="2:47" s="6" customFormat="1" ht="24.95" customHeight="1" x14ac:dyDescent="0.3">
      <c r="B96" s="117"/>
      <c r="C96" s="118"/>
      <c r="D96" s="119" t="s">
        <v>115</v>
      </c>
      <c r="E96" s="118"/>
      <c r="F96" s="118"/>
      <c r="G96" s="118"/>
      <c r="H96" s="118"/>
      <c r="I96" s="118"/>
      <c r="J96" s="118"/>
      <c r="K96" s="118"/>
      <c r="L96" s="118"/>
      <c r="M96" s="118"/>
      <c r="N96" s="222">
        <f>N186</f>
        <v>0</v>
      </c>
      <c r="O96" s="223"/>
      <c r="P96" s="223"/>
      <c r="Q96" s="223"/>
      <c r="R96" s="120"/>
    </row>
    <row r="97" spans="2:65" s="7" customFormat="1" ht="19.899999999999999" customHeight="1" x14ac:dyDescent="0.3">
      <c r="B97" s="121"/>
      <c r="C97" s="122"/>
      <c r="D97" s="97" t="s">
        <v>292</v>
      </c>
      <c r="E97" s="122"/>
      <c r="F97" s="122"/>
      <c r="G97" s="122"/>
      <c r="H97" s="122"/>
      <c r="I97" s="122"/>
      <c r="J97" s="122"/>
      <c r="K97" s="122"/>
      <c r="L97" s="122"/>
      <c r="M97" s="122"/>
      <c r="N97" s="207">
        <f>N187</f>
        <v>0</v>
      </c>
      <c r="O97" s="224"/>
      <c r="P97" s="224"/>
      <c r="Q97" s="224"/>
      <c r="R97" s="123"/>
    </row>
    <row r="98" spans="2:65" s="7" customFormat="1" ht="19.899999999999999" customHeight="1" x14ac:dyDescent="0.3">
      <c r="B98" s="121"/>
      <c r="C98" s="122"/>
      <c r="D98" s="97" t="s">
        <v>293</v>
      </c>
      <c r="E98" s="122"/>
      <c r="F98" s="122"/>
      <c r="G98" s="122"/>
      <c r="H98" s="122"/>
      <c r="I98" s="122"/>
      <c r="J98" s="122"/>
      <c r="K98" s="122"/>
      <c r="L98" s="122"/>
      <c r="M98" s="122"/>
      <c r="N98" s="207">
        <f>N192</f>
        <v>0</v>
      </c>
      <c r="O98" s="224"/>
      <c r="P98" s="224"/>
      <c r="Q98" s="224"/>
      <c r="R98" s="123"/>
    </row>
    <row r="99" spans="2:65" s="7" customFormat="1" ht="19.899999999999999" customHeight="1" x14ac:dyDescent="0.3">
      <c r="B99" s="121"/>
      <c r="C99" s="122"/>
      <c r="D99" s="97" t="s">
        <v>294</v>
      </c>
      <c r="E99" s="122"/>
      <c r="F99" s="122"/>
      <c r="G99" s="122"/>
      <c r="H99" s="122"/>
      <c r="I99" s="122"/>
      <c r="J99" s="122"/>
      <c r="K99" s="122"/>
      <c r="L99" s="122"/>
      <c r="M99" s="122"/>
      <c r="N99" s="207">
        <f>N196</f>
        <v>0</v>
      </c>
      <c r="O99" s="224"/>
      <c r="P99" s="224"/>
      <c r="Q99" s="224"/>
      <c r="R99" s="123"/>
    </row>
    <row r="100" spans="2:65" s="7" customFormat="1" ht="19.899999999999999" customHeight="1" x14ac:dyDescent="0.3">
      <c r="B100" s="121"/>
      <c r="C100" s="122"/>
      <c r="D100" s="97" t="s">
        <v>116</v>
      </c>
      <c r="E100" s="122"/>
      <c r="F100" s="122"/>
      <c r="G100" s="122"/>
      <c r="H100" s="122"/>
      <c r="I100" s="122"/>
      <c r="J100" s="122"/>
      <c r="K100" s="122"/>
      <c r="L100" s="122"/>
      <c r="M100" s="122"/>
      <c r="N100" s="207">
        <f>N201</f>
        <v>0</v>
      </c>
      <c r="O100" s="224"/>
      <c r="P100" s="224"/>
      <c r="Q100" s="224"/>
      <c r="R100" s="123"/>
    </row>
    <row r="101" spans="2:65" s="7" customFormat="1" ht="19.899999999999999" customHeight="1" x14ac:dyDescent="0.3">
      <c r="B101" s="121"/>
      <c r="C101" s="122"/>
      <c r="D101" s="97" t="s">
        <v>295</v>
      </c>
      <c r="E101" s="122"/>
      <c r="F101" s="122"/>
      <c r="G101" s="122"/>
      <c r="H101" s="122"/>
      <c r="I101" s="122"/>
      <c r="J101" s="122"/>
      <c r="K101" s="122"/>
      <c r="L101" s="122"/>
      <c r="M101" s="122"/>
      <c r="N101" s="207">
        <f>N215</f>
        <v>0</v>
      </c>
      <c r="O101" s="224"/>
      <c r="P101" s="224"/>
      <c r="Q101" s="224"/>
      <c r="R101" s="123"/>
    </row>
    <row r="102" spans="2:65" s="7" customFormat="1" ht="19.899999999999999" customHeight="1" x14ac:dyDescent="0.3">
      <c r="B102" s="121"/>
      <c r="C102" s="122"/>
      <c r="D102" s="97" t="s">
        <v>296</v>
      </c>
      <c r="E102" s="122"/>
      <c r="F102" s="122"/>
      <c r="G102" s="122"/>
      <c r="H102" s="122"/>
      <c r="I102" s="122"/>
      <c r="J102" s="122"/>
      <c r="K102" s="122"/>
      <c r="L102" s="122"/>
      <c r="M102" s="122"/>
      <c r="N102" s="207">
        <f>N234</f>
        <v>0</v>
      </c>
      <c r="O102" s="224"/>
      <c r="P102" s="224"/>
      <c r="Q102" s="224"/>
      <c r="R102" s="123"/>
    </row>
    <row r="103" spans="2:65" s="7" customFormat="1" ht="19.899999999999999" customHeight="1" x14ac:dyDescent="0.3">
      <c r="B103" s="121"/>
      <c r="C103" s="122"/>
      <c r="D103" s="97" t="s">
        <v>297</v>
      </c>
      <c r="E103" s="122"/>
      <c r="F103" s="122"/>
      <c r="G103" s="122"/>
      <c r="H103" s="122"/>
      <c r="I103" s="122"/>
      <c r="J103" s="122"/>
      <c r="K103" s="122"/>
      <c r="L103" s="122"/>
      <c r="M103" s="122"/>
      <c r="N103" s="207">
        <f>N254</f>
        <v>0</v>
      </c>
      <c r="O103" s="224"/>
      <c r="P103" s="224"/>
      <c r="Q103" s="224"/>
      <c r="R103" s="123"/>
    </row>
    <row r="104" spans="2:65" s="7" customFormat="1" ht="19.899999999999999" customHeight="1" x14ac:dyDescent="0.3">
      <c r="B104" s="121"/>
      <c r="C104" s="122"/>
      <c r="D104" s="97" t="s">
        <v>298</v>
      </c>
      <c r="E104" s="122"/>
      <c r="F104" s="122"/>
      <c r="G104" s="122"/>
      <c r="H104" s="122"/>
      <c r="I104" s="122"/>
      <c r="J104" s="122"/>
      <c r="K104" s="122"/>
      <c r="L104" s="122"/>
      <c r="M104" s="122"/>
      <c r="N104" s="207">
        <f>N261</f>
        <v>0</v>
      </c>
      <c r="O104" s="224"/>
      <c r="P104" s="224"/>
      <c r="Q104" s="224"/>
      <c r="R104" s="123"/>
    </row>
    <row r="105" spans="2:65" s="7" customFormat="1" ht="19.899999999999999" customHeight="1" x14ac:dyDescent="0.3">
      <c r="B105" s="121"/>
      <c r="C105" s="122"/>
      <c r="D105" s="97" t="s">
        <v>299</v>
      </c>
      <c r="E105" s="122"/>
      <c r="F105" s="122"/>
      <c r="G105" s="122"/>
      <c r="H105" s="122"/>
      <c r="I105" s="122"/>
      <c r="J105" s="122"/>
      <c r="K105" s="122"/>
      <c r="L105" s="122"/>
      <c r="M105" s="122"/>
      <c r="N105" s="207">
        <f>N264</f>
        <v>0</v>
      </c>
      <c r="O105" s="224"/>
      <c r="P105" s="224"/>
      <c r="Q105" s="224"/>
      <c r="R105" s="123"/>
    </row>
    <row r="106" spans="2:65" s="7" customFormat="1" ht="19.899999999999999" customHeight="1" x14ac:dyDescent="0.3">
      <c r="B106" s="121"/>
      <c r="C106" s="122"/>
      <c r="D106" s="97" t="s">
        <v>300</v>
      </c>
      <c r="E106" s="122"/>
      <c r="F106" s="122"/>
      <c r="G106" s="122"/>
      <c r="H106" s="122"/>
      <c r="I106" s="122"/>
      <c r="J106" s="122"/>
      <c r="K106" s="122"/>
      <c r="L106" s="122"/>
      <c r="M106" s="122"/>
      <c r="N106" s="207">
        <f>N271</f>
        <v>0</v>
      </c>
      <c r="O106" s="224"/>
      <c r="P106" s="224"/>
      <c r="Q106" s="224"/>
      <c r="R106" s="123"/>
    </row>
    <row r="107" spans="2:65" s="7" customFormat="1" ht="19.899999999999999" customHeight="1" x14ac:dyDescent="0.3">
      <c r="B107" s="121"/>
      <c r="C107" s="122"/>
      <c r="D107" s="97" t="s">
        <v>301</v>
      </c>
      <c r="E107" s="122"/>
      <c r="F107" s="122"/>
      <c r="G107" s="122"/>
      <c r="H107" s="122"/>
      <c r="I107" s="122"/>
      <c r="J107" s="122"/>
      <c r="K107" s="122"/>
      <c r="L107" s="122"/>
      <c r="M107" s="122"/>
      <c r="N107" s="207">
        <f>N273</f>
        <v>0</v>
      </c>
      <c r="O107" s="224"/>
      <c r="P107" s="224"/>
      <c r="Q107" s="224"/>
      <c r="R107" s="123"/>
    </row>
    <row r="108" spans="2:65" s="6" customFormat="1" ht="21.75" customHeight="1" x14ac:dyDescent="0.35">
      <c r="B108" s="117"/>
      <c r="C108" s="118"/>
      <c r="D108" s="119" t="s">
        <v>119</v>
      </c>
      <c r="E108" s="118"/>
      <c r="F108" s="118"/>
      <c r="G108" s="118"/>
      <c r="H108" s="118"/>
      <c r="I108" s="118"/>
      <c r="J108" s="118"/>
      <c r="K108" s="118"/>
      <c r="L108" s="118"/>
      <c r="M108" s="118"/>
      <c r="N108" s="225">
        <f>N276</f>
        <v>0</v>
      </c>
      <c r="O108" s="223"/>
      <c r="P108" s="223"/>
      <c r="Q108" s="223"/>
      <c r="R108" s="120"/>
    </row>
    <row r="109" spans="2:65" s="1" customFormat="1" ht="21.75" customHeight="1" x14ac:dyDescent="0.3">
      <c r="B109" s="30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2"/>
    </row>
    <row r="110" spans="2:65" s="1" customFormat="1" ht="29.25" customHeight="1" x14ac:dyDescent="0.3">
      <c r="B110" s="30"/>
      <c r="C110" s="116" t="s">
        <v>120</v>
      </c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226">
        <f>ROUND(N111+N112+N113+N114+N115+N116,2)</f>
        <v>0</v>
      </c>
      <c r="O110" s="192"/>
      <c r="P110" s="192"/>
      <c r="Q110" s="192"/>
      <c r="R110" s="32"/>
      <c r="T110" s="124"/>
      <c r="U110" s="125" t="s">
        <v>38</v>
      </c>
    </row>
    <row r="111" spans="2:65" s="1" customFormat="1" ht="18" customHeight="1" x14ac:dyDescent="0.3">
      <c r="B111" s="126"/>
      <c r="C111" s="127"/>
      <c r="D111" s="208" t="s">
        <v>121</v>
      </c>
      <c r="E111" s="227"/>
      <c r="F111" s="227"/>
      <c r="G111" s="227"/>
      <c r="H111" s="227"/>
      <c r="I111" s="127"/>
      <c r="J111" s="127"/>
      <c r="K111" s="127"/>
      <c r="L111" s="127"/>
      <c r="M111" s="127"/>
      <c r="N111" s="206">
        <f>ROUND(N88*T111,2)</f>
        <v>0</v>
      </c>
      <c r="O111" s="227"/>
      <c r="P111" s="227"/>
      <c r="Q111" s="227"/>
      <c r="R111" s="128"/>
      <c r="S111" s="127"/>
      <c r="T111" s="129"/>
      <c r="U111" s="130" t="s">
        <v>41</v>
      </c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1"/>
      <c r="AK111" s="131"/>
      <c r="AL111" s="131"/>
      <c r="AM111" s="131"/>
      <c r="AN111" s="131"/>
      <c r="AO111" s="131"/>
      <c r="AP111" s="131"/>
      <c r="AQ111" s="131"/>
      <c r="AR111" s="131"/>
      <c r="AS111" s="131"/>
      <c r="AT111" s="131"/>
      <c r="AU111" s="131"/>
      <c r="AV111" s="131"/>
      <c r="AW111" s="131"/>
      <c r="AX111" s="131"/>
      <c r="AY111" s="132" t="s">
        <v>122</v>
      </c>
      <c r="AZ111" s="131"/>
      <c r="BA111" s="131"/>
      <c r="BB111" s="131"/>
      <c r="BC111" s="131"/>
      <c r="BD111" s="131"/>
      <c r="BE111" s="133">
        <f t="shared" ref="BE111:BE116" si="0">IF(U111="základná",N111,0)</f>
        <v>0</v>
      </c>
      <c r="BF111" s="133">
        <f t="shared" ref="BF111:BF116" si="1">IF(U111="znížená",N111,0)</f>
        <v>0</v>
      </c>
      <c r="BG111" s="133">
        <f t="shared" ref="BG111:BG116" si="2">IF(U111="zákl. prenesená",N111,0)</f>
        <v>0</v>
      </c>
      <c r="BH111" s="133">
        <f t="shared" ref="BH111:BH116" si="3">IF(U111="zníž. prenesená",N111,0)</f>
        <v>0</v>
      </c>
      <c r="BI111" s="133">
        <f t="shared" ref="BI111:BI116" si="4">IF(U111="nulová",N111,0)</f>
        <v>0</v>
      </c>
      <c r="BJ111" s="132" t="s">
        <v>123</v>
      </c>
      <c r="BK111" s="131"/>
      <c r="BL111" s="131"/>
      <c r="BM111" s="131"/>
    </row>
    <row r="112" spans="2:65" s="1" customFormat="1" ht="18" customHeight="1" x14ac:dyDescent="0.3">
      <c r="B112" s="126"/>
      <c r="C112" s="127"/>
      <c r="D112" s="208" t="s">
        <v>124</v>
      </c>
      <c r="E112" s="227"/>
      <c r="F112" s="227"/>
      <c r="G112" s="227"/>
      <c r="H112" s="227"/>
      <c r="I112" s="127"/>
      <c r="J112" s="127"/>
      <c r="K112" s="127"/>
      <c r="L112" s="127"/>
      <c r="M112" s="127"/>
      <c r="N112" s="206">
        <f>ROUND(N88*T112,2)</f>
        <v>0</v>
      </c>
      <c r="O112" s="227"/>
      <c r="P112" s="227"/>
      <c r="Q112" s="227"/>
      <c r="R112" s="128"/>
      <c r="S112" s="127"/>
      <c r="T112" s="129"/>
      <c r="U112" s="130" t="s">
        <v>41</v>
      </c>
      <c r="V112" s="131"/>
      <c r="W112" s="131"/>
      <c r="X112" s="131"/>
      <c r="Y112" s="131"/>
      <c r="Z112" s="131"/>
      <c r="AA112" s="131"/>
      <c r="AB112" s="131"/>
      <c r="AC112" s="131"/>
      <c r="AD112" s="131"/>
      <c r="AE112" s="131"/>
      <c r="AF112" s="131"/>
      <c r="AG112" s="131"/>
      <c r="AH112" s="131"/>
      <c r="AI112" s="131"/>
      <c r="AJ112" s="131"/>
      <c r="AK112" s="131"/>
      <c r="AL112" s="131"/>
      <c r="AM112" s="131"/>
      <c r="AN112" s="131"/>
      <c r="AO112" s="131"/>
      <c r="AP112" s="131"/>
      <c r="AQ112" s="131"/>
      <c r="AR112" s="131"/>
      <c r="AS112" s="131"/>
      <c r="AT112" s="131"/>
      <c r="AU112" s="131"/>
      <c r="AV112" s="131"/>
      <c r="AW112" s="131"/>
      <c r="AX112" s="131"/>
      <c r="AY112" s="132" t="s">
        <v>122</v>
      </c>
      <c r="AZ112" s="131"/>
      <c r="BA112" s="131"/>
      <c r="BB112" s="131"/>
      <c r="BC112" s="131"/>
      <c r="BD112" s="131"/>
      <c r="BE112" s="133">
        <f t="shared" si="0"/>
        <v>0</v>
      </c>
      <c r="BF112" s="133">
        <f t="shared" si="1"/>
        <v>0</v>
      </c>
      <c r="BG112" s="133">
        <f t="shared" si="2"/>
        <v>0</v>
      </c>
      <c r="BH112" s="133">
        <f t="shared" si="3"/>
        <v>0</v>
      </c>
      <c r="BI112" s="133">
        <f t="shared" si="4"/>
        <v>0</v>
      </c>
      <c r="BJ112" s="132" t="s">
        <v>123</v>
      </c>
      <c r="BK112" s="131"/>
      <c r="BL112" s="131"/>
      <c r="BM112" s="131"/>
    </row>
    <row r="113" spans="2:65" s="1" customFormat="1" ht="18" customHeight="1" x14ac:dyDescent="0.3">
      <c r="B113" s="126"/>
      <c r="C113" s="127"/>
      <c r="D113" s="208" t="s">
        <v>125</v>
      </c>
      <c r="E113" s="227"/>
      <c r="F113" s="227"/>
      <c r="G113" s="227"/>
      <c r="H113" s="227"/>
      <c r="I113" s="127"/>
      <c r="J113" s="127"/>
      <c r="K113" s="127"/>
      <c r="L113" s="127"/>
      <c r="M113" s="127"/>
      <c r="N113" s="206">
        <f>ROUND(N88*T113,2)</f>
        <v>0</v>
      </c>
      <c r="O113" s="227"/>
      <c r="P113" s="227"/>
      <c r="Q113" s="227"/>
      <c r="R113" s="128"/>
      <c r="S113" s="127"/>
      <c r="T113" s="129"/>
      <c r="U113" s="130" t="s">
        <v>41</v>
      </c>
      <c r="V113" s="131"/>
      <c r="W113" s="131"/>
      <c r="X113" s="131"/>
      <c r="Y113" s="131"/>
      <c r="Z113" s="131"/>
      <c r="AA113" s="131"/>
      <c r="AB113" s="131"/>
      <c r="AC113" s="131"/>
      <c r="AD113" s="131"/>
      <c r="AE113" s="131"/>
      <c r="AF113" s="131"/>
      <c r="AG113" s="131"/>
      <c r="AH113" s="131"/>
      <c r="AI113" s="131"/>
      <c r="AJ113" s="131"/>
      <c r="AK113" s="131"/>
      <c r="AL113" s="131"/>
      <c r="AM113" s="131"/>
      <c r="AN113" s="131"/>
      <c r="AO113" s="131"/>
      <c r="AP113" s="131"/>
      <c r="AQ113" s="131"/>
      <c r="AR113" s="131"/>
      <c r="AS113" s="131"/>
      <c r="AT113" s="131"/>
      <c r="AU113" s="131"/>
      <c r="AV113" s="131"/>
      <c r="AW113" s="131"/>
      <c r="AX113" s="131"/>
      <c r="AY113" s="132" t="s">
        <v>122</v>
      </c>
      <c r="AZ113" s="131"/>
      <c r="BA113" s="131"/>
      <c r="BB113" s="131"/>
      <c r="BC113" s="131"/>
      <c r="BD113" s="131"/>
      <c r="BE113" s="133">
        <f t="shared" si="0"/>
        <v>0</v>
      </c>
      <c r="BF113" s="133">
        <f t="shared" si="1"/>
        <v>0</v>
      </c>
      <c r="BG113" s="133">
        <f t="shared" si="2"/>
        <v>0</v>
      </c>
      <c r="BH113" s="133">
        <f t="shared" si="3"/>
        <v>0</v>
      </c>
      <c r="BI113" s="133">
        <f t="shared" si="4"/>
        <v>0</v>
      </c>
      <c r="BJ113" s="132" t="s">
        <v>123</v>
      </c>
      <c r="BK113" s="131"/>
      <c r="BL113" s="131"/>
      <c r="BM113" s="131"/>
    </row>
    <row r="114" spans="2:65" s="1" customFormat="1" ht="18" customHeight="1" x14ac:dyDescent="0.3">
      <c r="B114" s="126"/>
      <c r="C114" s="127"/>
      <c r="D114" s="208" t="s">
        <v>126</v>
      </c>
      <c r="E114" s="227"/>
      <c r="F114" s="227"/>
      <c r="G114" s="227"/>
      <c r="H114" s="227"/>
      <c r="I114" s="127"/>
      <c r="J114" s="127"/>
      <c r="K114" s="127"/>
      <c r="L114" s="127"/>
      <c r="M114" s="127"/>
      <c r="N114" s="206">
        <f>ROUND(N88*T114,2)</f>
        <v>0</v>
      </c>
      <c r="O114" s="227"/>
      <c r="P114" s="227"/>
      <c r="Q114" s="227"/>
      <c r="R114" s="128"/>
      <c r="S114" s="127"/>
      <c r="T114" s="129"/>
      <c r="U114" s="130" t="s">
        <v>41</v>
      </c>
      <c r="V114" s="131"/>
      <c r="W114" s="131"/>
      <c r="X114" s="131"/>
      <c r="Y114" s="131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31"/>
      <c r="AL114" s="131"/>
      <c r="AM114" s="131"/>
      <c r="AN114" s="131"/>
      <c r="AO114" s="131"/>
      <c r="AP114" s="131"/>
      <c r="AQ114" s="131"/>
      <c r="AR114" s="131"/>
      <c r="AS114" s="131"/>
      <c r="AT114" s="131"/>
      <c r="AU114" s="131"/>
      <c r="AV114" s="131"/>
      <c r="AW114" s="131"/>
      <c r="AX114" s="131"/>
      <c r="AY114" s="132" t="s">
        <v>122</v>
      </c>
      <c r="AZ114" s="131"/>
      <c r="BA114" s="131"/>
      <c r="BB114" s="131"/>
      <c r="BC114" s="131"/>
      <c r="BD114" s="131"/>
      <c r="BE114" s="133">
        <f t="shared" si="0"/>
        <v>0</v>
      </c>
      <c r="BF114" s="133">
        <f t="shared" si="1"/>
        <v>0</v>
      </c>
      <c r="BG114" s="133">
        <f t="shared" si="2"/>
        <v>0</v>
      </c>
      <c r="BH114" s="133">
        <f t="shared" si="3"/>
        <v>0</v>
      </c>
      <c r="BI114" s="133">
        <f t="shared" si="4"/>
        <v>0</v>
      </c>
      <c r="BJ114" s="132" t="s">
        <v>123</v>
      </c>
      <c r="BK114" s="131"/>
      <c r="BL114" s="131"/>
      <c r="BM114" s="131"/>
    </row>
    <row r="115" spans="2:65" s="1" customFormat="1" ht="18" customHeight="1" x14ac:dyDescent="0.3">
      <c r="B115" s="126"/>
      <c r="C115" s="127"/>
      <c r="D115" s="208" t="s">
        <v>127</v>
      </c>
      <c r="E115" s="227"/>
      <c r="F115" s="227"/>
      <c r="G115" s="227"/>
      <c r="H115" s="227"/>
      <c r="I115" s="127"/>
      <c r="J115" s="127"/>
      <c r="K115" s="127"/>
      <c r="L115" s="127"/>
      <c r="M115" s="127"/>
      <c r="N115" s="206">
        <f>ROUND(N88*T115,2)</f>
        <v>0</v>
      </c>
      <c r="O115" s="227"/>
      <c r="P115" s="227"/>
      <c r="Q115" s="227"/>
      <c r="R115" s="128"/>
      <c r="S115" s="127"/>
      <c r="T115" s="129"/>
      <c r="U115" s="130" t="s">
        <v>41</v>
      </c>
      <c r="V115" s="131"/>
      <c r="W115" s="131"/>
      <c r="X115" s="131"/>
      <c r="Y115" s="131"/>
      <c r="Z115" s="131"/>
      <c r="AA115" s="131"/>
      <c r="AB115" s="131"/>
      <c r="AC115" s="131"/>
      <c r="AD115" s="131"/>
      <c r="AE115" s="131"/>
      <c r="AF115" s="131"/>
      <c r="AG115" s="131"/>
      <c r="AH115" s="131"/>
      <c r="AI115" s="131"/>
      <c r="AJ115" s="131"/>
      <c r="AK115" s="131"/>
      <c r="AL115" s="131"/>
      <c r="AM115" s="131"/>
      <c r="AN115" s="131"/>
      <c r="AO115" s="131"/>
      <c r="AP115" s="131"/>
      <c r="AQ115" s="131"/>
      <c r="AR115" s="131"/>
      <c r="AS115" s="131"/>
      <c r="AT115" s="131"/>
      <c r="AU115" s="131"/>
      <c r="AV115" s="131"/>
      <c r="AW115" s="131"/>
      <c r="AX115" s="131"/>
      <c r="AY115" s="132" t="s">
        <v>122</v>
      </c>
      <c r="AZ115" s="131"/>
      <c r="BA115" s="131"/>
      <c r="BB115" s="131"/>
      <c r="BC115" s="131"/>
      <c r="BD115" s="131"/>
      <c r="BE115" s="133">
        <f t="shared" si="0"/>
        <v>0</v>
      </c>
      <c r="BF115" s="133">
        <f t="shared" si="1"/>
        <v>0</v>
      </c>
      <c r="BG115" s="133">
        <f t="shared" si="2"/>
        <v>0</v>
      </c>
      <c r="BH115" s="133">
        <f t="shared" si="3"/>
        <v>0</v>
      </c>
      <c r="BI115" s="133">
        <f t="shared" si="4"/>
        <v>0</v>
      </c>
      <c r="BJ115" s="132" t="s">
        <v>123</v>
      </c>
      <c r="BK115" s="131"/>
      <c r="BL115" s="131"/>
      <c r="BM115" s="131"/>
    </row>
    <row r="116" spans="2:65" s="1" customFormat="1" ht="18" customHeight="1" x14ac:dyDescent="0.3">
      <c r="B116" s="126"/>
      <c r="C116" s="127"/>
      <c r="D116" s="134" t="s">
        <v>128</v>
      </c>
      <c r="E116" s="127"/>
      <c r="F116" s="127"/>
      <c r="G116" s="127"/>
      <c r="H116" s="127"/>
      <c r="I116" s="127"/>
      <c r="J116" s="127"/>
      <c r="K116" s="127"/>
      <c r="L116" s="127"/>
      <c r="M116" s="127"/>
      <c r="N116" s="206">
        <f>ROUND(N88*T116,2)</f>
        <v>0</v>
      </c>
      <c r="O116" s="227"/>
      <c r="P116" s="227"/>
      <c r="Q116" s="227"/>
      <c r="R116" s="128"/>
      <c r="S116" s="127"/>
      <c r="T116" s="135"/>
      <c r="U116" s="136" t="s">
        <v>41</v>
      </c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131"/>
      <c r="AJ116" s="131"/>
      <c r="AK116" s="131"/>
      <c r="AL116" s="131"/>
      <c r="AM116" s="131"/>
      <c r="AN116" s="131"/>
      <c r="AO116" s="131"/>
      <c r="AP116" s="131"/>
      <c r="AQ116" s="131"/>
      <c r="AR116" s="131"/>
      <c r="AS116" s="131"/>
      <c r="AT116" s="131"/>
      <c r="AU116" s="131"/>
      <c r="AV116" s="131"/>
      <c r="AW116" s="131"/>
      <c r="AX116" s="131"/>
      <c r="AY116" s="132" t="s">
        <v>129</v>
      </c>
      <c r="AZ116" s="131"/>
      <c r="BA116" s="131"/>
      <c r="BB116" s="131"/>
      <c r="BC116" s="131"/>
      <c r="BD116" s="131"/>
      <c r="BE116" s="133">
        <f t="shared" si="0"/>
        <v>0</v>
      </c>
      <c r="BF116" s="133">
        <f t="shared" si="1"/>
        <v>0</v>
      </c>
      <c r="BG116" s="133">
        <f t="shared" si="2"/>
        <v>0</v>
      </c>
      <c r="BH116" s="133">
        <f t="shared" si="3"/>
        <v>0</v>
      </c>
      <c r="BI116" s="133">
        <f t="shared" si="4"/>
        <v>0</v>
      </c>
      <c r="BJ116" s="132" t="s">
        <v>123</v>
      </c>
      <c r="BK116" s="131"/>
      <c r="BL116" s="131"/>
      <c r="BM116" s="131"/>
    </row>
    <row r="117" spans="2:65" s="1" customFormat="1" ht="13.5" x14ac:dyDescent="0.3">
      <c r="B117" s="30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2"/>
    </row>
    <row r="118" spans="2:65" s="1" customFormat="1" ht="29.25" customHeight="1" x14ac:dyDescent="0.3">
      <c r="B118" s="30"/>
      <c r="C118" s="108" t="s">
        <v>100</v>
      </c>
      <c r="D118" s="109"/>
      <c r="E118" s="109"/>
      <c r="F118" s="109"/>
      <c r="G118" s="109"/>
      <c r="H118" s="109"/>
      <c r="I118" s="109"/>
      <c r="J118" s="109"/>
      <c r="K118" s="109"/>
      <c r="L118" s="211">
        <f>ROUND(SUM(N88+N110),2)</f>
        <v>0</v>
      </c>
      <c r="M118" s="221"/>
      <c r="N118" s="221"/>
      <c r="O118" s="221"/>
      <c r="P118" s="221"/>
      <c r="Q118" s="221"/>
      <c r="R118" s="32"/>
    </row>
    <row r="119" spans="2:65" s="1" customFormat="1" ht="6.95" customHeight="1" x14ac:dyDescent="0.3">
      <c r="B119" s="54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6"/>
    </row>
    <row r="123" spans="2:65" s="1" customFormat="1" ht="6.95" customHeight="1" x14ac:dyDescent="0.3">
      <c r="B123" s="57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9"/>
    </row>
    <row r="124" spans="2:65" s="1" customFormat="1" ht="36.950000000000003" customHeight="1" x14ac:dyDescent="0.3">
      <c r="B124" s="30"/>
      <c r="C124" s="173" t="s">
        <v>130</v>
      </c>
      <c r="D124" s="192"/>
      <c r="E124" s="192"/>
      <c r="F124" s="192"/>
      <c r="G124" s="192"/>
      <c r="H124" s="192"/>
      <c r="I124" s="192"/>
      <c r="J124" s="192"/>
      <c r="K124" s="192"/>
      <c r="L124" s="192"/>
      <c r="M124" s="192"/>
      <c r="N124" s="192"/>
      <c r="O124" s="192"/>
      <c r="P124" s="192"/>
      <c r="Q124" s="192"/>
      <c r="R124" s="32"/>
    </row>
    <row r="125" spans="2:65" s="1" customFormat="1" ht="6.95" customHeight="1" x14ac:dyDescent="0.3">
      <c r="B125" s="30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2"/>
    </row>
    <row r="126" spans="2:65" s="1" customFormat="1" ht="30" customHeight="1" x14ac:dyDescent="0.3">
      <c r="B126" s="30"/>
      <c r="C126" s="25" t="s">
        <v>15</v>
      </c>
      <c r="D126" s="31"/>
      <c r="E126" s="31"/>
      <c r="F126" s="213" t="str">
        <f>F6</f>
        <v>Zvýšenie energietickej účinnosti budovy obecného úradu, Beluj</v>
      </c>
      <c r="G126" s="192"/>
      <c r="H126" s="192"/>
      <c r="I126" s="192"/>
      <c r="J126" s="192"/>
      <c r="K126" s="192"/>
      <c r="L126" s="192"/>
      <c r="M126" s="192"/>
      <c r="N126" s="192"/>
      <c r="O126" s="192"/>
      <c r="P126" s="192"/>
      <c r="Q126" s="31"/>
      <c r="R126" s="32"/>
    </row>
    <row r="127" spans="2:65" s="1" customFormat="1" ht="36.950000000000003" customHeight="1" x14ac:dyDescent="0.3">
      <c r="B127" s="30"/>
      <c r="C127" s="64" t="s">
        <v>103</v>
      </c>
      <c r="D127" s="31"/>
      <c r="E127" s="31"/>
      <c r="F127" s="193" t="str">
        <f>F7</f>
        <v>02 - Rekonštrukcia-stavebná časť</v>
      </c>
      <c r="G127" s="192"/>
      <c r="H127" s="192"/>
      <c r="I127" s="192"/>
      <c r="J127" s="192"/>
      <c r="K127" s="192"/>
      <c r="L127" s="192"/>
      <c r="M127" s="192"/>
      <c r="N127" s="192"/>
      <c r="O127" s="192"/>
      <c r="P127" s="192"/>
      <c r="Q127" s="31"/>
      <c r="R127" s="32"/>
    </row>
    <row r="128" spans="2:65" s="1" customFormat="1" ht="6.95" customHeight="1" x14ac:dyDescent="0.3">
      <c r="B128" s="30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2"/>
    </row>
    <row r="129" spans="2:65" s="1" customFormat="1" ht="18" customHeight="1" x14ac:dyDescent="0.3">
      <c r="B129" s="30"/>
      <c r="C129" s="25" t="s">
        <v>19</v>
      </c>
      <c r="D129" s="31"/>
      <c r="E129" s="31"/>
      <c r="F129" s="23" t="str">
        <f>F9</f>
        <v>Beluj</v>
      </c>
      <c r="G129" s="31"/>
      <c r="H129" s="31"/>
      <c r="I129" s="31"/>
      <c r="J129" s="31"/>
      <c r="K129" s="25" t="s">
        <v>21</v>
      </c>
      <c r="L129" s="31"/>
      <c r="M129" s="219" t="str">
        <f>IF(O9="","",O9)</f>
        <v>1. 3. 2017</v>
      </c>
      <c r="N129" s="192"/>
      <c r="O129" s="192"/>
      <c r="P129" s="192"/>
      <c r="Q129" s="31"/>
      <c r="R129" s="32"/>
    </row>
    <row r="130" spans="2:65" s="1" customFormat="1" ht="6.95" customHeight="1" x14ac:dyDescent="0.3">
      <c r="B130" s="30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2"/>
    </row>
    <row r="131" spans="2:65" s="1" customFormat="1" x14ac:dyDescent="0.3">
      <c r="B131" s="30"/>
      <c r="C131" s="25" t="s">
        <v>23</v>
      </c>
      <c r="D131" s="31"/>
      <c r="E131" s="31"/>
      <c r="F131" s="23" t="str">
        <f>E12</f>
        <v>Obec Beluj</v>
      </c>
      <c r="G131" s="31"/>
      <c r="H131" s="31"/>
      <c r="I131" s="31"/>
      <c r="J131" s="31"/>
      <c r="K131" s="25" t="s">
        <v>29</v>
      </c>
      <c r="L131" s="31"/>
      <c r="M131" s="178" t="str">
        <f>E18</f>
        <v>Ing. arch. Matej Brašeň, SKA 2081 AA</v>
      </c>
      <c r="N131" s="192"/>
      <c r="O131" s="192"/>
      <c r="P131" s="192"/>
      <c r="Q131" s="192"/>
      <c r="R131" s="32"/>
    </row>
    <row r="132" spans="2:65" s="1" customFormat="1" ht="14.45" customHeight="1" x14ac:dyDescent="0.3">
      <c r="B132" s="30"/>
      <c r="C132" s="25" t="s">
        <v>27</v>
      </c>
      <c r="D132" s="31"/>
      <c r="E132" s="31"/>
      <c r="F132" s="23" t="str">
        <f>IF(E15="","",E15)</f>
        <v>Vyplň údaj</v>
      </c>
      <c r="G132" s="31"/>
      <c r="H132" s="31"/>
      <c r="I132" s="31"/>
      <c r="J132" s="31"/>
      <c r="K132" s="25" t="s">
        <v>32</v>
      </c>
      <c r="L132" s="31"/>
      <c r="M132" s="178" t="str">
        <f>E21</f>
        <v xml:space="preserve"> </v>
      </c>
      <c r="N132" s="192"/>
      <c r="O132" s="192"/>
      <c r="P132" s="192"/>
      <c r="Q132" s="192"/>
      <c r="R132" s="32"/>
    </row>
    <row r="133" spans="2:65" s="1" customFormat="1" ht="10.35" customHeight="1" x14ac:dyDescent="0.3">
      <c r="B133" s="30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2"/>
    </row>
    <row r="134" spans="2:65" s="8" customFormat="1" ht="29.25" customHeight="1" x14ac:dyDescent="0.3">
      <c r="B134" s="137"/>
      <c r="C134" s="138" t="s">
        <v>131</v>
      </c>
      <c r="D134" s="139" t="s">
        <v>132</v>
      </c>
      <c r="E134" s="139" t="s">
        <v>56</v>
      </c>
      <c r="F134" s="228" t="s">
        <v>133</v>
      </c>
      <c r="G134" s="229"/>
      <c r="H134" s="229"/>
      <c r="I134" s="229"/>
      <c r="J134" s="139" t="s">
        <v>134</v>
      </c>
      <c r="K134" s="139" t="s">
        <v>135</v>
      </c>
      <c r="L134" s="230" t="s">
        <v>136</v>
      </c>
      <c r="M134" s="229"/>
      <c r="N134" s="228" t="s">
        <v>108</v>
      </c>
      <c r="O134" s="229"/>
      <c r="P134" s="229"/>
      <c r="Q134" s="231"/>
      <c r="R134" s="140"/>
      <c r="T134" s="72" t="s">
        <v>137</v>
      </c>
      <c r="U134" s="73" t="s">
        <v>38</v>
      </c>
      <c r="V134" s="73" t="s">
        <v>138</v>
      </c>
      <c r="W134" s="73" t="s">
        <v>139</v>
      </c>
      <c r="X134" s="73" t="s">
        <v>140</v>
      </c>
      <c r="Y134" s="73" t="s">
        <v>141</v>
      </c>
      <c r="Z134" s="73" t="s">
        <v>142</v>
      </c>
      <c r="AA134" s="74" t="s">
        <v>143</v>
      </c>
    </row>
    <row r="135" spans="2:65" s="1" customFormat="1" ht="29.25" customHeight="1" x14ac:dyDescent="0.35">
      <c r="B135" s="30"/>
      <c r="C135" s="76" t="s">
        <v>105</v>
      </c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240">
        <f>BK135</f>
        <v>0</v>
      </c>
      <c r="O135" s="241"/>
      <c r="P135" s="241"/>
      <c r="Q135" s="241"/>
      <c r="R135" s="32"/>
      <c r="T135" s="75"/>
      <c r="U135" s="46"/>
      <c r="V135" s="46"/>
      <c r="W135" s="141">
        <f>W136+W186+W276</f>
        <v>0</v>
      </c>
      <c r="X135" s="46"/>
      <c r="Y135" s="141">
        <f>Y136+Y186+Y276</f>
        <v>109.03498879999998</v>
      </c>
      <c r="Z135" s="46"/>
      <c r="AA135" s="142">
        <f>AA136+AA186+AA276</f>
        <v>0</v>
      </c>
      <c r="AT135" s="13" t="s">
        <v>73</v>
      </c>
      <c r="AU135" s="13" t="s">
        <v>110</v>
      </c>
      <c r="BK135" s="143">
        <f>BK136+BK186+BK276</f>
        <v>0</v>
      </c>
    </row>
    <row r="136" spans="2:65" s="9" customFormat="1" ht="37.35" customHeight="1" x14ac:dyDescent="0.35">
      <c r="B136" s="144"/>
      <c r="C136" s="145"/>
      <c r="D136" s="146" t="s">
        <v>111</v>
      </c>
      <c r="E136" s="146"/>
      <c r="F136" s="146"/>
      <c r="G136" s="146"/>
      <c r="H136" s="146"/>
      <c r="I136" s="146"/>
      <c r="J136" s="146"/>
      <c r="K136" s="146"/>
      <c r="L136" s="146"/>
      <c r="M136" s="146"/>
      <c r="N136" s="225">
        <f>BK136</f>
        <v>0</v>
      </c>
      <c r="O136" s="222"/>
      <c r="P136" s="222"/>
      <c r="Q136" s="222"/>
      <c r="R136" s="147"/>
      <c r="T136" s="148"/>
      <c r="U136" s="145"/>
      <c r="V136" s="145"/>
      <c r="W136" s="149">
        <f>W137+W146+W151+W155+W175+W184</f>
        <v>0</v>
      </c>
      <c r="X136" s="145"/>
      <c r="Y136" s="149">
        <f>Y137+Y146+Y151+Y155+Y175+Y184</f>
        <v>63.851049599999996</v>
      </c>
      <c r="Z136" s="145"/>
      <c r="AA136" s="150">
        <f>AA137+AA146+AA151+AA155+AA175+AA184</f>
        <v>0</v>
      </c>
      <c r="AR136" s="151" t="s">
        <v>81</v>
      </c>
      <c r="AT136" s="152" t="s">
        <v>73</v>
      </c>
      <c r="AU136" s="152" t="s">
        <v>74</v>
      </c>
      <c r="AY136" s="151" t="s">
        <v>144</v>
      </c>
      <c r="BK136" s="153">
        <f>BK137+BK146+BK151+BK155+BK175+BK184</f>
        <v>0</v>
      </c>
    </row>
    <row r="137" spans="2:65" s="9" customFormat="1" ht="19.899999999999999" customHeight="1" x14ac:dyDescent="0.3">
      <c r="B137" s="144"/>
      <c r="C137" s="145"/>
      <c r="D137" s="154" t="s">
        <v>287</v>
      </c>
      <c r="E137" s="154"/>
      <c r="F137" s="154"/>
      <c r="G137" s="154"/>
      <c r="H137" s="154"/>
      <c r="I137" s="154"/>
      <c r="J137" s="154"/>
      <c r="K137" s="154"/>
      <c r="L137" s="154"/>
      <c r="M137" s="154"/>
      <c r="N137" s="242">
        <f>BK137</f>
        <v>0</v>
      </c>
      <c r="O137" s="243"/>
      <c r="P137" s="243"/>
      <c r="Q137" s="243"/>
      <c r="R137" s="147"/>
      <c r="T137" s="148"/>
      <c r="U137" s="145"/>
      <c r="V137" s="145"/>
      <c r="W137" s="149">
        <f>SUM(W138:W145)</f>
        <v>0</v>
      </c>
      <c r="X137" s="145"/>
      <c r="Y137" s="149">
        <f>SUM(Y138:Y145)</f>
        <v>0</v>
      </c>
      <c r="Z137" s="145"/>
      <c r="AA137" s="150">
        <f>SUM(AA138:AA145)</f>
        <v>0</v>
      </c>
      <c r="AR137" s="151" t="s">
        <v>81</v>
      </c>
      <c r="AT137" s="152" t="s">
        <v>73</v>
      </c>
      <c r="AU137" s="152" t="s">
        <v>81</v>
      </c>
      <c r="AY137" s="151" t="s">
        <v>144</v>
      </c>
      <c r="BK137" s="153">
        <f>SUM(BK138:BK145)</f>
        <v>0</v>
      </c>
    </row>
    <row r="138" spans="2:65" s="1" customFormat="1" ht="31.5" customHeight="1" x14ac:dyDescent="0.3">
      <c r="B138" s="126"/>
      <c r="C138" s="155" t="s">
        <v>81</v>
      </c>
      <c r="D138" s="155" t="s">
        <v>146</v>
      </c>
      <c r="E138" s="156" t="s">
        <v>302</v>
      </c>
      <c r="F138" s="232" t="s">
        <v>303</v>
      </c>
      <c r="G138" s="233"/>
      <c r="H138" s="233"/>
      <c r="I138" s="233"/>
      <c r="J138" s="157" t="s">
        <v>171</v>
      </c>
      <c r="K138" s="158">
        <v>2.34</v>
      </c>
      <c r="L138" s="234">
        <v>0</v>
      </c>
      <c r="M138" s="233"/>
      <c r="N138" s="235">
        <f t="shared" ref="N138:N145" si="5">ROUND(L138*K138,2)</f>
        <v>0</v>
      </c>
      <c r="O138" s="233"/>
      <c r="P138" s="233"/>
      <c r="Q138" s="233"/>
      <c r="R138" s="128"/>
      <c r="T138" s="160" t="s">
        <v>3</v>
      </c>
      <c r="U138" s="39" t="s">
        <v>41</v>
      </c>
      <c r="V138" s="31"/>
      <c r="W138" s="161">
        <f t="shared" ref="W138:W145" si="6">V138*K138</f>
        <v>0</v>
      </c>
      <c r="X138" s="161">
        <v>0</v>
      </c>
      <c r="Y138" s="161">
        <f t="shared" ref="Y138:Y145" si="7">X138*K138</f>
        <v>0</v>
      </c>
      <c r="Z138" s="161">
        <v>0</v>
      </c>
      <c r="AA138" s="162">
        <f t="shared" ref="AA138:AA145" si="8">Z138*K138</f>
        <v>0</v>
      </c>
      <c r="AR138" s="13" t="s">
        <v>150</v>
      </c>
      <c r="AT138" s="13" t="s">
        <v>146</v>
      </c>
      <c r="AU138" s="13" t="s">
        <v>123</v>
      </c>
      <c r="AY138" s="13" t="s">
        <v>144</v>
      </c>
      <c r="BE138" s="101">
        <f t="shared" ref="BE138:BE145" si="9">IF(U138="základná",N138,0)</f>
        <v>0</v>
      </c>
      <c r="BF138" s="101">
        <f t="shared" ref="BF138:BF145" si="10">IF(U138="znížená",N138,0)</f>
        <v>0</v>
      </c>
      <c r="BG138" s="101">
        <f t="shared" ref="BG138:BG145" si="11">IF(U138="zákl. prenesená",N138,0)</f>
        <v>0</v>
      </c>
      <c r="BH138" s="101">
        <f t="shared" ref="BH138:BH145" si="12">IF(U138="zníž. prenesená",N138,0)</f>
        <v>0</v>
      </c>
      <c r="BI138" s="101">
        <f t="shared" ref="BI138:BI145" si="13">IF(U138="nulová",N138,0)</f>
        <v>0</v>
      </c>
      <c r="BJ138" s="13" t="s">
        <v>123</v>
      </c>
      <c r="BK138" s="101">
        <f t="shared" ref="BK138:BK145" si="14">ROUND(L138*K138,2)</f>
        <v>0</v>
      </c>
      <c r="BL138" s="13" t="s">
        <v>150</v>
      </c>
      <c r="BM138" s="13" t="s">
        <v>304</v>
      </c>
    </row>
    <row r="139" spans="2:65" s="1" customFormat="1" ht="31.5" customHeight="1" x14ac:dyDescent="0.3">
      <c r="B139" s="126"/>
      <c r="C139" s="155" t="s">
        <v>123</v>
      </c>
      <c r="D139" s="155" t="s">
        <v>146</v>
      </c>
      <c r="E139" s="156" t="s">
        <v>305</v>
      </c>
      <c r="F139" s="232" t="s">
        <v>306</v>
      </c>
      <c r="G139" s="233"/>
      <c r="H139" s="233"/>
      <c r="I139" s="233"/>
      <c r="J139" s="157" t="s">
        <v>171</v>
      </c>
      <c r="K139" s="158">
        <v>2.34</v>
      </c>
      <c r="L139" s="234">
        <v>0</v>
      </c>
      <c r="M139" s="233"/>
      <c r="N139" s="235">
        <f t="shared" si="5"/>
        <v>0</v>
      </c>
      <c r="O139" s="233"/>
      <c r="P139" s="233"/>
      <c r="Q139" s="233"/>
      <c r="R139" s="128"/>
      <c r="T139" s="160" t="s">
        <v>3</v>
      </c>
      <c r="U139" s="39" t="s">
        <v>41</v>
      </c>
      <c r="V139" s="31"/>
      <c r="W139" s="161">
        <f t="shared" si="6"/>
        <v>0</v>
      </c>
      <c r="X139" s="161">
        <v>0</v>
      </c>
      <c r="Y139" s="161">
        <f t="shared" si="7"/>
        <v>0</v>
      </c>
      <c r="Z139" s="161">
        <v>0</v>
      </c>
      <c r="AA139" s="162">
        <f t="shared" si="8"/>
        <v>0</v>
      </c>
      <c r="AR139" s="13" t="s">
        <v>150</v>
      </c>
      <c r="AT139" s="13" t="s">
        <v>146</v>
      </c>
      <c r="AU139" s="13" t="s">
        <v>123</v>
      </c>
      <c r="AY139" s="13" t="s">
        <v>144</v>
      </c>
      <c r="BE139" s="101">
        <f t="shared" si="9"/>
        <v>0</v>
      </c>
      <c r="BF139" s="101">
        <f t="shared" si="10"/>
        <v>0</v>
      </c>
      <c r="BG139" s="101">
        <f t="shared" si="11"/>
        <v>0</v>
      </c>
      <c r="BH139" s="101">
        <f t="shared" si="12"/>
        <v>0</v>
      </c>
      <c r="BI139" s="101">
        <f t="shared" si="13"/>
        <v>0</v>
      </c>
      <c r="BJ139" s="13" t="s">
        <v>123</v>
      </c>
      <c r="BK139" s="101">
        <f t="shared" si="14"/>
        <v>0</v>
      </c>
      <c r="BL139" s="13" t="s">
        <v>150</v>
      </c>
      <c r="BM139" s="13" t="s">
        <v>307</v>
      </c>
    </row>
    <row r="140" spans="2:65" s="1" customFormat="1" ht="31.5" customHeight="1" x14ac:dyDescent="0.3">
      <c r="B140" s="126"/>
      <c r="C140" s="155" t="s">
        <v>185</v>
      </c>
      <c r="D140" s="155" t="s">
        <v>146</v>
      </c>
      <c r="E140" s="156" t="s">
        <v>308</v>
      </c>
      <c r="F140" s="232" t="s">
        <v>309</v>
      </c>
      <c r="G140" s="233"/>
      <c r="H140" s="233"/>
      <c r="I140" s="233"/>
      <c r="J140" s="157" t="s">
        <v>171</v>
      </c>
      <c r="K140" s="158">
        <v>10.220000000000001</v>
      </c>
      <c r="L140" s="234">
        <v>0</v>
      </c>
      <c r="M140" s="233"/>
      <c r="N140" s="235">
        <f t="shared" si="5"/>
        <v>0</v>
      </c>
      <c r="O140" s="233"/>
      <c r="P140" s="233"/>
      <c r="Q140" s="233"/>
      <c r="R140" s="128"/>
      <c r="T140" s="160" t="s">
        <v>3</v>
      </c>
      <c r="U140" s="39" t="s">
        <v>41</v>
      </c>
      <c r="V140" s="31"/>
      <c r="W140" s="161">
        <f t="shared" si="6"/>
        <v>0</v>
      </c>
      <c r="X140" s="161">
        <v>0</v>
      </c>
      <c r="Y140" s="161">
        <f t="shared" si="7"/>
        <v>0</v>
      </c>
      <c r="Z140" s="161">
        <v>0</v>
      </c>
      <c r="AA140" s="162">
        <f t="shared" si="8"/>
        <v>0</v>
      </c>
      <c r="AR140" s="13" t="s">
        <v>150</v>
      </c>
      <c r="AT140" s="13" t="s">
        <v>146</v>
      </c>
      <c r="AU140" s="13" t="s">
        <v>123</v>
      </c>
      <c r="AY140" s="13" t="s">
        <v>144</v>
      </c>
      <c r="BE140" s="101">
        <f t="shared" si="9"/>
        <v>0</v>
      </c>
      <c r="BF140" s="101">
        <f t="shared" si="10"/>
        <v>0</v>
      </c>
      <c r="BG140" s="101">
        <f t="shared" si="11"/>
        <v>0</v>
      </c>
      <c r="BH140" s="101">
        <f t="shared" si="12"/>
        <v>0</v>
      </c>
      <c r="BI140" s="101">
        <f t="shared" si="13"/>
        <v>0</v>
      </c>
      <c r="BJ140" s="13" t="s">
        <v>123</v>
      </c>
      <c r="BK140" s="101">
        <f t="shared" si="14"/>
        <v>0</v>
      </c>
      <c r="BL140" s="13" t="s">
        <v>150</v>
      </c>
      <c r="BM140" s="13" t="s">
        <v>310</v>
      </c>
    </row>
    <row r="141" spans="2:65" s="1" customFormat="1" ht="31.5" customHeight="1" x14ac:dyDescent="0.3">
      <c r="B141" s="126"/>
      <c r="C141" s="155" t="s">
        <v>150</v>
      </c>
      <c r="D141" s="155" t="s">
        <v>146</v>
      </c>
      <c r="E141" s="156" t="s">
        <v>311</v>
      </c>
      <c r="F141" s="232" t="s">
        <v>312</v>
      </c>
      <c r="G141" s="233"/>
      <c r="H141" s="233"/>
      <c r="I141" s="233"/>
      <c r="J141" s="157" t="s">
        <v>171</v>
      </c>
      <c r="K141" s="158">
        <v>10.220000000000001</v>
      </c>
      <c r="L141" s="234">
        <v>0</v>
      </c>
      <c r="M141" s="233"/>
      <c r="N141" s="235">
        <f t="shared" si="5"/>
        <v>0</v>
      </c>
      <c r="O141" s="233"/>
      <c r="P141" s="233"/>
      <c r="Q141" s="233"/>
      <c r="R141" s="128"/>
      <c r="T141" s="160" t="s">
        <v>3</v>
      </c>
      <c r="U141" s="39" t="s">
        <v>41</v>
      </c>
      <c r="V141" s="31"/>
      <c r="W141" s="161">
        <f t="shared" si="6"/>
        <v>0</v>
      </c>
      <c r="X141" s="161">
        <v>0</v>
      </c>
      <c r="Y141" s="161">
        <f t="shared" si="7"/>
        <v>0</v>
      </c>
      <c r="Z141" s="161">
        <v>0</v>
      </c>
      <c r="AA141" s="162">
        <f t="shared" si="8"/>
        <v>0</v>
      </c>
      <c r="AR141" s="13" t="s">
        <v>150</v>
      </c>
      <c r="AT141" s="13" t="s">
        <v>146</v>
      </c>
      <c r="AU141" s="13" t="s">
        <v>123</v>
      </c>
      <c r="AY141" s="13" t="s">
        <v>144</v>
      </c>
      <c r="BE141" s="101">
        <f t="shared" si="9"/>
        <v>0</v>
      </c>
      <c r="BF141" s="101">
        <f t="shared" si="10"/>
        <v>0</v>
      </c>
      <c r="BG141" s="101">
        <f t="shared" si="11"/>
        <v>0</v>
      </c>
      <c r="BH141" s="101">
        <f t="shared" si="12"/>
        <v>0</v>
      </c>
      <c r="BI141" s="101">
        <f t="shared" si="13"/>
        <v>0</v>
      </c>
      <c r="BJ141" s="13" t="s">
        <v>123</v>
      </c>
      <c r="BK141" s="101">
        <f t="shared" si="14"/>
        <v>0</v>
      </c>
      <c r="BL141" s="13" t="s">
        <v>150</v>
      </c>
      <c r="BM141" s="13" t="s">
        <v>313</v>
      </c>
    </row>
    <row r="142" spans="2:65" s="1" customFormat="1" ht="31.5" customHeight="1" x14ac:dyDescent="0.3">
      <c r="B142" s="126"/>
      <c r="C142" s="155" t="s">
        <v>192</v>
      </c>
      <c r="D142" s="155" t="s">
        <v>146</v>
      </c>
      <c r="E142" s="156" t="s">
        <v>314</v>
      </c>
      <c r="F142" s="232" t="s">
        <v>315</v>
      </c>
      <c r="G142" s="233"/>
      <c r="H142" s="233"/>
      <c r="I142" s="233"/>
      <c r="J142" s="157" t="s">
        <v>171</v>
      </c>
      <c r="K142" s="158">
        <v>2.34</v>
      </c>
      <c r="L142" s="234">
        <v>0</v>
      </c>
      <c r="M142" s="233"/>
      <c r="N142" s="235">
        <f t="shared" si="5"/>
        <v>0</v>
      </c>
      <c r="O142" s="233"/>
      <c r="P142" s="233"/>
      <c r="Q142" s="233"/>
      <c r="R142" s="128"/>
      <c r="T142" s="160" t="s">
        <v>3</v>
      </c>
      <c r="U142" s="39" t="s">
        <v>41</v>
      </c>
      <c r="V142" s="31"/>
      <c r="W142" s="161">
        <f t="shared" si="6"/>
        <v>0</v>
      </c>
      <c r="X142" s="161">
        <v>0</v>
      </c>
      <c r="Y142" s="161">
        <f t="shared" si="7"/>
        <v>0</v>
      </c>
      <c r="Z142" s="161">
        <v>0</v>
      </c>
      <c r="AA142" s="162">
        <f t="shared" si="8"/>
        <v>0</v>
      </c>
      <c r="AR142" s="13" t="s">
        <v>150</v>
      </c>
      <c r="AT142" s="13" t="s">
        <v>146</v>
      </c>
      <c r="AU142" s="13" t="s">
        <v>123</v>
      </c>
      <c r="AY142" s="13" t="s">
        <v>144</v>
      </c>
      <c r="BE142" s="101">
        <f t="shared" si="9"/>
        <v>0</v>
      </c>
      <c r="BF142" s="101">
        <f t="shared" si="10"/>
        <v>0</v>
      </c>
      <c r="BG142" s="101">
        <f t="shared" si="11"/>
        <v>0</v>
      </c>
      <c r="BH142" s="101">
        <f t="shared" si="12"/>
        <v>0</v>
      </c>
      <c r="BI142" s="101">
        <f t="shared" si="13"/>
        <v>0</v>
      </c>
      <c r="BJ142" s="13" t="s">
        <v>123</v>
      </c>
      <c r="BK142" s="101">
        <f t="shared" si="14"/>
        <v>0</v>
      </c>
      <c r="BL142" s="13" t="s">
        <v>150</v>
      </c>
      <c r="BM142" s="13" t="s">
        <v>316</v>
      </c>
    </row>
    <row r="143" spans="2:65" s="1" customFormat="1" ht="22.5" customHeight="1" x14ac:dyDescent="0.3">
      <c r="B143" s="126"/>
      <c r="C143" s="155" t="s">
        <v>280</v>
      </c>
      <c r="D143" s="155" t="s">
        <v>146</v>
      </c>
      <c r="E143" s="156" t="s">
        <v>317</v>
      </c>
      <c r="F143" s="232" t="s">
        <v>318</v>
      </c>
      <c r="G143" s="233"/>
      <c r="H143" s="233"/>
      <c r="I143" s="233"/>
      <c r="J143" s="157" t="s">
        <v>171</v>
      </c>
      <c r="K143" s="158">
        <v>2.34</v>
      </c>
      <c r="L143" s="234">
        <v>0</v>
      </c>
      <c r="M143" s="233"/>
      <c r="N143" s="235">
        <f t="shared" si="5"/>
        <v>0</v>
      </c>
      <c r="O143" s="233"/>
      <c r="P143" s="233"/>
      <c r="Q143" s="233"/>
      <c r="R143" s="128"/>
      <c r="T143" s="160" t="s">
        <v>3</v>
      </c>
      <c r="U143" s="39" t="s">
        <v>41</v>
      </c>
      <c r="V143" s="31"/>
      <c r="W143" s="161">
        <f t="shared" si="6"/>
        <v>0</v>
      </c>
      <c r="X143" s="161">
        <v>0</v>
      </c>
      <c r="Y143" s="161">
        <f t="shared" si="7"/>
        <v>0</v>
      </c>
      <c r="Z143" s="161">
        <v>0</v>
      </c>
      <c r="AA143" s="162">
        <f t="shared" si="8"/>
        <v>0</v>
      </c>
      <c r="AR143" s="13" t="s">
        <v>150</v>
      </c>
      <c r="AT143" s="13" t="s">
        <v>146</v>
      </c>
      <c r="AU143" s="13" t="s">
        <v>123</v>
      </c>
      <c r="AY143" s="13" t="s">
        <v>144</v>
      </c>
      <c r="BE143" s="101">
        <f t="shared" si="9"/>
        <v>0</v>
      </c>
      <c r="BF143" s="101">
        <f t="shared" si="10"/>
        <v>0</v>
      </c>
      <c r="BG143" s="101">
        <f t="shared" si="11"/>
        <v>0</v>
      </c>
      <c r="BH143" s="101">
        <f t="shared" si="12"/>
        <v>0</v>
      </c>
      <c r="BI143" s="101">
        <f t="shared" si="13"/>
        <v>0</v>
      </c>
      <c r="BJ143" s="13" t="s">
        <v>123</v>
      </c>
      <c r="BK143" s="101">
        <f t="shared" si="14"/>
        <v>0</v>
      </c>
      <c r="BL143" s="13" t="s">
        <v>150</v>
      </c>
      <c r="BM143" s="13" t="s">
        <v>319</v>
      </c>
    </row>
    <row r="144" spans="2:65" s="1" customFormat="1" ht="44.25" customHeight="1" x14ac:dyDescent="0.3">
      <c r="B144" s="126"/>
      <c r="C144" s="155" t="s">
        <v>276</v>
      </c>
      <c r="D144" s="155" t="s">
        <v>146</v>
      </c>
      <c r="E144" s="156" t="s">
        <v>320</v>
      </c>
      <c r="F144" s="232" t="s">
        <v>321</v>
      </c>
      <c r="G144" s="233"/>
      <c r="H144" s="233"/>
      <c r="I144" s="233"/>
      <c r="J144" s="157" t="s">
        <v>171</v>
      </c>
      <c r="K144" s="158">
        <v>6.43</v>
      </c>
      <c r="L144" s="234">
        <v>0</v>
      </c>
      <c r="M144" s="233"/>
      <c r="N144" s="235">
        <f t="shared" si="5"/>
        <v>0</v>
      </c>
      <c r="O144" s="233"/>
      <c r="P144" s="233"/>
      <c r="Q144" s="233"/>
      <c r="R144" s="128"/>
      <c r="T144" s="160" t="s">
        <v>3</v>
      </c>
      <c r="U144" s="39" t="s">
        <v>41</v>
      </c>
      <c r="V144" s="31"/>
      <c r="W144" s="161">
        <f t="shared" si="6"/>
        <v>0</v>
      </c>
      <c r="X144" s="161">
        <v>0</v>
      </c>
      <c r="Y144" s="161">
        <f t="shared" si="7"/>
        <v>0</v>
      </c>
      <c r="Z144" s="161">
        <v>0</v>
      </c>
      <c r="AA144" s="162">
        <f t="shared" si="8"/>
        <v>0</v>
      </c>
      <c r="AR144" s="13" t="s">
        <v>150</v>
      </c>
      <c r="AT144" s="13" t="s">
        <v>146</v>
      </c>
      <c r="AU144" s="13" t="s">
        <v>123</v>
      </c>
      <c r="AY144" s="13" t="s">
        <v>144</v>
      </c>
      <c r="BE144" s="101">
        <f t="shared" si="9"/>
        <v>0</v>
      </c>
      <c r="BF144" s="101">
        <f t="shared" si="10"/>
        <v>0</v>
      </c>
      <c r="BG144" s="101">
        <f t="shared" si="11"/>
        <v>0</v>
      </c>
      <c r="BH144" s="101">
        <f t="shared" si="12"/>
        <v>0</v>
      </c>
      <c r="BI144" s="101">
        <f t="shared" si="13"/>
        <v>0</v>
      </c>
      <c r="BJ144" s="13" t="s">
        <v>123</v>
      </c>
      <c r="BK144" s="101">
        <f t="shared" si="14"/>
        <v>0</v>
      </c>
      <c r="BL144" s="13" t="s">
        <v>150</v>
      </c>
      <c r="BM144" s="13" t="s">
        <v>322</v>
      </c>
    </row>
    <row r="145" spans="2:65" s="1" customFormat="1" ht="31.5" customHeight="1" x14ac:dyDescent="0.3">
      <c r="B145" s="126"/>
      <c r="C145" s="155" t="s">
        <v>268</v>
      </c>
      <c r="D145" s="155" t="s">
        <v>146</v>
      </c>
      <c r="E145" s="156" t="s">
        <v>323</v>
      </c>
      <c r="F145" s="232" t="s">
        <v>324</v>
      </c>
      <c r="G145" s="233"/>
      <c r="H145" s="233"/>
      <c r="I145" s="233"/>
      <c r="J145" s="157" t="s">
        <v>171</v>
      </c>
      <c r="K145" s="158">
        <v>6.13</v>
      </c>
      <c r="L145" s="234">
        <v>0</v>
      </c>
      <c r="M145" s="233"/>
      <c r="N145" s="235">
        <f t="shared" si="5"/>
        <v>0</v>
      </c>
      <c r="O145" s="233"/>
      <c r="P145" s="233"/>
      <c r="Q145" s="233"/>
      <c r="R145" s="128"/>
      <c r="T145" s="160" t="s">
        <v>3</v>
      </c>
      <c r="U145" s="39" t="s">
        <v>41</v>
      </c>
      <c r="V145" s="31"/>
      <c r="W145" s="161">
        <f t="shared" si="6"/>
        <v>0</v>
      </c>
      <c r="X145" s="161">
        <v>0</v>
      </c>
      <c r="Y145" s="161">
        <f t="shared" si="7"/>
        <v>0</v>
      </c>
      <c r="Z145" s="161">
        <v>0</v>
      </c>
      <c r="AA145" s="162">
        <f t="shared" si="8"/>
        <v>0</v>
      </c>
      <c r="AR145" s="13" t="s">
        <v>150</v>
      </c>
      <c r="AT145" s="13" t="s">
        <v>146</v>
      </c>
      <c r="AU145" s="13" t="s">
        <v>123</v>
      </c>
      <c r="AY145" s="13" t="s">
        <v>144</v>
      </c>
      <c r="BE145" s="101">
        <f t="shared" si="9"/>
        <v>0</v>
      </c>
      <c r="BF145" s="101">
        <f t="shared" si="10"/>
        <v>0</v>
      </c>
      <c r="BG145" s="101">
        <f t="shared" si="11"/>
        <v>0</v>
      </c>
      <c r="BH145" s="101">
        <f t="shared" si="12"/>
        <v>0</v>
      </c>
      <c r="BI145" s="101">
        <f t="shared" si="13"/>
        <v>0</v>
      </c>
      <c r="BJ145" s="13" t="s">
        <v>123</v>
      </c>
      <c r="BK145" s="101">
        <f t="shared" si="14"/>
        <v>0</v>
      </c>
      <c r="BL145" s="13" t="s">
        <v>150</v>
      </c>
      <c r="BM145" s="13" t="s">
        <v>325</v>
      </c>
    </row>
    <row r="146" spans="2:65" s="9" customFormat="1" ht="29.85" customHeight="1" x14ac:dyDescent="0.3">
      <c r="B146" s="144"/>
      <c r="C146" s="145"/>
      <c r="D146" s="154" t="s">
        <v>288</v>
      </c>
      <c r="E146" s="154"/>
      <c r="F146" s="154"/>
      <c r="G146" s="154"/>
      <c r="H146" s="154"/>
      <c r="I146" s="154"/>
      <c r="J146" s="154"/>
      <c r="K146" s="154"/>
      <c r="L146" s="154"/>
      <c r="M146" s="154"/>
      <c r="N146" s="244">
        <f>BK146</f>
        <v>0</v>
      </c>
      <c r="O146" s="245"/>
      <c r="P146" s="245"/>
      <c r="Q146" s="245"/>
      <c r="R146" s="147"/>
      <c r="T146" s="148"/>
      <c r="U146" s="145"/>
      <c r="V146" s="145"/>
      <c r="W146" s="149">
        <f>SUM(W147:W150)</f>
        <v>0</v>
      </c>
      <c r="X146" s="145"/>
      <c r="Y146" s="149">
        <f>SUM(Y147:Y150)</f>
        <v>5.6810673999999999</v>
      </c>
      <c r="Z146" s="145"/>
      <c r="AA146" s="150">
        <f>SUM(AA147:AA150)</f>
        <v>0</v>
      </c>
      <c r="AR146" s="151" t="s">
        <v>81</v>
      </c>
      <c r="AT146" s="152" t="s">
        <v>73</v>
      </c>
      <c r="AU146" s="152" t="s">
        <v>81</v>
      </c>
      <c r="AY146" s="151" t="s">
        <v>144</v>
      </c>
      <c r="BK146" s="153">
        <f>SUM(BK147:BK150)</f>
        <v>0</v>
      </c>
    </row>
    <row r="147" spans="2:65" s="1" customFormat="1" ht="31.5" customHeight="1" x14ac:dyDescent="0.3">
      <c r="B147" s="126"/>
      <c r="C147" s="155" t="s">
        <v>168</v>
      </c>
      <c r="D147" s="155" t="s">
        <v>146</v>
      </c>
      <c r="E147" s="156" t="s">
        <v>326</v>
      </c>
      <c r="F147" s="232" t="s">
        <v>327</v>
      </c>
      <c r="G147" s="233"/>
      <c r="H147" s="233"/>
      <c r="I147" s="233"/>
      <c r="J147" s="157" t="s">
        <v>171</v>
      </c>
      <c r="K147" s="158">
        <v>2.54</v>
      </c>
      <c r="L147" s="234">
        <v>0</v>
      </c>
      <c r="M147" s="233"/>
      <c r="N147" s="235">
        <f>ROUND(L147*K147,2)</f>
        <v>0</v>
      </c>
      <c r="O147" s="233"/>
      <c r="P147" s="233"/>
      <c r="Q147" s="233"/>
      <c r="R147" s="128"/>
      <c r="T147" s="160" t="s">
        <v>3</v>
      </c>
      <c r="U147" s="39" t="s">
        <v>41</v>
      </c>
      <c r="V147" s="31"/>
      <c r="W147" s="161">
        <f>V147*K147</f>
        <v>0</v>
      </c>
      <c r="X147" s="161">
        <v>2.2119</v>
      </c>
      <c r="Y147" s="161">
        <f>X147*K147</f>
        <v>5.6182259999999999</v>
      </c>
      <c r="Z147" s="161">
        <v>0</v>
      </c>
      <c r="AA147" s="162">
        <f>Z147*K147</f>
        <v>0</v>
      </c>
      <c r="AR147" s="13" t="s">
        <v>150</v>
      </c>
      <c r="AT147" s="13" t="s">
        <v>146</v>
      </c>
      <c r="AU147" s="13" t="s">
        <v>123</v>
      </c>
      <c r="AY147" s="13" t="s">
        <v>144</v>
      </c>
      <c r="BE147" s="101">
        <f>IF(U147="základná",N147,0)</f>
        <v>0</v>
      </c>
      <c r="BF147" s="101">
        <f>IF(U147="znížená",N147,0)</f>
        <v>0</v>
      </c>
      <c r="BG147" s="101">
        <f>IF(U147="zákl. prenesená",N147,0)</f>
        <v>0</v>
      </c>
      <c r="BH147" s="101">
        <f>IF(U147="zníž. prenesená",N147,0)</f>
        <v>0</v>
      </c>
      <c r="BI147" s="101">
        <f>IF(U147="nulová",N147,0)</f>
        <v>0</v>
      </c>
      <c r="BJ147" s="13" t="s">
        <v>123</v>
      </c>
      <c r="BK147" s="101">
        <f>ROUND(L147*K147,2)</f>
        <v>0</v>
      </c>
      <c r="BL147" s="13" t="s">
        <v>150</v>
      </c>
      <c r="BM147" s="13" t="s">
        <v>328</v>
      </c>
    </row>
    <row r="148" spans="2:65" s="1" customFormat="1" ht="31.5" customHeight="1" x14ac:dyDescent="0.3">
      <c r="B148" s="126"/>
      <c r="C148" s="155" t="s">
        <v>156</v>
      </c>
      <c r="D148" s="155" t="s">
        <v>146</v>
      </c>
      <c r="E148" s="156" t="s">
        <v>329</v>
      </c>
      <c r="F148" s="232" t="s">
        <v>330</v>
      </c>
      <c r="G148" s="233"/>
      <c r="H148" s="233"/>
      <c r="I148" s="233"/>
      <c r="J148" s="157" t="s">
        <v>149</v>
      </c>
      <c r="K148" s="158">
        <v>4.0199999999999996</v>
      </c>
      <c r="L148" s="234">
        <v>0</v>
      </c>
      <c r="M148" s="233"/>
      <c r="N148" s="235">
        <f>ROUND(L148*K148,2)</f>
        <v>0</v>
      </c>
      <c r="O148" s="233"/>
      <c r="P148" s="233"/>
      <c r="Q148" s="233"/>
      <c r="R148" s="128"/>
      <c r="T148" s="160" t="s">
        <v>3</v>
      </c>
      <c r="U148" s="39" t="s">
        <v>41</v>
      </c>
      <c r="V148" s="31"/>
      <c r="W148" s="161">
        <f>V148*K148</f>
        <v>0</v>
      </c>
      <c r="X148" s="161">
        <v>6.7000000000000002E-4</v>
      </c>
      <c r="Y148" s="161">
        <f>X148*K148</f>
        <v>2.6933999999999999E-3</v>
      </c>
      <c r="Z148" s="161">
        <v>0</v>
      </c>
      <c r="AA148" s="162">
        <f>Z148*K148</f>
        <v>0</v>
      </c>
      <c r="AR148" s="13" t="s">
        <v>150</v>
      </c>
      <c r="AT148" s="13" t="s">
        <v>146</v>
      </c>
      <c r="AU148" s="13" t="s">
        <v>123</v>
      </c>
      <c r="AY148" s="13" t="s">
        <v>144</v>
      </c>
      <c r="BE148" s="101">
        <f>IF(U148="základná",N148,0)</f>
        <v>0</v>
      </c>
      <c r="BF148" s="101">
        <f>IF(U148="znížená",N148,0)</f>
        <v>0</v>
      </c>
      <c r="BG148" s="101">
        <f>IF(U148="zákl. prenesená",N148,0)</f>
        <v>0</v>
      </c>
      <c r="BH148" s="101">
        <f>IF(U148="zníž. prenesená",N148,0)</f>
        <v>0</v>
      </c>
      <c r="BI148" s="101">
        <f>IF(U148="nulová",N148,0)</f>
        <v>0</v>
      </c>
      <c r="BJ148" s="13" t="s">
        <v>123</v>
      </c>
      <c r="BK148" s="101">
        <f>ROUND(L148*K148,2)</f>
        <v>0</v>
      </c>
      <c r="BL148" s="13" t="s">
        <v>150</v>
      </c>
      <c r="BM148" s="13" t="s">
        <v>331</v>
      </c>
    </row>
    <row r="149" spans="2:65" s="1" customFormat="1" ht="31.5" customHeight="1" x14ac:dyDescent="0.3">
      <c r="B149" s="126"/>
      <c r="C149" s="155" t="s">
        <v>164</v>
      </c>
      <c r="D149" s="155" t="s">
        <v>146</v>
      </c>
      <c r="E149" s="156" t="s">
        <v>332</v>
      </c>
      <c r="F149" s="232" t="s">
        <v>333</v>
      </c>
      <c r="G149" s="233"/>
      <c r="H149" s="233"/>
      <c r="I149" s="233"/>
      <c r="J149" s="157" t="s">
        <v>149</v>
      </c>
      <c r="K149" s="158">
        <v>4.0199999999999996</v>
      </c>
      <c r="L149" s="234">
        <v>0</v>
      </c>
      <c r="M149" s="233"/>
      <c r="N149" s="235">
        <f>ROUND(L149*K149,2)</f>
        <v>0</v>
      </c>
      <c r="O149" s="233"/>
      <c r="P149" s="233"/>
      <c r="Q149" s="233"/>
      <c r="R149" s="128"/>
      <c r="T149" s="160" t="s">
        <v>3</v>
      </c>
      <c r="U149" s="39" t="s">
        <v>41</v>
      </c>
      <c r="V149" s="31"/>
      <c r="W149" s="161">
        <f>V149*K149</f>
        <v>0</v>
      </c>
      <c r="X149" s="161">
        <v>0</v>
      </c>
      <c r="Y149" s="161">
        <f>X149*K149</f>
        <v>0</v>
      </c>
      <c r="Z149" s="161">
        <v>0</v>
      </c>
      <c r="AA149" s="162">
        <f>Z149*K149</f>
        <v>0</v>
      </c>
      <c r="AR149" s="13" t="s">
        <v>150</v>
      </c>
      <c r="AT149" s="13" t="s">
        <v>146</v>
      </c>
      <c r="AU149" s="13" t="s">
        <v>123</v>
      </c>
      <c r="AY149" s="13" t="s">
        <v>144</v>
      </c>
      <c r="BE149" s="101">
        <f>IF(U149="základná",N149,0)</f>
        <v>0</v>
      </c>
      <c r="BF149" s="101">
        <f>IF(U149="znížená",N149,0)</f>
        <v>0</v>
      </c>
      <c r="BG149" s="101">
        <f>IF(U149="zákl. prenesená",N149,0)</f>
        <v>0</v>
      </c>
      <c r="BH149" s="101">
        <f>IF(U149="zníž. prenesená",N149,0)</f>
        <v>0</v>
      </c>
      <c r="BI149" s="101">
        <f>IF(U149="nulová",N149,0)</f>
        <v>0</v>
      </c>
      <c r="BJ149" s="13" t="s">
        <v>123</v>
      </c>
      <c r="BK149" s="101">
        <f>ROUND(L149*K149,2)</f>
        <v>0</v>
      </c>
      <c r="BL149" s="13" t="s">
        <v>150</v>
      </c>
      <c r="BM149" s="13" t="s">
        <v>334</v>
      </c>
    </row>
    <row r="150" spans="2:65" s="1" customFormat="1" ht="31.5" customHeight="1" x14ac:dyDescent="0.3">
      <c r="B150" s="126"/>
      <c r="C150" s="155" t="s">
        <v>160</v>
      </c>
      <c r="D150" s="155" t="s">
        <v>146</v>
      </c>
      <c r="E150" s="156" t="s">
        <v>335</v>
      </c>
      <c r="F150" s="232" t="s">
        <v>336</v>
      </c>
      <c r="G150" s="233"/>
      <c r="H150" s="233"/>
      <c r="I150" s="233"/>
      <c r="J150" s="157" t="s">
        <v>205</v>
      </c>
      <c r="K150" s="158">
        <v>0.05</v>
      </c>
      <c r="L150" s="234">
        <v>0</v>
      </c>
      <c r="M150" s="233"/>
      <c r="N150" s="235">
        <f>ROUND(L150*K150,2)</f>
        <v>0</v>
      </c>
      <c r="O150" s="233"/>
      <c r="P150" s="233"/>
      <c r="Q150" s="233"/>
      <c r="R150" s="128"/>
      <c r="T150" s="160" t="s">
        <v>3</v>
      </c>
      <c r="U150" s="39" t="s">
        <v>41</v>
      </c>
      <c r="V150" s="31"/>
      <c r="W150" s="161">
        <f>V150*K150</f>
        <v>0</v>
      </c>
      <c r="X150" s="161">
        <v>1.20296</v>
      </c>
      <c r="Y150" s="161">
        <f>X150*K150</f>
        <v>6.0148000000000007E-2</v>
      </c>
      <c r="Z150" s="161">
        <v>0</v>
      </c>
      <c r="AA150" s="162">
        <f>Z150*K150</f>
        <v>0</v>
      </c>
      <c r="AR150" s="13" t="s">
        <v>150</v>
      </c>
      <c r="AT150" s="13" t="s">
        <v>146</v>
      </c>
      <c r="AU150" s="13" t="s">
        <v>123</v>
      </c>
      <c r="AY150" s="13" t="s">
        <v>144</v>
      </c>
      <c r="BE150" s="101">
        <f>IF(U150="základná",N150,0)</f>
        <v>0</v>
      </c>
      <c r="BF150" s="101">
        <f>IF(U150="znížená",N150,0)</f>
        <v>0</v>
      </c>
      <c r="BG150" s="101">
        <f>IF(U150="zákl. prenesená",N150,0)</f>
        <v>0</v>
      </c>
      <c r="BH150" s="101">
        <f>IF(U150="zníž. prenesená",N150,0)</f>
        <v>0</v>
      </c>
      <c r="BI150" s="101">
        <f>IF(U150="nulová",N150,0)</f>
        <v>0</v>
      </c>
      <c r="BJ150" s="13" t="s">
        <v>123</v>
      </c>
      <c r="BK150" s="101">
        <f>ROUND(L150*K150,2)</f>
        <v>0</v>
      </c>
      <c r="BL150" s="13" t="s">
        <v>150</v>
      </c>
      <c r="BM150" s="13" t="s">
        <v>337</v>
      </c>
    </row>
    <row r="151" spans="2:65" s="9" customFormat="1" ht="29.85" customHeight="1" x14ac:dyDescent="0.3">
      <c r="B151" s="144"/>
      <c r="C151" s="145"/>
      <c r="D151" s="154" t="s">
        <v>289</v>
      </c>
      <c r="E151" s="154"/>
      <c r="F151" s="154"/>
      <c r="G151" s="154"/>
      <c r="H151" s="154"/>
      <c r="I151" s="154"/>
      <c r="J151" s="154"/>
      <c r="K151" s="154"/>
      <c r="L151" s="154"/>
      <c r="M151" s="154"/>
      <c r="N151" s="244">
        <f>BK151</f>
        <v>0</v>
      </c>
      <c r="O151" s="245"/>
      <c r="P151" s="245"/>
      <c r="Q151" s="245"/>
      <c r="R151" s="147"/>
      <c r="T151" s="148"/>
      <c r="U151" s="145"/>
      <c r="V151" s="145"/>
      <c r="W151" s="149">
        <f>SUM(W152:W154)</f>
        <v>0</v>
      </c>
      <c r="X151" s="145"/>
      <c r="Y151" s="149">
        <f>SUM(Y152:Y154)</f>
        <v>2.7607993999999998</v>
      </c>
      <c r="Z151" s="145"/>
      <c r="AA151" s="150">
        <f>SUM(AA152:AA154)</f>
        <v>0</v>
      </c>
      <c r="AR151" s="151" t="s">
        <v>81</v>
      </c>
      <c r="AT151" s="152" t="s">
        <v>73</v>
      </c>
      <c r="AU151" s="152" t="s">
        <v>81</v>
      </c>
      <c r="AY151" s="151" t="s">
        <v>144</v>
      </c>
      <c r="BK151" s="153">
        <f>SUM(BK152:BK154)</f>
        <v>0</v>
      </c>
    </row>
    <row r="152" spans="2:65" s="1" customFormat="1" ht="22.5" customHeight="1" x14ac:dyDescent="0.3">
      <c r="B152" s="126"/>
      <c r="C152" s="155" t="s">
        <v>145</v>
      </c>
      <c r="D152" s="155" t="s">
        <v>146</v>
      </c>
      <c r="E152" s="156" t="s">
        <v>338</v>
      </c>
      <c r="F152" s="232" t="s">
        <v>339</v>
      </c>
      <c r="G152" s="233"/>
      <c r="H152" s="233"/>
      <c r="I152" s="233"/>
      <c r="J152" s="157" t="s">
        <v>340</v>
      </c>
      <c r="K152" s="158">
        <v>1</v>
      </c>
      <c r="L152" s="234">
        <v>0</v>
      </c>
      <c r="M152" s="233"/>
      <c r="N152" s="235">
        <f>ROUND(L152*K152,2)</f>
        <v>0</v>
      </c>
      <c r="O152" s="233"/>
      <c r="P152" s="233"/>
      <c r="Q152" s="233"/>
      <c r="R152" s="128"/>
      <c r="T152" s="160" t="s">
        <v>3</v>
      </c>
      <c r="U152" s="39" t="s">
        <v>41</v>
      </c>
      <c r="V152" s="31"/>
      <c r="W152" s="161">
        <f>V152*K152</f>
        <v>0</v>
      </c>
      <c r="X152" s="161">
        <v>0.37001000000000001</v>
      </c>
      <c r="Y152" s="161">
        <f>X152*K152</f>
        <v>0.37001000000000001</v>
      </c>
      <c r="Z152" s="161">
        <v>0</v>
      </c>
      <c r="AA152" s="162">
        <f>Z152*K152</f>
        <v>0</v>
      </c>
      <c r="AR152" s="13" t="s">
        <v>150</v>
      </c>
      <c r="AT152" s="13" t="s">
        <v>146</v>
      </c>
      <c r="AU152" s="13" t="s">
        <v>123</v>
      </c>
      <c r="AY152" s="13" t="s">
        <v>144</v>
      </c>
      <c r="BE152" s="101">
        <f>IF(U152="základná",N152,0)</f>
        <v>0</v>
      </c>
      <c r="BF152" s="101">
        <f>IF(U152="znížená",N152,0)</f>
        <v>0</v>
      </c>
      <c r="BG152" s="101">
        <f>IF(U152="zákl. prenesená",N152,0)</f>
        <v>0</v>
      </c>
      <c r="BH152" s="101">
        <f>IF(U152="zníž. prenesená",N152,0)</f>
        <v>0</v>
      </c>
      <c r="BI152" s="101">
        <f>IF(U152="nulová",N152,0)</f>
        <v>0</v>
      </c>
      <c r="BJ152" s="13" t="s">
        <v>123</v>
      </c>
      <c r="BK152" s="101">
        <f>ROUND(L152*K152,2)</f>
        <v>0</v>
      </c>
      <c r="BL152" s="13" t="s">
        <v>150</v>
      </c>
      <c r="BM152" s="13" t="s">
        <v>341</v>
      </c>
    </row>
    <row r="153" spans="2:65" s="1" customFormat="1" ht="31.5" customHeight="1" x14ac:dyDescent="0.3">
      <c r="B153" s="126"/>
      <c r="C153" s="155" t="s">
        <v>152</v>
      </c>
      <c r="D153" s="155" t="s">
        <v>146</v>
      </c>
      <c r="E153" s="156" t="s">
        <v>342</v>
      </c>
      <c r="F153" s="232" t="s">
        <v>343</v>
      </c>
      <c r="G153" s="233"/>
      <c r="H153" s="233"/>
      <c r="I153" s="233"/>
      <c r="J153" s="157" t="s">
        <v>149</v>
      </c>
      <c r="K153" s="158">
        <v>5.78</v>
      </c>
      <c r="L153" s="234">
        <v>0</v>
      </c>
      <c r="M153" s="233"/>
      <c r="N153" s="235">
        <f>ROUND(L153*K153,2)</f>
        <v>0</v>
      </c>
      <c r="O153" s="233"/>
      <c r="P153" s="233"/>
      <c r="Q153" s="233"/>
      <c r="R153" s="128"/>
      <c r="T153" s="160" t="s">
        <v>3</v>
      </c>
      <c r="U153" s="39" t="s">
        <v>41</v>
      </c>
      <c r="V153" s="31"/>
      <c r="W153" s="161">
        <f>V153*K153</f>
        <v>0</v>
      </c>
      <c r="X153" s="161">
        <v>0.20377000000000001</v>
      </c>
      <c r="Y153" s="161">
        <f>X153*K153</f>
        <v>1.1777906</v>
      </c>
      <c r="Z153" s="161">
        <v>0</v>
      </c>
      <c r="AA153" s="162">
        <f>Z153*K153</f>
        <v>0</v>
      </c>
      <c r="AR153" s="13" t="s">
        <v>150</v>
      </c>
      <c r="AT153" s="13" t="s">
        <v>146</v>
      </c>
      <c r="AU153" s="13" t="s">
        <v>123</v>
      </c>
      <c r="AY153" s="13" t="s">
        <v>144</v>
      </c>
      <c r="BE153" s="101">
        <f>IF(U153="základná",N153,0)</f>
        <v>0</v>
      </c>
      <c r="BF153" s="101">
        <f>IF(U153="znížená",N153,0)</f>
        <v>0</v>
      </c>
      <c r="BG153" s="101">
        <f>IF(U153="zákl. prenesená",N153,0)</f>
        <v>0</v>
      </c>
      <c r="BH153" s="101">
        <f>IF(U153="zníž. prenesená",N153,0)</f>
        <v>0</v>
      </c>
      <c r="BI153" s="101">
        <f>IF(U153="nulová",N153,0)</f>
        <v>0</v>
      </c>
      <c r="BJ153" s="13" t="s">
        <v>123</v>
      </c>
      <c r="BK153" s="101">
        <f>ROUND(L153*K153,2)</f>
        <v>0</v>
      </c>
      <c r="BL153" s="13" t="s">
        <v>150</v>
      </c>
      <c r="BM153" s="13" t="s">
        <v>344</v>
      </c>
    </row>
    <row r="154" spans="2:65" s="1" customFormat="1" ht="31.5" customHeight="1" x14ac:dyDescent="0.3">
      <c r="B154" s="126"/>
      <c r="C154" s="155" t="s">
        <v>249</v>
      </c>
      <c r="D154" s="155" t="s">
        <v>146</v>
      </c>
      <c r="E154" s="156" t="s">
        <v>345</v>
      </c>
      <c r="F154" s="232" t="s">
        <v>346</v>
      </c>
      <c r="G154" s="233"/>
      <c r="H154" s="233"/>
      <c r="I154" s="233"/>
      <c r="J154" s="157" t="s">
        <v>149</v>
      </c>
      <c r="K154" s="158">
        <v>11.57</v>
      </c>
      <c r="L154" s="234">
        <v>0</v>
      </c>
      <c r="M154" s="233"/>
      <c r="N154" s="235">
        <f>ROUND(L154*K154,2)</f>
        <v>0</v>
      </c>
      <c r="O154" s="233"/>
      <c r="P154" s="233"/>
      <c r="Q154" s="233"/>
      <c r="R154" s="128"/>
      <c r="T154" s="160" t="s">
        <v>3</v>
      </c>
      <c r="U154" s="39" t="s">
        <v>41</v>
      </c>
      <c r="V154" s="31"/>
      <c r="W154" s="161">
        <f>V154*K154</f>
        <v>0</v>
      </c>
      <c r="X154" s="161">
        <v>0.10484</v>
      </c>
      <c r="Y154" s="161">
        <f>X154*K154</f>
        <v>1.2129988</v>
      </c>
      <c r="Z154" s="161">
        <v>0</v>
      </c>
      <c r="AA154" s="162">
        <f>Z154*K154</f>
        <v>0</v>
      </c>
      <c r="AR154" s="13" t="s">
        <v>150</v>
      </c>
      <c r="AT154" s="13" t="s">
        <v>146</v>
      </c>
      <c r="AU154" s="13" t="s">
        <v>123</v>
      </c>
      <c r="AY154" s="13" t="s">
        <v>144</v>
      </c>
      <c r="BE154" s="101">
        <f>IF(U154="základná",N154,0)</f>
        <v>0</v>
      </c>
      <c r="BF154" s="101">
        <f>IF(U154="znížená",N154,0)</f>
        <v>0</v>
      </c>
      <c r="BG154" s="101">
        <f>IF(U154="zákl. prenesená",N154,0)</f>
        <v>0</v>
      </c>
      <c r="BH154" s="101">
        <f>IF(U154="zníž. prenesená",N154,0)</f>
        <v>0</v>
      </c>
      <c r="BI154" s="101">
        <f>IF(U154="nulová",N154,0)</f>
        <v>0</v>
      </c>
      <c r="BJ154" s="13" t="s">
        <v>123</v>
      </c>
      <c r="BK154" s="101">
        <f>ROUND(L154*K154,2)</f>
        <v>0</v>
      </c>
      <c r="BL154" s="13" t="s">
        <v>150</v>
      </c>
      <c r="BM154" s="13" t="s">
        <v>347</v>
      </c>
    </row>
    <row r="155" spans="2:65" s="9" customFormat="1" ht="29.85" customHeight="1" x14ac:dyDescent="0.3">
      <c r="B155" s="144"/>
      <c r="C155" s="145"/>
      <c r="D155" s="154" t="s">
        <v>290</v>
      </c>
      <c r="E155" s="154"/>
      <c r="F155" s="154"/>
      <c r="G155" s="154"/>
      <c r="H155" s="154"/>
      <c r="I155" s="154"/>
      <c r="J155" s="154"/>
      <c r="K155" s="154"/>
      <c r="L155" s="154"/>
      <c r="M155" s="154"/>
      <c r="N155" s="244">
        <f>BK155</f>
        <v>0</v>
      </c>
      <c r="O155" s="245"/>
      <c r="P155" s="245"/>
      <c r="Q155" s="245"/>
      <c r="R155" s="147"/>
      <c r="T155" s="148"/>
      <c r="U155" s="145"/>
      <c r="V155" s="145"/>
      <c r="W155" s="149">
        <f>SUM(W156:W174)</f>
        <v>0</v>
      </c>
      <c r="X155" s="145"/>
      <c r="Y155" s="149">
        <f>SUM(Y156:Y174)</f>
        <v>26.258754499999998</v>
      </c>
      <c r="Z155" s="145"/>
      <c r="AA155" s="150">
        <f>SUM(AA156:AA174)</f>
        <v>0</v>
      </c>
      <c r="AR155" s="151" t="s">
        <v>81</v>
      </c>
      <c r="AT155" s="152" t="s">
        <v>73</v>
      </c>
      <c r="AU155" s="152" t="s">
        <v>81</v>
      </c>
      <c r="AY155" s="151" t="s">
        <v>144</v>
      </c>
      <c r="BK155" s="153">
        <f>SUM(BK156:BK174)</f>
        <v>0</v>
      </c>
    </row>
    <row r="156" spans="2:65" s="1" customFormat="1" ht="31.5" customHeight="1" x14ac:dyDescent="0.3">
      <c r="B156" s="126"/>
      <c r="C156" s="155" t="s">
        <v>239</v>
      </c>
      <c r="D156" s="155" t="s">
        <v>146</v>
      </c>
      <c r="E156" s="156" t="s">
        <v>348</v>
      </c>
      <c r="F156" s="232" t="s">
        <v>349</v>
      </c>
      <c r="G156" s="233"/>
      <c r="H156" s="233"/>
      <c r="I156" s="233"/>
      <c r="J156" s="157" t="s">
        <v>149</v>
      </c>
      <c r="K156" s="158">
        <v>18.21</v>
      </c>
      <c r="L156" s="234">
        <v>0</v>
      </c>
      <c r="M156" s="233"/>
      <c r="N156" s="235">
        <f t="shared" ref="N156:N174" si="15">ROUND(L156*K156,2)</f>
        <v>0</v>
      </c>
      <c r="O156" s="233"/>
      <c r="P156" s="233"/>
      <c r="Q156" s="233"/>
      <c r="R156" s="128"/>
      <c r="T156" s="160" t="s">
        <v>3</v>
      </c>
      <c r="U156" s="39" t="s">
        <v>41</v>
      </c>
      <c r="V156" s="31"/>
      <c r="W156" s="161">
        <f t="shared" ref="W156:W174" si="16">V156*K156</f>
        <v>0</v>
      </c>
      <c r="X156" s="161">
        <v>4.4000000000000002E-4</v>
      </c>
      <c r="Y156" s="161">
        <f t="shared" ref="Y156:Y174" si="17">X156*K156</f>
        <v>8.0124000000000011E-3</v>
      </c>
      <c r="Z156" s="161">
        <v>0</v>
      </c>
      <c r="AA156" s="162">
        <f t="shared" ref="AA156:AA174" si="18">Z156*K156</f>
        <v>0</v>
      </c>
      <c r="AR156" s="13" t="s">
        <v>150</v>
      </c>
      <c r="AT156" s="13" t="s">
        <v>146</v>
      </c>
      <c r="AU156" s="13" t="s">
        <v>123</v>
      </c>
      <c r="AY156" s="13" t="s">
        <v>144</v>
      </c>
      <c r="BE156" s="101">
        <f t="shared" ref="BE156:BE174" si="19">IF(U156="základná",N156,0)</f>
        <v>0</v>
      </c>
      <c r="BF156" s="101">
        <f t="shared" ref="BF156:BF174" si="20">IF(U156="znížená",N156,0)</f>
        <v>0</v>
      </c>
      <c r="BG156" s="101">
        <f t="shared" ref="BG156:BG174" si="21">IF(U156="zákl. prenesená",N156,0)</f>
        <v>0</v>
      </c>
      <c r="BH156" s="101">
        <f t="shared" ref="BH156:BH174" si="22">IF(U156="zníž. prenesená",N156,0)</f>
        <v>0</v>
      </c>
      <c r="BI156" s="101">
        <f t="shared" ref="BI156:BI174" si="23">IF(U156="nulová",N156,0)</f>
        <v>0</v>
      </c>
      <c r="BJ156" s="13" t="s">
        <v>123</v>
      </c>
      <c r="BK156" s="101">
        <f t="shared" ref="BK156:BK174" si="24">ROUND(L156*K156,2)</f>
        <v>0</v>
      </c>
      <c r="BL156" s="13" t="s">
        <v>150</v>
      </c>
      <c r="BM156" s="13" t="s">
        <v>350</v>
      </c>
    </row>
    <row r="157" spans="2:65" s="1" customFormat="1" ht="57" customHeight="1" x14ac:dyDescent="0.3">
      <c r="B157" s="126"/>
      <c r="C157" s="155" t="s">
        <v>236</v>
      </c>
      <c r="D157" s="155" t="s">
        <v>146</v>
      </c>
      <c r="E157" s="156" t="s">
        <v>351</v>
      </c>
      <c r="F157" s="232" t="s">
        <v>352</v>
      </c>
      <c r="G157" s="233"/>
      <c r="H157" s="233"/>
      <c r="I157" s="233"/>
      <c r="J157" s="157" t="s">
        <v>149</v>
      </c>
      <c r="K157" s="158">
        <v>18.21</v>
      </c>
      <c r="L157" s="234">
        <v>0</v>
      </c>
      <c r="M157" s="233"/>
      <c r="N157" s="235">
        <f t="shared" si="15"/>
        <v>0</v>
      </c>
      <c r="O157" s="233"/>
      <c r="P157" s="233"/>
      <c r="Q157" s="233"/>
      <c r="R157" s="128"/>
      <c r="T157" s="160" t="s">
        <v>3</v>
      </c>
      <c r="U157" s="39" t="s">
        <v>41</v>
      </c>
      <c r="V157" s="31"/>
      <c r="W157" s="161">
        <f t="shared" si="16"/>
        <v>0</v>
      </c>
      <c r="X157" s="161">
        <v>9.2399999999999999E-3</v>
      </c>
      <c r="Y157" s="161">
        <f t="shared" si="17"/>
        <v>0.1682604</v>
      </c>
      <c r="Z157" s="161">
        <v>0</v>
      </c>
      <c r="AA157" s="162">
        <f t="shared" si="18"/>
        <v>0</v>
      </c>
      <c r="AR157" s="13" t="s">
        <v>150</v>
      </c>
      <c r="AT157" s="13" t="s">
        <v>146</v>
      </c>
      <c r="AU157" s="13" t="s">
        <v>123</v>
      </c>
      <c r="AY157" s="13" t="s">
        <v>144</v>
      </c>
      <c r="BE157" s="101">
        <f t="shared" si="19"/>
        <v>0</v>
      </c>
      <c r="BF157" s="101">
        <f t="shared" si="20"/>
        <v>0</v>
      </c>
      <c r="BG157" s="101">
        <f t="shared" si="21"/>
        <v>0</v>
      </c>
      <c r="BH157" s="101">
        <f t="shared" si="22"/>
        <v>0</v>
      </c>
      <c r="BI157" s="101">
        <f t="shared" si="23"/>
        <v>0</v>
      </c>
      <c r="BJ157" s="13" t="s">
        <v>123</v>
      </c>
      <c r="BK157" s="101">
        <f t="shared" si="24"/>
        <v>0</v>
      </c>
      <c r="BL157" s="13" t="s">
        <v>150</v>
      </c>
      <c r="BM157" s="13" t="s">
        <v>353</v>
      </c>
    </row>
    <row r="158" spans="2:65" s="1" customFormat="1" ht="31.5" customHeight="1" x14ac:dyDescent="0.3">
      <c r="B158" s="126"/>
      <c r="C158" s="155" t="s">
        <v>245</v>
      </c>
      <c r="D158" s="155" t="s">
        <v>146</v>
      </c>
      <c r="E158" s="156" t="s">
        <v>354</v>
      </c>
      <c r="F158" s="232" t="s">
        <v>355</v>
      </c>
      <c r="G158" s="233"/>
      <c r="H158" s="233"/>
      <c r="I158" s="233"/>
      <c r="J158" s="157" t="s">
        <v>149</v>
      </c>
      <c r="K158" s="158">
        <v>18.21</v>
      </c>
      <c r="L158" s="234">
        <v>0</v>
      </c>
      <c r="M158" s="233"/>
      <c r="N158" s="235">
        <f t="shared" si="15"/>
        <v>0</v>
      </c>
      <c r="O158" s="233"/>
      <c r="P158" s="233"/>
      <c r="Q158" s="233"/>
      <c r="R158" s="128"/>
      <c r="T158" s="160" t="s">
        <v>3</v>
      </c>
      <c r="U158" s="39" t="s">
        <v>41</v>
      </c>
      <c r="V158" s="31"/>
      <c r="W158" s="161">
        <f t="shared" si="16"/>
        <v>0</v>
      </c>
      <c r="X158" s="161">
        <v>4.1599999999999996E-3</v>
      </c>
      <c r="Y158" s="161">
        <f t="shared" si="17"/>
        <v>7.575359999999999E-2</v>
      </c>
      <c r="Z158" s="161">
        <v>0</v>
      </c>
      <c r="AA158" s="162">
        <f t="shared" si="18"/>
        <v>0</v>
      </c>
      <c r="AR158" s="13" t="s">
        <v>150</v>
      </c>
      <c r="AT158" s="13" t="s">
        <v>146</v>
      </c>
      <c r="AU158" s="13" t="s">
        <v>123</v>
      </c>
      <c r="AY158" s="13" t="s">
        <v>144</v>
      </c>
      <c r="BE158" s="101">
        <f t="shared" si="19"/>
        <v>0</v>
      </c>
      <c r="BF158" s="101">
        <f t="shared" si="20"/>
        <v>0</v>
      </c>
      <c r="BG158" s="101">
        <f t="shared" si="21"/>
        <v>0</v>
      </c>
      <c r="BH158" s="101">
        <f t="shared" si="22"/>
        <v>0</v>
      </c>
      <c r="BI158" s="101">
        <f t="shared" si="23"/>
        <v>0</v>
      </c>
      <c r="BJ158" s="13" t="s">
        <v>123</v>
      </c>
      <c r="BK158" s="101">
        <f t="shared" si="24"/>
        <v>0</v>
      </c>
      <c r="BL158" s="13" t="s">
        <v>150</v>
      </c>
      <c r="BM158" s="13" t="s">
        <v>356</v>
      </c>
    </row>
    <row r="159" spans="2:65" s="1" customFormat="1" ht="31.5" customHeight="1" x14ac:dyDescent="0.3">
      <c r="B159" s="126"/>
      <c r="C159" s="155" t="s">
        <v>177</v>
      </c>
      <c r="D159" s="155" t="s">
        <v>146</v>
      </c>
      <c r="E159" s="156" t="s">
        <v>357</v>
      </c>
      <c r="F159" s="232" t="s">
        <v>358</v>
      </c>
      <c r="G159" s="233"/>
      <c r="H159" s="233"/>
      <c r="I159" s="233"/>
      <c r="J159" s="157" t="s">
        <v>149</v>
      </c>
      <c r="K159" s="158">
        <v>109.02</v>
      </c>
      <c r="L159" s="234">
        <v>0</v>
      </c>
      <c r="M159" s="233"/>
      <c r="N159" s="235">
        <f t="shared" si="15"/>
        <v>0</v>
      </c>
      <c r="O159" s="233"/>
      <c r="P159" s="233"/>
      <c r="Q159" s="233"/>
      <c r="R159" s="128"/>
      <c r="T159" s="160" t="s">
        <v>3</v>
      </c>
      <c r="U159" s="39" t="s">
        <v>41</v>
      </c>
      <c r="V159" s="31"/>
      <c r="W159" s="161">
        <f t="shared" si="16"/>
        <v>0</v>
      </c>
      <c r="X159" s="161">
        <v>4.2000000000000002E-4</v>
      </c>
      <c r="Y159" s="161">
        <f t="shared" si="17"/>
        <v>4.57884E-2</v>
      </c>
      <c r="Z159" s="161">
        <v>0</v>
      </c>
      <c r="AA159" s="162">
        <f t="shared" si="18"/>
        <v>0</v>
      </c>
      <c r="AR159" s="13" t="s">
        <v>150</v>
      </c>
      <c r="AT159" s="13" t="s">
        <v>146</v>
      </c>
      <c r="AU159" s="13" t="s">
        <v>123</v>
      </c>
      <c r="AY159" s="13" t="s">
        <v>144</v>
      </c>
      <c r="BE159" s="101">
        <f t="shared" si="19"/>
        <v>0</v>
      </c>
      <c r="BF159" s="101">
        <f t="shared" si="20"/>
        <v>0</v>
      </c>
      <c r="BG159" s="101">
        <f t="shared" si="21"/>
        <v>0</v>
      </c>
      <c r="BH159" s="101">
        <f t="shared" si="22"/>
        <v>0</v>
      </c>
      <c r="BI159" s="101">
        <f t="shared" si="23"/>
        <v>0</v>
      </c>
      <c r="BJ159" s="13" t="s">
        <v>123</v>
      </c>
      <c r="BK159" s="101">
        <f t="shared" si="24"/>
        <v>0</v>
      </c>
      <c r="BL159" s="13" t="s">
        <v>150</v>
      </c>
      <c r="BM159" s="13" t="s">
        <v>359</v>
      </c>
    </row>
    <row r="160" spans="2:65" s="1" customFormat="1" ht="31.5" customHeight="1" x14ac:dyDescent="0.3">
      <c r="B160" s="126"/>
      <c r="C160" s="155" t="s">
        <v>8</v>
      </c>
      <c r="D160" s="155" t="s">
        <v>146</v>
      </c>
      <c r="E160" s="156" t="s">
        <v>360</v>
      </c>
      <c r="F160" s="232" t="s">
        <v>361</v>
      </c>
      <c r="G160" s="233"/>
      <c r="H160" s="233"/>
      <c r="I160" s="233"/>
      <c r="J160" s="157" t="s">
        <v>149</v>
      </c>
      <c r="K160" s="158">
        <v>109.02</v>
      </c>
      <c r="L160" s="234">
        <v>0</v>
      </c>
      <c r="M160" s="233"/>
      <c r="N160" s="235">
        <f t="shared" si="15"/>
        <v>0</v>
      </c>
      <c r="O160" s="233"/>
      <c r="P160" s="233"/>
      <c r="Q160" s="233"/>
      <c r="R160" s="128"/>
      <c r="T160" s="160" t="s">
        <v>3</v>
      </c>
      <c r="U160" s="39" t="s">
        <v>41</v>
      </c>
      <c r="V160" s="31"/>
      <c r="W160" s="161">
        <f t="shared" si="16"/>
        <v>0</v>
      </c>
      <c r="X160" s="161">
        <v>4.7200000000000002E-3</v>
      </c>
      <c r="Y160" s="161">
        <f t="shared" si="17"/>
        <v>0.51457439999999999</v>
      </c>
      <c r="Z160" s="161">
        <v>0</v>
      </c>
      <c r="AA160" s="162">
        <f t="shared" si="18"/>
        <v>0</v>
      </c>
      <c r="AR160" s="13" t="s">
        <v>150</v>
      </c>
      <c r="AT160" s="13" t="s">
        <v>146</v>
      </c>
      <c r="AU160" s="13" t="s">
        <v>123</v>
      </c>
      <c r="AY160" s="13" t="s">
        <v>144</v>
      </c>
      <c r="BE160" s="101">
        <f t="shared" si="19"/>
        <v>0</v>
      </c>
      <c r="BF160" s="101">
        <f t="shared" si="20"/>
        <v>0</v>
      </c>
      <c r="BG160" s="101">
        <f t="shared" si="21"/>
        <v>0</v>
      </c>
      <c r="BH160" s="101">
        <f t="shared" si="22"/>
        <v>0</v>
      </c>
      <c r="BI160" s="101">
        <f t="shared" si="23"/>
        <v>0</v>
      </c>
      <c r="BJ160" s="13" t="s">
        <v>123</v>
      </c>
      <c r="BK160" s="101">
        <f t="shared" si="24"/>
        <v>0</v>
      </c>
      <c r="BL160" s="13" t="s">
        <v>150</v>
      </c>
      <c r="BM160" s="13" t="s">
        <v>362</v>
      </c>
    </row>
    <row r="161" spans="2:65" s="1" customFormat="1" ht="31.5" customHeight="1" x14ac:dyDescent="0.3">
      <c r="B161" s="126"/>
      <c r="C161" s="155" t="s">
        <v>207</v>
      </c>
      <c r="D161" s="155" t="s">
        <v>146</v>
      </c>
      <c r="E161" s="156" t="s">
        <v>363</v>
      </c>
      <c r="F161" s="232" t="s">
        <v>364</v>
      </c>
      <c r="G161" s="233"/>
      <c r="H161" s="233"/>
      <c r="I161" s="233"/>
      <c r="J161" s="157" t="s">
        <v>149</v>
      </c>
      <c r="K161" s="158">
        <v>109.02</v>
      </c>
      <c r="L161" s="234">
        <v>0</v>
      </c>
      <c r="M161" s="233"/>
      <c r="N161" s="235">
        <f t="shared" si="15"/>
        <v>0</v>
      </c>
      <c r="O161" s="233"/>
      <c r="P161" s="233"/>
      <c r="Q161" s="233"/>
      <c r="R161" s="128"/>
      <c r="T161" s="160" t="s">
        <v>3</v>
      </c>
      <c r="U161" s="39" t="s">
        <v>41</v>
      </c>
      <c r="V161" s="31"/>
      <c r="W161" s="161">
        <f t="shared" si="16"/>
        <v>0</v>
      </c>
      <c r="X161" s="161">
        <v>4.1599999999999996E-3</v>
      </c>
      <c r="Y161" s="161">
        <f t="shared" si="17"/>
        <v>0.45352319999999996</v>
      </c>
      <c r="Z161" s="161">
        <v>0</v>
      </c>
      <c r="AA161" s="162">
        <f t="shared" si="18"/>
        <v>0</v>
      </c>
      <c r="AR161" s="13" t="s">
        <v>150</v>
      </c>
      <c r="AT161" s="13" t="s">
        <v>146</v>
      </c>
      <c r="AU161" s="13" t="s">
        <v>123</v>
      </c>
      <c r="AY161" s="13" t="s">
        <v>144</v>
      </c>
      <c r="BE161" s="101">
        <f t="shared" si="19"/>
        <v>0</v>
      </c>
      <c r="BF161" s="101">
        <f t="shared" si="20"/>
        <v>0</v>
      </c>
      <c r="BG161" s="101">
        <f t="shared" si="21"/>
        <v>0</v>
      </c>
      <c r="BH161" s="101">
        <f t="shared" si="22"/>
        <v>0</v>
      </c>
      <c r="BI161" s="101">
        <f t="shared" si="23"/>
        <v>0</v>
      </c>
      <c r="BJ161" s="13" t="s">
        <v>123</v>
      </c>
      <c r="BK161" s="101">
        <f t="shared" si="24"/>
        <v>0</v>
      </c>
      <c r="BL161" s="13" t="s">
        <v>150</v>
      </c>
      <c r="BM161" s="13" t="s">
        <v>365</v>
      </c>
    </row>
    <row r="162" spans="2:65" s="1" customFormat="1" ht="31.5" customHeight="1" x14ac:dyDescent="0.3">
      <c r="B162" s="126"/>
      <c r="C162" s="155" t="s">
        <v>212</v>
      </c>
      <c r="D162" s="155" t="s">
        <v>146</v>
      </c>
      <c r="E162" s="156" t="s">
        <v>366</v>
      </c>
      <c r="F162" s="232" t="s">
        <v>367</v>
      </c>
      <c r="G162" s="233"/>
      <c r="H162" s="233"/>
      <c r="I162" s="233"/>
      <c r="J162" s="157" t="s">
        <v>149</v>
      </c>
      <c r="K162" s="158">
        <v>560</v>
      </c>
      <c r="L162" s="234">
        <v>0</v>
      </c>
      <c r="M162" s="233"/>
      <c r="N162" s="235">
        <f t="shared" si="15"/>
        <v>0</v>
      </c>
      <c r="O162" s="233"/>
      <c r="P162" s="233"/>
      <c r="Q162" s="233"/>
      <c r="R162" s="128"/>
      <c r="T162" s="160" t="s">
        <v>3</v>
      </c>
      <c r="U162" s="39" t="s">
        <v>41</v>
      </c>
      <c r="V162" s="31"/>
      <c r="W162" s="161">
        <f t="shared" si="16"/>
        <v>0</v>
      </c>
      <c r="X162" s="161">
        <v>2.1000000000000001E-4</v>
      </c>
      <c r="Y162" s="161">
        <f t="shared" si="17"/>
        <v>0.11760000000000001</v>
      </c>
      <c r="Z162" s="161">
        <v>0</v>
      </c>
      <c r="AA162" s="162">
        <f t="shared" si="18"/>
        <v>0</v>
      </c>
      <c r="AR162" s="13" t="s">
        <v>150</v>
      </c>
      <c r="AT162" s="13" t="s">
        <v>146</v>
      </c>
      <c r="AU162" s="13" t="s">
        <v>123</v>
      </c>
      <c r="AY162" s="13" t="s">
        <v>144</v>
      </c>
      <c r="BE162" s="101">
        <f t="shared" si="19"/>
        <v>0</v>
      </c>
      <c r="BF162" s="101">
        <f t="shared" si="20"/>
        <v>0</v>
      </c>
      <c r="BG162" s="101">
        <f t="shared" si="21"/>
        <v>0</v>
      </c>
      <c r="BH162" s="101">
        <f t="shared" si="22"/>
        <v>0</v>
      </c>
      <c r="BI162" s="101">
        <f t="shared" si="23"/>
        <v>0</v>
      </c>
      <c r="BJ162" s="13" t="s">
        <v>123</v>
      </c>
      <c r="BK162" s="101">
        <f t="shared" si="24"/>
        <v>0</v>
      </c>
      <c r="BL162" s="13" t="s">
        <v>150</v>
      </c>
      <c r="BM162" s="13" t="s">
        <v>368</v>
      </c>
    </row>
    <row r="163" spans="2:65" s="1" customFormat="1" ht="31.5" customHeight="1" x14ac:dyDescent="0.3">
      <c r="B163" s="126"/>
      <c r="C163" s="155" t="s">
        <v>216</v>
      </c>
      <c r="D163" s="155" t="s">
        <v>146</v>
      </c>
      <c r="E163" s="156" t="s">
        <v>369</v>
      </c>
      <c r="F163" s="232" t="s">
        <v>370</v>
      </c>
      <c r="G163" s="233"/>
      <c r="H163" s="233"/>
      <c r="I163" s="233"/>
      <c r="J163" s="157" t="s">
        <v>149</v>
      </c>
      <c r="K163" s="158">
        <v>520</v>
      </c>
      <c r="L163" s="234">
        <v>0</v>
      </c>
      <c r="M163" s="233"/>
      <c r="N163" s="235">
        <f t="shared" si="15"/>
        <v>0</v>
      </c>
      <c r="O163" s="233"/>
      <c r="P163" s="233"/>
      <c r="Q163" s="233"/>
      <c r="R163" s="128"/>
      <c r="T163" s="160" t="s">
        <v>3</v>
      </c>
      <c r="U163" s="39" t="s">
        <v>41</v>
      </c>
      <c r="V163" s="31"/>
      <c r="W163" s="161">
        <f t="shared" si="16"/>
        <v>0</v>
      </c>
      <c r="X163" s="161">
        <v>2.8300000000000001E-3</v>
      </c>
      <c r="Y163" s="161">
        <f t="shared" si="17"/>
        <v>1.4716</v>
      </c>
      <c r="Z163" s="161">
        <v>0</v>
      </c>
      <c r="AA163" s="162">
        <f t="shared" si="18"/>
        <v>0</v>
      </c>
      <c r="AR163" s="13" t="s">
        <v>150</v>
      </c>
      <c r="AT163" s="13" t="s">
        <v>146</v>
      </c>
      <c r="AU163" s="13" t="s">
        <v>123</v>
      </c>
      <c r="AY163" s="13" t="s">
        <v>144</v>
      </c>
      <c r="BE163" s="101">
        <f t="shared" si="19"/>
        <v>0</v>
      </c>
      <c r="BF163" s="101">
        <f t="shared" si="20"/>
        <v>0</v>
      </c>
      <c r="BG163" s="101">
        <f t="shared" si="21"/>
        <v>0</v>
      </c>
      <c r="BH163" s="101">
        <f t="shared" si="22"/>
        <v>0</v>
      </c>
      <c r="BI163" s="101">
        <f t="shared" si="23"/>
        <v>0</v>
      </c>
      <c r="BJ163" s="13" t="s">
        <v>123</v>
      </c>
      <c r="BK163" s="101">
        <f t="shared" si="24"/>
        <v>0</v>
      </c>
      <c r="BL163" s="13" t="s">
        <v>150</v>
      </c>
      <c r="BM163" s="13" t="s">
        <v>371</v>
      </c>
    </row>
    <row r="164" spans="2:65" s="1" customFormat="1" ht="31.5" customHeight="1" x14ac:dyDescent="0.3">
      <c r="B164" s="126"/>
      <c r="C164" s="155" t="s">
        <v>220</v>
      </c>
      <c r="D164" s="155" t="s">
        <v>146</v>
      </c>
      <c r="E164" s="156" t="s">
        <v>372</v>
      </c>
      <c r="F164" s="232" t="s">
        <v>373</v>
      </c>
      <c r="G164" s="233"/>
      <c r="H164" s="233"/>
      <c r="I164" s="233"/>
      <c r="J164" s="157" t="s">
        <v>149</v>
      </c>
      <c r="K164" s="158">
        <v>40</v>
      </c>
      <c r="L164" s="234">
        <v>0</v>
      </c>
      <c r="M164" s="233"/>
      <c r="N164" s="235">
        <f t="shared" si="15"/>
        <v>0</v>
      </c>
      <c r="O164" s="233"/>
      <c r="P164" s="233"/>
      <c r="Q164" s="233"/>
      <c r="R164" s="128"/>
      <c r="T164" s="160" t="s">
        <v>3</v>
      </c>
      <c r="U164" s="39" t="s">
        <v>41</v>
      </c>
      <c r="V164" s="31"/>
      <c r="W164" s="161">
        <f t="shared" si="16"/>
        <v>0</v>
      </c>
      <c r="X164" s="161">
        <v>6.5100000000000002E-3</v>
      </c>
      <c r="Y164" s="161">
        <f t="shared" si="17"/>
        <v>0.26040000000000002</v>
      </c>
      <c r="Z164" s="161">
        <v>0</v>
      </c>
      <c r="AA164" s="162">
        <f t="shared" si="18"/>
        <v>0</v>
      </c>
      <c r="AR164" s="13" t="s">
        <v>150</v>
      </c>
      <c r="AT164" s="13" t="s">
        <v>146</v>
      </c>
      <c r="AU164" s="13" t="s">
        <v>123</v>
      </c>
      <c r="AY164" s="13" t="s">
        <v>144</v>
      </c>
      <c r="BE164" s="101">
        <f t="shared" si="19"/>
        <v>0</v>
      </c>
      <c r="BF164" s="101">
        <f t="shared" si="20"/>
        <v>0</v>
      </c>
      <c r="BG164" s="101">
        <f t="shared" si="21"/>
        <v>0</v>
      </c>
      <c r="BH164" s="101">
        <f t="shared" si="22"/>
        <v>0</v>
      </c>
      <c r="BI164" s="101">
        <f t="shared" si="23"/>
        <v>0</v>
      </c>
      <c r="BJ164" s="13" t="s">
        <v>123</v>
      </c>
      <c r="BK164" s="101">
        <f t="shared" si="24"/>
        <v>0</v>
      </c>
      <c r="BL164" s="13" t="s">
        <v>150</v>
      </c>
      <c r="BM164" s="13" t="s">
        <v>374</v>
      </c>
    </row>
    <row r="165" spans="2:65" s="1" customFormat="1" ht="31.5" customHeight="1" x14ac:dyDescent="0.3">
      <c r="B165" s="126"/>
      <c r="C165" s="155" t="s">
        <v>224</v>
      </c>
      <c r="D165" s="155" t="s">
        <v>146</v>
      </c>
      <c r="E165" s="156" t="s">
        <v>375</v>
      </c>
      <c r="F165" s="232" t="s">
        <v>376</v>
      </c>
      <c r="G165" s="233"/>
      <c r="H165" s="233"/>
      <c r="I165" s="233"/>
      <c r="J165" s="157" t="s">
        <v>149</v>
      </c>
      <c r="K165" s="158">
        <v>40</v>
      </c>
      <c r="L165" s="234">
        <v>0</v>
      </c>
      <c r="M165" s="233"/>
      <c r="N165" s="235">
        <f t="shared" si="15"/>
        <v>0</v>
      </c>
      <c r="O165" s="233"/>
      <c r="P165" s="233"/>
      <c r="Q165" s="233"/>
      <c r="R165" s="128"/>
      <c r="T165" s="160" t="s">
        <v>3</v>
      </c>
      <c r="U165" s="39" t="s">
        <v>41</v>
      </c>
      <c r="V165" s="31"/>
      <c r="W165" s="161">
        <f t="shared" si="16"/>
        <v>0</v>
      </c>
      <c r="X165" s="161">
        <v>1.136E-2</v>
      </c>
      <c r="Y165" s="161">
        <f t="shared" si="17"/>
        <v>0.45440000000000003</v>
      </c>
      <c r="Z165" s="161">
        <v>0</v>
      </c>
      <c r="AA165" s="162">
        <f t="shared" si="18"/>
        <v>0</v>
      </c>
      <c r="AR165" s="13" t="s">
        <v>150</v>
      </c>
      <c r="AT165" s="13" t="s">
        <v>146</v>
      </c>
      <c r="AU165" s="13" t="s">
        <v>123</v>
      </c>
      <c r="AY165" s="13" t="s">
        <v>144</v>
      </c>
      <c r="BE165" s="101">
        <f t="shared" si="19"/>
        <v>0</v>
      </c>
      <c r="BF165" s="101">
        <f t="shared" si="20"/>
        <v>0</v>
      </c>
      <c r="BG165" s="101">
        <f t="shared" si="21"/>
        <v>0</v>
      </c>
      <c r="BH165" s="101">
        <f t="shared" si="22"/>
        <v>0</v>
      </c>
      <c r="BI165" s="101">
        <f t="shared" si="23"/>
        <v>0</v>
      </c>
      <c r="BJ165" s="13" t="s">
        <v>123</v>
      </c>
      <c r="BK165" s="101">
        <f t="shared" si="24"/>
        <v>0</v>
      </c>
      <c r="BL165" s="13" t="s">
        <v>150</v>
      </c>
      <c r="BM165" s="13" t="s">
        <v>377</v>
      </c>
    </row>
    <row r="166" spans="2:65" s="1" customFormat="1" ht="44.25" customHeight="1" x14ac:dyDescent="0.3">
      <c r="B166" s="126"/>
      <c r="C166" s="155" t="s">
        <v>228</v>
      </c>
      <c r="D166" s="155" t="s">
        <v>146</v>
      </c>
      <c r="E166" s="156" t="s">
        <v>378</v>
      </c>
      <c r="F166" s="232" t="s">
        <v>379</v>
      </c>
      <c r="G166" s="233"/>
      <c r="H166" s="233"/>
      <c r="I166" s="233"/>
      <c r="J166" s="157" t="s">
        <v>149</v>
      </c>
      <c r="K166" s="158">
        <v>520</v>
      </c>
      <c r="L166" s="234">
        <v>0</v>
      </c>
      <c r="M166" s="233"/>
      <c r="N166" s="235">
        <f t="shared" si="15"/>
        <v>0</v>
      </c>
      <c r="O166" s="233"/>
      <c r="P166" s="233"/>
      <c r="Q166" s="233"/>
      <c r="R166" s="128"/>
      <c r="T166" s="160" t="s">
        <v>3</v>
      </c>
      <c r="U166" s="39" t="s">
        <v>41</v>
      </c>
      <c r="V166" s="31"/>
      <c r="W166" s="161">
        <f t="shared" si="16"/>
        <v>0</v>
      </c>
      <c r="X166" s="161">
        <v>2.4490000000000001E-2</v>
      </c>
      <c r="Y166" s="161">
        <f t="shared" si="17"/>
        <v>12.7348</v>
      </c>
      <c r="Z166" s="161">
        <v>0</v>
      </c>
      <c r="AA166" s="162">
        <f t="shared" si="18"/>
        <v>0</v>
      </c>
      <c r="AR166" s="13" t="s">
        <v>150</v>
      </c>
      <c r="AT166" s="13" t="s">
        <v>146</v>
      </c>
      <c r="AU166" s="13" t="s">
        <v>123</v>
      </c>
      <c r="AY166" s="13" t="s">
        <v>144</v>
      </c>
      <c r="BE166" s="101">
        <f t="shared" si="19"/>
        <v>0</v>
      </c>
      <c r="BF166" s="101">
        <f t="shared" si="20"/>
        <v>0</v>
      </c>
      <c r="BG166" s="101">
        <f t="shared" si="21"/>
        <v>0</v>
      </c>
      <c r="BH166" s="101">
        <f t="shared" si="22"/>
        <v>0</v>
      </c>
      <c r="BI166" s="101">
        <f t="shared" si="23"/>
        <v>0</v>
      </c>
      <c r="BJ166" s="13" t="s">
        <v>123</v>
      </c>
      <c r="BK166" s="101">
        <f t="shared" si="24"/>
        <v>0</v>
      </c>
      <c r="BL166" s="13" t="s">
        <v>150</v>
      </c>
      <c r="BM166" s="13" t="s">
        <v>380</v>
      </c>
    </row>
    <row r="167" spans="2:65" s="1" customFormat="1" ht="31.5" customHeight="1" x14ac:dyDescent="0.3">
      <c r="B167" s="126"/>
      <c r="C167" s="155" t="s">
        <v>381</v>
      </c>
      <c r="D167" s="155" t="s">
        <v>146</v>
      </c>
      <c r="E167" s="156" t="s">
        <v>382</v>
      </c>
      <c r="F167" s="232" t="s">
        <v>383</v>
      </c>
      <c r="G167" s="233"/>
      <c r="H167" s="233"/>
      <c r="I167" s="233"/>
      <c r="J167" s="157" t="s">
        <v>149</v>
      </c>
      <c r="K167" s="158">
        <v>80.760000000000005</v>
      </c>
      <c r="L167" s="234">
        <v>0</v>
      </c>
      <c r="M167" s="233"/>
      <c r="N167" s="235">
        <f t="shared" si="15"/>
        <v>0</v>
      </c>
      <c r="O167" s="233"/>
      <c r="P167" s="233"/>
      <c r="Q167" s="233"/>
      <c r="R167" s="128"/>
      <c r="T167" s="160" t="s">
        <v>3</v>
      </c>
      <c r="U167" s="39" t="s">
        <v>41</v>
      </c>
      <c r="V167" s="31"/>
      <c r="W167" s="161">
        <f t="shared" si="16"/>
        <v>0</v>
      </c>
      <c r="X167" s="161">
        <v>1.4080000000000001E-2</v>
      </c>
      <c r="Y167" s="161">
        <f t="shared" si="17"/>
        <v>1.1371008</v>
      </c>
      <c r="Z167" s="161">
        <v>0</v>
      </c>
      <c r="AA167" s="162">
        <f t="shared" si="18"/>
        <v>0</v>
      </c>
      <c r="AR167" s="13" t="s">
        <v>150</v>
      </c>
      <c r="AT167" s="13" t="s">
        <v>146</v>
      </c>
      <c r="AU167" s="13" t="s">
        <v>123</v>
      </c>
      <c r="AY167" s="13" t="s">
        <v>144</v>
      </c>
      <c r="BE167" s="101">
        <f t="shared" si="19"/>
        <v>0</v>
      </c>
      <c r="BF167" s="101">
        <f t="shared" si="20"/>
        <v>0</v>
      </c>
      <c r="BG167" s="101">
        <f t="shared" si="21"/>
        <v>0</v>
      </c>
      <c r="BH167" s="101">
        <f t="shared" si="22"/>
        <v>0</v>
      </c>
      <c r="BI167" s="101">
        <f t="shared" si="23"/>
        <v>0</v>
      </c>
      <c r="BJ167" s="13" t="s">
        <v>123</v>
      </c>
      <c r="BK167" s="101">
        <f t="shared" si="24"/>
        <v>0</v>
      </c>
      <c r="BL167" s="13" t="s">
        <v>150</v>
      </c>
      <c r="BM167" s="13" t="s">
        <v>384</v>
      </c>
    </row>
    <row r="168" spans="2:65" s="1" customFormat="1" ht="44.25" customHeight="1" x14ac:dyDescent="0.3">
      <c r="B168" s="126"/>
      <c r="C168" s="155" t="s">
        <v>241</v>
      </c>
      <c r="D168" s="155" t="s">
        <v>146</v>
      </c>
      <c r="E168" s="156" t="s">
        <v>385</v>
      </c>
      <c r="F168" s="232" t="s">
        <v>386</v>
      </c>
      <c r="G168" s="233"/>
      <c r="H168" s="233"/>
      <c r="I168" s="233"/>
      <c r="J168" s="157" t="s">
        <v>149</v>
      </c>
      <c r="K168" s="158">
        <v>18.21</v>
      </c>
      <c r="L168" s="234">
        <v>0</v>
      </c>
      <c r="M168" s="233"/>
      <c r="N168" s="235">
        <f t="shared" si="15"/>
        <v>0</v>
      </c>
      <c r="O168" s="233"/>
      <c r="P168" s="233"/>
      <c r="Q168" s="233"/>
      <c r="R168" s="128"/>
      <c r="T168" s="160" t="s">
        <v>3</v>
      </c>
      <c r="U168" s="39" t="s">
        <v>41</v>
      </c>
      <c r="V168" s="31"/>
      <c r="W168" s="161">
        <f t="shared" si="16"/>
        <v>0</v>
      </c>
      <c r="X168" s="161">
        <v>0.21940999999999999</v>
      </c>
      <c r="Y168" s="161">
        <f t="shared" si="17"/>
        <v>3.9954561000000002</v>
      </c>
      <c r="Z168" s="161">
        <v>0</v>
      </c>
      <c r="AA168" s="162">
        <f t="shared" si="18"/>
        <v>0</v>
      </c>
      <c r="AR168" s="13" t="s">
        <v>150</v>
      </c>
      <c r="AT168" s="13" t="s">
        <v>146</v>
      </c>
      <c r="AU168" s="13" t="s">
        <v>123</v>
      </c>
      <c r="AY168" s="13" t="s">
        <v>144</v>
      </c>
      <c r="BE168" s="101">
        <f t="shared" si="19"/>
        <v>0</v>
      </c>
      <c r="BF168" s="101">
        <f t="shared" si="20"/>
        <v>0</v>
      </c>
      <c r="BG168" s="101">
        <f t="shared" si="21"/>
        <v>0</v>
      </c>
      <c r="BH168" s="101">
        <f t="shared" si="22"/>
        <v>0</v>
      </c>
      <c r="BI168" s="101">
        <f t="shared" si="23"/>
        <v>0</v>
      </c>
      <c r="BJ168" s="13" t="s">
        <v>123</v>
      </c>
      <c r="BK168" s="101">
        <f t="shared" si="24"/>
        <v>0</v>
      </c>
      <c r="BL168" s="13" t="s">
        <v>150</v>
      </c>
      <c r="BM168" s="13" t="s">
        <v>387</v>
      </c>
    </row>
    <row r="169" spans="2:65" s="1" customFormat="1" ht="44.25" customHeight="1" x14ac:dyDescent="0.3">
      <c r="B169" s="126"/>
      <c r="C169" s="155" t="s">
        <v>232</v>
      </c>
      <c r="D169" s="155" t="s">
        <v>146</v>
      </c>
      <c r="E169" s="156" t="s">
        <v>388</v>
      </c>
      <c r="F169" s="232" t="s">
        <v>389</v>
      </c>
      <c r="G169" s="233"/>
      <c r="H169" s="233"/>
      <c r="I169" s="233"/>
      <c r="J169" s="157" t="s">
        <v>149</v>
      </c>
      <c r="K169" s="158">
        <v>2.4</v>
      </c>
      <c r="L169" s="234">
        <v>0</v>
      </c>
      <c r="M169" s="233"/>
      <c r="N169" s="235">
        <f t="shared" si="15"/>
        <v>0</v>
      </c>
      <c r="O169" s="233"/>
      <c r="P169" s="233"/>
      <c r="Q169" s="233"/>
      <c r="R169" s="128"/>
      <c r="T169" s="160" t="s">
        <v>3</v>
      </c>
      <c r="U169" s="39" t="s">
        <v>41</v>
      </c>
      <c r="V169" s="31"/>
      <c r="W169" s="161">
        <f t="shared" si="16"/>
        <v>0</v>
      </c>
      <c r="X169" s="161">
        <v>0.28988999999999998</v>
      </c>
      <c r="Y169" s="161">
        <f t="shared" si="17"/>
        <v>0.69573599999999991</v>
      </c>
      <c r="Z169" s="161">
        <v>0</v>
      </c>
      <c r="AA169" s="162">
        <f t="shared" si="18"/>
        <v>0</v>
      </c>
      <c r="AR169" s="13" t="s">
        <v>150</v>
      </c>
      <c r="AT169" s="13" t="s">
        <v>146</v>
      </c>
      <c r="AU169" s="13" t="s">
        <v>123</v>
      </c>
      <c r="AY169" s="13" t="s">
        <v>144</v>
      </c>
      <c r="BE169" s="101">
        <f t="shared" si="19"/>
        <v>0</v>
      </c>
      <c r="BF169" s="101">
        <f t="shared" si="20"/>
        <v>0</v>
      </c>
      <c r="BG169" s="101">
        <f t="shared" si="21"/>
        <v>0</v>
      </c>
      <c r="BH169" s="101">
        <f t="shared" si="22"/>
        <v>0</v>
      </c>
      <c r="BI169" s="101">
        <f t="shared" si="23"/>
        <v>0</v>
      </c>
      <c r="BJ169" s="13" t="s">
        <v>123</v>
      </c>
      <c r="BK169" s="101">
        <f t="shared" si="24"/>
        <v>0</v>
      </c>
      <c r="BL169" s="13" t="s">
        <v>150</v>
      </c>
      <c r="BM169" s="13" t="s">
        <v>390</v>
      </c>
    </row>
    <row r="170" spans="2:65" s="1" customFormat="1" ht="44.25" customHeight="1" x14ac:dyDescent="0.3">
      <c r="B170" s="126"/>
      <c r="C170" s="155" t="s">
        <v>391</v>
      </c>
      <c r="D170" s="155" t="s">
        <v>146</v>
      </c>
      <c r="E170" s="156" t="s">
        <v>392</v>
      </c>
      <c r="F170" s="232" t="s">
        <v>393</v>
      </c>
      <c r="G170" s="233"/>
      <c r="H170" s="233"/>
      <c r="I170" s="233"/>
      <c r="J170" s="157" t="s">
        <v>205</v>
      </c>
      <c r="K170" s="158">
        <v>0.03</v>
      </c>
      <c r="L170" s="234">
        <v>0</v>
      </c>
      <c r="M170" s="233"/>
      <c r="N170" s="235">
        <f t="shared" si="15"/>
        <v>0</v>
      </c>
      <c r="O170" s="233"/>
      <c r="P170" s="233"/>
      <c r="Q170" s="233"/>
      <c r="R170" s="128"/>
      <c r="T170" s="160" t="s">
        <v>3</v>
      </c>
      <c r="U170" s="39" t="s">
        <v>41</v>
      </c>
      <c r="V170" s="31"/>
      <c r="W170" s="161">
        <f t="shared" si="16"/>
        <v>0</v>
      </c>
      <c r="X170" s="161">
        <v>1.20296</v>
      </c>
      <c r="Y170" s="161">
        <f t="shared" si="17"/>
        <v>3.6088799999999997E-2</v>
      </c>
      <c r="Z170" s="161">
        <v>0</v>
      </c>
      <c r="AA170" s="162">
        <f t="shared" si="18"/>
        <v>0</v>
      </c>
      <c r="AR170" s="13" t="s">
        <v>150</v>
      </c>
      <c r="AT170" s="13" t="s">
        <v>146</v>
      </c>
      <c r="AU170" s="13" t="s">
        <v>123</v>
      </c>
      <c r="AY170" s="13" t="s">
        <v>144</v>
      </c>
      <c r="BE170" s="101">
        <f t="shared" si="19"/>
        <v>0</v>
      </c>
      <c r="BF170" s="101">
        <f t="shared" si="20"/>
        <v>0</v>
      </c>
      <c r="BG170" s="101">
        <f t="shared" si="21"/>
        <v>0</v>
      </c>
      <c r="BH170" s="101">
        <f t="shared" si="22"/>
        <v>0</v>
      </c>
      <c r="BI170" s="101">
        <f t="shared" si="23"/>
        <v>0</v>
      </c>
      <c r="BJ170" s="13" t="s">
        <v>123</v>
      </c>
      <c r="BK170" s="101">
        <f t="shared" si="24"/>
        <v>0</v>
      </c>
      <c r="BL170" s="13" t="s">
        <v>150</v>
      </c>
      <c r="BM170" s="13" t="s">
        <v>394</v>
      </c>
    </row>
    <row r="171" spans="2:65" s="1" customFormat="1" ht="31.5" customHeight="1" x14ac:dyDescent="0.3">
      <c r="B171" s="126"/>
      <c r="C171" s="155" t="s">
        <v>256</v>
      </c>
      <c r="D171" s="155" t="s">
        <v>146</v>
      </c>
      <c r="E171" s="156" t="s">
        <v>395</v>
      </c>
      <c r="F171" s="232" t="s">
        <v>396</v>
      </c>
      <c r="G171" s="233"/>
      <c r="H171" s="233"/>
      <c r="I171" s="233"/>
      <c r="J171" s="157" t="s">
        <v>171</v>
      </c>
      <c r="K171" s="158">
        <v>2.13</v>
      </c>
      <c r="L171" s="234">
        <v>0</v>
      </c>
      <c r="M171" s="233"/>
      <c r="N171" s="235">
        <f t="shared" si="15"/>
        <v>0</v>
      </c>
      <c r="O171" s="233"/>
      <c r="P171" s="233"/>
      <c r="Q171" s="233"/>
      <c r="R171" s="128"/>
      <c r="T171" s="160" t="s">
        <v>3</v>
      </c>
      <c r="U171" s="39" t="s">
        <v>41</v>
      </c>
      <c r="V171" s="31"/>
      <c r="W171" s="161">
        <f t="shared" si="16"/>
        <v>0</v>
      </c>
      <c r="X171" s="161">
        <v>1.837</v>
      </c>
      <c r="Y171" s="161">
        <f t="shared" si="17"/>
        <v>3.9128099999999999</v>
      </c>
      <c r="Z171" s="161">
        <v>0</v>
      </c>
      <c r="AA171" s="162">
        <f t="shared" si="18"/>
        <v>0</v>
      </c>
      <c r="AR171" s="13" t="s">
        <v>150</v>
      </c>
      <c r="AT171" s="13" t="s">
        <v>146</v>
      </c>
      <c r="AU171" s="13" t="s">
        <v>123</v>
      </c>
      <c r="AY171" s="13" t="s">
        <v>144</v>
      </c>
      <c r="BE171" s="101">
        <f t="shared" si="19"/>
        <v>0</v>
      </c>
      <c r="BF171" s="101">
        <f t="shared" si="20"/>
        <v>0</v>
      </c>
      <c r="BG171" s="101">
        <f t="shared" si="21"/>
        <v>0</v>
      </c>
      <c r="BH171" s="101">
        <f t="shared" si="22"/>
        <v>0</v>
      </c>
      <c r="BI171" s="101">
        <f t="shared" si="23"/>
        <v>0</v>
      </c>
      <c r="BJ171" s="13" t="s">
        <v>123</v>
      </c>
      <c r="BK171" s="101">
        <f t="shared" si="24"/>
        <v>0</v>
      </c>
      <c r="BL171" s="13" t="s">
        <v>150</v>
      </c>
      <c r="BM171" s="13" t="s">
        <v>397</v>
      </c>
    </row>
    <row r="172" spans="2:65" s="1" customFormat="1" ht="22.5" customHeight="1" x14ac:dyDescent="0.3">
      <c r="B172" s="126"/>
      <c r="C172" s="155" t="s">
        <v>260</v>
      </c>
      <c r="D172" s="155" t="s">
        <v>146</v>
      </c>
      <c r="E172" s="156" t="s">
        <v>398</v>
      </c>
      <c r="F172" s="232" t="s">
        <v>399</v>
      </c>
      <c r="G172" s="233"/>
      <c r="H172" s="233"/>
      <c r="I172" s="233"/>
      <c r="J172" s="157" t="s">
        <v>149</v>
      </c>
      <c r="K172" s="158">
        <v>18.21</v>
      </c>
      <c r="L172" s="234">
        <v>0</v>
      </c>
      <c r="M172" s="233"/>
      <c r="N172" s="235">
        <f t="shared" si="15"/>
        <v>0</v>
      </c>
      <c r="O172" s="233"/>
      <c r="P172" s="233"/>
      <c r="Q172" s="233"/>
      <c r="R172" s="128"/>
      <c r="T172" s="160" t="s">
        <v>3</v>
      </c>
      <c r="U172" s="39" t="s">
        <v>41</v>
      </c>
      <c r="V172" s="31"/>
      <c r="W172" s="161">
        <f t="shared" si="16"/>
        <v>0</v>
      </c>
      <c r="X172" s="161">
        <v>8.2400000000000008E-3</v>
      </c>
      <c r="Y172" s="161">
        <f t="shared" si="17"/>
        <v>0.15005040000000003</v>
      </c>
      <c r="Z172" s="161">
        <v>0</v>
      </c>
      <c r="AA172" s="162">
        <f t="shared" si="18"/>
        <v>0</v>
      </c>
      <c r="AR172" s="13" t="s">
        <v>150</v>
      </c>
      <c r="AT172" s="13" t="s">
        <v>146</v>
      </c>
      <c r="AU172" s="13" t="s">
        <v>123</v>
      </c>
      <c r="AY172" s="13" t="s">
        <v>144</v>
      </c>
      <c r="BE172" s="101">
        <f t="shared" si="19"/>
        <v>0</v>
      </c>
      <c r="BF172" s="101">
        <f t="shared" si="20"/>
        <v>0</v>
      </c>
      <c r="BG172" s="101">
        <f t="shared" si="21"/>
        <v>0</v>
      </c>
      <c r="BH172" s="101">
        <f t="shared" si="22"/>
        <v>0</v>
      </c>
      <c r="BI172" s="101">
        <f t="shared" si="23"/>
        <v>0</v>
      </c>
      <c r="BJ172" s="13" t="s">
        <v>123</v>
      </c>
      <c r="BK172" s="101">
        <f t="shared" si="24"/>
        <v>0</v>
      </c>
      <c r="BL172" s="13" t="s">
        <v>150</v>
      </c>
      <c r="BM172" s="13" t="s">
        <v>400</v>
      </c>
    </row>
    <row r="173" spans="2:65" s="1" customFormat="1" ht="31.5" customHeight="1" x14ac:dyDescent="0.3">
      <c r="B173" s="126"/>
      <c r="C173" s="155" t="s">
        <v>272</v>
      </c>
      <c r="D173" s="155" t="s">
        <v>146</v>
      </c>
      <c r="E173" s="156" t="s">
        <v>401</v>
      </c>
      <c r="F173" s="232" t="s">
        <v>402</v>
      </c>
      <c r="G173" s="233"/>
      <c r="H173" s="233"/>
      <c r="I173" s="233"/>
      <c r="J173" s="157" t="s">
        <v>183</v>
      </c>
      <c r="K173" s="158">
        <v>1</v>
      </c>
      <c r="L173" s="234">
        <v>0</v>
      </c>
      <c r="M173" s="233"/>
      <c r="N173" s="235">
        <f t="shared" si="15"/>
        <v>0</v>
      </c>
      <c r="O173" s="233"/>
      <c r="P173" s="233"/>
      <c r="Q173" s="233"/>
      <c r="R173" s="128"/>
      <c r="T173" s="160" t="s">
        <v>3</v>
      </c>
      <c r="U173" s="39" t="s">
        <v>41</v>
      </c>
      <c r="V173" s="31"/>
      <c r="W173" s="161">
        <f t="shared" si="16"/>
        <v>0</v>
      </c>
      <c r="X173" s="161">
        <v>1.7500000000000002E-2</v>
      </c>
      <c r="Y173" s="161">
        <f t="shared" si="17"/>
        <v>1.7500000000000002E-2</v>
      </c>
      <c r="Z173" s="161">
        <v>0</v>
      </c>
      <c r="AA173" s="162">
        <f t="shared" si="18"/>
        <v>0</v>
      </c>
      <c r="AR173" s="13" t="s">
        <v>150</v>
      </c>
      <c r="AT173" s="13" t="s">
        <v>146</v>
      </c>
      <c r="AU173" s="13" t="s">
        <v>123</v>
      </c>
      <c r="AY173" s="13" t="s">
        <v>144</v>
      </c>
      <c r="BE173" s="101">
        <f t="shared" si="19"/>
        <v>0</v>
      </c>
      <c r="BF173" s="101">
        <f t="shared" si="20"/>
        <v>0</v>
      </c>
      <c r="BG173" s="101">
        <f t="shared" si="21"/>
        <v>0</v>
      </c>
      <c r="BH173" s="101">
        <f t="shared" si="22"/>
        <v>0</v>
      </c>
      <c r="BI173" s="101">
        <f t="shared" si="23"/>
        <v>0</v>
      </c>
      <c r="BJ173" s="13" t="s">
        <v>123</v>
      </c>
      <c r="BK173" s="101">
        <f t="shared" si="24"/>
        <v>0</v>
      </c>
      <c r="BL173" s="13" t="s">
        <v>150</v>
      </c>
      <c r="BM173" s="13" t="s">
        <v>403</v>
      </c>
    </row>
    <row r="174" spans="2:65" s="1" customFormat="1" ht="22.5" customHeight="1" x14ac:dyDescent="0.3">
      <c r="B174" s="126"/>
      <c r="C174" s="167" t="s">
        <v>404</v>
      </c>
      <c r="D174" s="167" t="s">
        <v>405</v>
      </c>
      <c r="E174" s="168" t="s">
        <v>406</v>
      </c>
      <c r="F174" s="250" t="s">
        <v>407</v>
      </c>
      <c r="G174" s="251"/>
      <c r="H174" s="251"/>
      <c r="I174" s="251"/>
      <c r="J174" s="169" t="s">
        <v>183</v>
      </c>
      <c r="K174" s="170">
        <v>1</v>
      </c>
      <c r="L174" s="252">
        <v>0</v>
      </c>
      <c r="M174" s="251"/>
      <c r="N174" s="253">
        <f t="shared" si="15"/>
        <v>0</v>
      </c>
      <c r="O174" s="233"/>
      <c r="P174" s="233"/>
      <c r="Q174" s="233"/>
      <c r="R174" s="128"/>
      <c r="T174" s="160" t="s">
        <v>3</v>
      </c>
      <c r="U174" s="39" t="s">
        <v>41</v>
      </c>
      <c r="V174" s="31"/>
      <c r="W174" s="161">
        <f t="shared" si="16"/>
        <v>0</v>
      </c>
      <c r="X174" s="161">
        <v>9.2999999999999992E-3</v>
      </c>
      <c r="Y174" s="161">
        <f t="shared" si="17"/>
        <v>9.2999999999999992E-3</v>
      </c>
      <c r="Z174" s="161">
        <v>0</v>
      </c>
      <c r="AA174" s="162">
        <f t="shared" si="18"/>
        <v>0</v>
      </c>
      <c r="AR174" s="13" t="s">
        <v>268</v>
      </c>
      <c r="AT174" s="13" t="s">
        <v>405</v>
      </c>
      <c r="AU174" s="13" t="s">
        <v>123</v>
      </c>
      <c r="AY174" s="13" t="s">
        <v>144</v>
      </c>
      <c r="BE174" s="101">
        <f t="shared" si="19"/>
        <v>0</v>
      </c>
      <c r="BF174" s="101">
        <f t="shared" si="20"/>
        <v>0</v>
      </c>
      <c r="BG174" s="101">
        <f t="shared" si="21"/>
        <v>0</v>
      </c>
      <c r="BH174" s="101">
        <f t="shared" si="22"/>
        <v>0</v>
      </c>
      <c r="BI174" s="101">
        <f t="shared" si="23"/>
        <v>0</v>
      </c>
      <c r="BJ174" s="13" t="s">
        <v>123</v>
      </c>
      <c r="BK174" s="101">
        <f t="shared" si="24"/>
        <v>0</v>
      </c>
      <c r="BL174" s="13" t="s">
        <v>150</v>
      </c>
      <c r="BM174" s="13" t="s">
        <v>408</v>
      </c>
    </row>
    <row r="175" spans="2:65" s="9" customFormat="1" ht="29.85" customHeight="1" x14ac:dyDescent="0.3">
      <c r="B175" s="144"/>
      <c r="C175" s="145"/>
      <c r="D175" s="154" t="s">
        <v>114</v>
      </c>
      <c r="E175" s="154"/>
      <c r="F175" s="154"/>
      <c r="G175" s="154"/>
      <c r="H175" s="154"/>
      <c r="I175" s="154"/>
      <c r="J175" s="154"/>
      <c r="K175" s="154"/>
      <c r="L175" s="154"/>
      <c r="M175" s="154"/>
      <c r="N175" s="244">
        <f>BK175</f>
        <v>0</v>
      </c>
      <c r="O175" s="245"/>
      <c r="P175" s="245"/>
      <c r="Q175" s="245"/>
      <c r="R175" s="147"/>
      <c r="T175" s="148"/>
      <c r="U175" s="145"/>
      <c r="V175" s="145"/>
      <c r="W175" s="149">
        <f>SUM(W176:W183)</f>
        <v>0</v>
      </c>
      <c r="X175" s="145"/>
      <c r="Y175" s="149">
        <f>SUM(Y176:Y183)</f>
        <v>29.150428300000002</v>
      </c>
      <c r="Z175" s="145"/>
      <c r="AA175" s="150">
        <f>SUM(AA176:AA183)</f>
        <v>0</v>
      </c>
      <c r="AR175" s="151" t="s">
        <v>81</v>
      </c>
      <c r="AT175" s="152" t="s">
        <v>73</v>
      </c>
      <c r="AU175" s="152" t="s">
        <v>81</v>
      </c>
      <c r="AY175" s="151" t="s">
        <v>144</v>
      </c>
      <c r="BK175" s="153">
        <f>SUM(BK176:BK183)</f>
        <v>0</v>
      </c>
    </row>
    <row r="176" spans="2:65" s="1" customFormat="1" ht="44.25" customHeight="1" x14ac:dyDescent="0.3">
      <c r="B176" s="126"/>
      <c r="C176" s="155" t="s">
        <v>173</v>
      </c>
      <c r="D176" s="155" t="s">
        <v>146</v>
      </c>
      <c r="E176" s="156" t="s">
        <v>409</v>
      </c>
      <c r="F176" s="232" t="s">
        <v>410</v>
      </c>
      <c r="G176" s="233"/>
      <c r="H176" s="233"/>
      <c r="I176" s="233"/>
      <c r="J176" s="157" t="s">
        <v>149</v>
      </c>
      <c r="K176" s="158">
        <v>560</v>
      </c>
      <c r="L176" s="234">
        <v>0</v>
      </c>
      <c r="M176" s="233"/>
      <c r="N176" s="235">
        <f t="shared" ref="N176:N183" si="25">ROUND(L176*K176,2)</f>
        <v>0</v>
      </c>
      <c r="O176" s="233"/>
      <c r="P176" s="233"/>
      <c r="Q176" s="233"/>
      <c r="R176" s="128"/>
      <c r="T176" s="160" t="s">
        <v>3</v>
      </c>
      <c r="U176" s="39" t="s">
        <v>41</v>
      </c>
      <c r="V176" s="31"/>
      <c r="W176" s="161">
        <f t="shared" ref="W176:W183" si="26">V176*K176</f>
        <v>0</v>
      </c>
      <c r="X176" s="161">
        <v>2.572E-2</v>
      </c>
      <c r="Y176" s="161">
        <f t="shared" ref="Y176:Y183" si="27">X176*K176</f>
        <v>14.4032</v>
      </c>
      <c r="Z176" s="161">
        <v>0</v>
      </c>
      <c r="AA176" s="162">
        <f t="shared" ref="AA176:AA183" si="28">Z176*K176</f>
        <v>0</v>
      </c>
      <c r="AR176" s="13" t="s">
        <v>150</v>
      </c>
      <c r="AT176" s="13" t="s">
        <v>146</v>
      </c>
      <c r="AU176" s="13" t="s">
        <v>123</v>
      </c>
      <c r="AY176" s="13" t="s">
        <v>144</v>
      </c>
      <c r="BE176" s="101">
        <f t="shared" ref="BE176:BE183" si="29">IF(U176="základná",N176,0)</f>
        <v>0</v>
      </c>
      <c r="BF176" s="101">
        <f t="shared" ref="BF176:BF183" si="30">IF(U176="znížená",N176,0)</f>
        <v>0</v>
      </c>
      <c r="BG176" s="101">
        <f t="shared" ref="BG176:BG183" si="31">IF(U176="zákl. prenesená",N176,0)</f>
        <v>0</v>
      </c>
      <c r="BH176" s="101">
        <f t="shared" ref="BH176:BH183" si="32">IF(U176="zníž. prenesená",N176,0)</f>
        <v>0</v>
      </c>
      <c r="BI176" s="101">
        <f t="shared" ref="BI176:BI183" si="33">IF(U176="nulová",N176,0)</f>
        <v>0</v>
      </c>
      <c r="BJ176" s="13" t="s">
        <v>123</v>
      </c>
      <c r="BK176" s="101">
        <f t="shared" ref="BK176:BK183" si="34">ROUND(L176*K176,2)</f>
        <v>0</v>
      </c>
      <c r="BL176" s="13" t="s">
        <v>150</v>
      </c>
      <c r="BM176" s="13" t="s">
        <v>411</v>
      </c>
    </row>
    <row r="177" spans="2:65" s="1" customFormat="1" ht="57" customHeight="1" x14ac:dyDescent="0.3">
      <c r="B177" s="126"/>
      <c r="C177" s="155" t="s">
        <v>264</v>
      </c>
      <c r="D177" s="155" t="s">
        <v>146</v>
      </c>
      <c r="E177" s="156" t="s">
        <v>412</v>
      </c>
      <c r="F177" s="232" t="s">
        <v>413</v>
      </c>
      <c r="G177" s="233"/>
      <c r="H177" s="233"/>
      <c r="I177" s="233"/>
      <c r="J177" s="157" t="s">
        <v>149</v>
      </c>
      <c r="K177" s="158">
        <v>560</v>
      </c>
      <c r="L177" s="234">
        <v>0</v>
      </c>
      <c r="M177" s="233"/>
      <c r="N177" s="235">
        <f t="shared" si="25"/>
        <v>0</v>
      </c>
      <c r="O177" s="233"/>
      <c r="P177" s="233"/>
      <c r="Q177" s="233"/>
      <c r="R177" s="128"/>
      <c r="T177" s="160" t="s">
        <v>3</v>
      </c>
      <c r="U177" s="39" t="s">
        <v>41</v>
      </c>
      <c r="V177" s="31"/>
      <c r="W177" s="161">
        <f t="shared" si="26"/>
        <v>0</v>
      </c>
      <c r="X177" s="161">
        <v>0</v>
      </c>
      <c r="Y177" s="161">
        <f t="shared" si="27"/>
        <v>0</v>
      </c>
      <c r="Z177" s="161">
        <v>0</v>
      </c>
      <c r="AA177" s="162">
        <f t="shared" si="28"/>
        <v>0</v>
      </c>
      <c r="AR177" s="13" t="s">
        <v>150</v>
      </c>
      <c r="AT177" s="13" t="s">
        <v>146</v>
      </c>
      <c r="AU177" s="13" t="s">
        <v>123</v>
      </c>
      <c r="AY177" s="13" t="s">
        <v>144</v>
      </c>
      <c r="BE177" s="101">
        <f t="shared" si="29"/>
        <v>0</v>
      </c>
      <c r="BF177" s="101">
        <f t="shared" si="30"/>
        <v>0</v>
      </c>
      <c r="BG177" s="101">
        <f t="shared" si="31"/>
        <v>0</v>
      </c>
      <c r="BH177" s="101">
        <f t="shared" si="32"/>
        <v>0</v>
      </c>
      <c r="BI177" s="101">
        <f t="shared" si="33"/>
        <v>0</v>
      </c>
      <c r="BJ177" s="13" t="s">
        <v>123</v>
      </c>
      <c r="BK177" s="101">
        <f t="shared" si="34"/>
        <v>0</v>
      </c>
      <c r="BL177" s="13" t="s">
        <v>150</v>
      </c>
      <c r="BM177" s="13" t="s">
        <v>414</v>
      </c>
    </row>
    <row r="178" spans="2:65" s="1" customFormat="1" ht="44.25" customHeight="1" x14ac:dyDescent="0.3">
      <c r="B178" s="126"/>
      <c r="C178" s="155" t="s">
        <v>196</v>
      </c>
      <c r="D178" s="155" t="s">
        <v>146</v>
      </c>
      <c r="E178" s="156" t="s">
        <v>415</v>
      </c>
      <c r="F178" s="232" t="s">
        <v>416</v>
      </c>
      <c r="G178" s="233"/>
      <c r="H178" s="233"/>
      <c r="I178" s="233"/>
      <c r="J178" s="157" t="s">
        <v>149</v>
      </c>
      <c r="K178" s="158">
        <v>560</v>
      </c>
      <c r="L178" s="234">
        <v>0</v>
      </c>
      <c r="M178" s="233"/>
      <c r="N178" s="235">
        <f t="shared" si="25"/>
        <v>0</v>
      </c>
      <c r="O178" s="233"/>
      <c r="P178" s="233"/>
      <c r="Q178" s="233"/>
      <c r="R178" s="128"/>
      <c r="T178" s="160" t="s">
        <v>3</v>
      </c>
      <c r="U178" s="39" t="s">
        <v>41</v>
      </c>
      <c r="V178" s="31"/>
      <c r="W178" s="161">
        <f t="shared" si="26"/>
        <v>0</v>
      </c>
      <c r="X178" s="161">
        <v>2.572E-2</v>
      </c>
      <c r="Y178" s="161">
        <f t="shared" si="27"/>
        <v>14.4032</v>
      </c>
      <c r="Z178" s="161">
        <v>0</v>
      </c>
      <c r="AA178" s="162">
        <f t="shared" si="28"/>
        <v>0</v>
      </c>
      <c r="AR178" s="13" t="s">
        <v>150</v>
      </c>
      <c r="AT178" s="13" t="s">
        <v>146</v>
      </c>
      <c r="AU178" s="13" t="s">
        <v>123</v>
      </c>
      <c r="AY178" s="13" t="s">
        <v>144</v>
      </c>
      <c r="BE178" s="101">
        <f t="shared" si="29"/>
        <v>0</v>
      </c>
      <c r="BF178" s="101">
        <f t="shared" si="30"/>
        <v>0</v>
      </c>
      <c r="BG178" s="101">
        <f t="shared" si="31"/>
        <v>0</v>
      </c>
      <c r="BH178" s="101">
        <f t="shared" si="32"/>
        <v>0</v>
      </c>
      <c r="BI178" s="101">
        <f t="shared" si="33"/>
        <v>0</v>
      </c>
      <c r="BJ178" s="13" t="s">
        <v>123</v>
      </c>
      <c r="BK178" s="101">
        <f t="shared" si="34"/>
        <v>0</v>
      </c>
      <c r="BL178" s="13" t="s">
        <v>150</v>
      </c>
      <c r="BM178" s="13" t="s">
        <v>417</v>
      </c>
    </row>
    <row r="179" spans="2:65" s="1" customFormat="1" ht="31.5" customHeight="1" x14ac:dyDescent="0.3">
      <c r="B179" s="126"/>
      <c r="C179" s="155" t="s">
        <v>418</v>
      </c>
      <c r="D179" s="155" t="s">
        <v>146</v>
      </c>
      <c r="E179" s="156" t="s">
        <v>419</v>
      </c>
      <c r="F179" s="232" t="s">
        <v>420</v>
      </c>
      <c r="G179" s="233"/>
      <c r="H179" s="233"/>
      <c r="I179" s="233"/>
      <c r="J179" s="157" t="s">
        <v>149</v>
      </c>
      <c r="K179" s="158">
        <v>120</v>
      </c>
      <c r="L179" s="234">
        <v>0</v>
      </c>
      <c r="M179" s="233"/>
      <c r="N179" s="235">
        <f t="shared" si="25"/>
        <v>0</v>
      </c>
      <c r="O179" s="233"/>
      <c r="P179" s="233"/>
      <c r="Q179" s="233"/>
      <c r="R179" s="128"/>
      <c r="T179" s="160" t="s">
        <v>3</v>
      </c>
      <c r="U179" s="39" t="s">
        <v>41</v>
      </c>
      <c r="V179" s="31"/>
      <c r="W179" s="161">
        <f t="shared" si="26"/>
        <v>0</v>
      </c>
      <c r="X179" s="161">
        <v>1.5299999999999999E-3</v>
      </c>
      <c r="Y179" s="161">
        <f t="shared" si="27"/>
        <v>0.18359999999999999</v>
      </c>
      <c r="Z179" s="161">
        <v>0</v>
      </c>
      <c r="AA179" s="162">
        <f t="shared" si="28"/>
        <v>0</v>
      </c>
      <c r="AR179" s="13" t="s">
        <v>150</v>
      </c>
      <c r="AT179" s="13" t="s">
        <v>146</v>
      </c>
      <c r="AU179" s="13" t="s">
        <v>123</v>
      </c>
      <c r="AY179" s="13" t="s">
        <v>144</v>
      </c>
      <c r="BE179" s="101">
        <f t="shared" si="29"/>
        <v>0</v>
      </c>
      <c r="BF179" s="101">
        <f t="shared" si="30"/>
        <v>0</v>
      </c>
      <c r="BG179" s="101">
        <f t="shared" si="31"/>
        <v>0</v>
      </c>
      <c r="BH179" s="101">
        <f t="shared" si="32"/>
        <v>0</v>
      </c>
      <c r="BI179" s="101">
        <f t="shared" si="33"/>
        <v>0</v>
      </c>
      <c r="BJ179" s="13" t="s">
        <v>123</v>
      </c>
      <c r="BK179" s="101">
        <f t="shared" si="34"/>
        <v>0</v>
      </c>
      <c r="BL179" s="13" t="s">
        <v>150</v>
      </c>
      <c r="BM179" s="13" t="s">
        <v>421</v>
      </c>
    </row>
    <row r="180" spans="2:65" s="1" customFormat="1" ht="31.5" customHeight="1" x14ac:dyDescent="0.3">
      <c r="B180" s="126"/>
      <c r="C180" s="155" t="s">
        <v>422</v>
      </c>
      <c r="D180" s="155" t="s">
        <v>146</v>
      </c>
      <c r="E180" s="156" t="s">
        <v>423</v>
      </c>
      <c r="F180" s="232" t="s">
        <v>424</v>
      </c>
      <c r="G180" s="233"/>
      <c r="H180" s="233"/>
      <c r="I180" s="233"/>
      <c r="J180" s="157" t="s">
        <v>210</v>
      </c>
      <c r="K180" s="158">
        <v>72.83</v>
      </c>
      <c r="L180" s="234">
        <v>0</v>
      </c>
      <c r="M180" s="233"/>
      <c r="N180" s="235">
        <f t="shared" si="25"/>
        <v>0</v>
      </c>
      <c r="O180" s="233"/>
      <c r="P180" s="233"/>
      <c r="Q180" s="233"/>
      <c r="R180" s="128"/>
      <c r="T180" s="160" t="s">
        <v>3</v>
      </c>
      <c r="U180" s="39" t="s">
        <v>41</v>
      </c>
      <c r="V180" s="31"/>
      <c r="W180" s="161">
        <f t="shared" si="26"/>
        <v>0</v>
      </c>
      <c r="X180" s="161">
        <v>4.0000000000000002E-4</v>
      </c>
      <c r="Y180" s="161">
        <f t="shared" si="27"/>
        <v>2.9132000000000002E-2</v>
      </c>
      <c r="Z180" s="161">
        <v>0</v>
      </c>
      <c r="AA180" s="162">
        <f t="shared" si="28"/>
        <v>0</v>
      </c>
      <c r="AR180" s="13" t="s">
        <v>150</v>
      </c>
      <c r="AT180" s="13" t="s">
        <v>146</v>
      </c>
      <c r="AU180" s="13" t="s">
        <v>123</v>
      </c>
      <c r="AY180" s="13" t="s">
        <v>144</v>
      </c>
      <c r="BE180" s="101">
        <f t="shared" si="29"/>
        <v>0</v>
      </c>
      <c r="BF180" s="101">
        <f t="shared" si="30"/>
        <v>0</v>
      </c>
      <c r="BG180" s="101">
        <f t="shared" si="31"/>
        <v>0</v>
      </c>
      <c r="BH180" s="101">
        <f t="shared" si="32"/>
        <v>0</v>
      </c>
      <c r="BI180" s="101">
        <f t="shared" si="33"/>
        <v>0</v>
      </c>
      <c r="BJ180" s="13" t="s">
        <v>123</v>
      </c>
      <c r="BK180" s="101">
        <f t="shared" si="34"/>
        <v>0</v>
      </c>
      <c r="BL180" s="13" t="s">
        <v>150</v>
      </c>
      <c r="BM180" s="13" t="s">
        <v>425</v>
      </c>
    </row>
    <row r="181" spans="2:65" s="1" customFormat="1" ht="31.5" customHeight="1" x14ac:dyDescent="0.3">
      <c r="B181" s="126"/>
      <c r="C181" s="155" t="s">
        <v>426</v>
      </c>
      <c r="D181" s="155" t="s">
        <v>146</v>
      </c>
      <c r="E181" s="156" t="s">
        <v>427</v>
      </c>
      <c r="F181" s="232" t="s">
        <v>428</v>
      </c>
      <c r="G181" s="233"/>
      <c r="H181" s="233"/>
      <c r="I181" s="233"/>
      <c r="J181" s="157" t="s">
        <v>210</v>
      </c>
      <c r="K181" s="158">
        <v>767.16</v>
      </c>
      <c r="L181" s="234">
        <v>0</v>
      </c>
      <c r="M181" s="233"/>
      <c r="N181" s="235">
        <f t="shared" si="25"/>
        <v>0</v>
      </c>
      <c r="O181" s="233"/>
      <c r="P181" s="233"/>
      <c r="Q181" s="233"/>
      <c r="R181" s="128"/>
      <c r="T181" s="160" t="s">
        <v>3</v>
      </c>
      <c r="U181" s="39" t="s">
        <v>41</v>
      </c>
      <c r="V181" s="31"/>
      <c r="W181" s="161">
        <f t="shared" si="26"/>
        <v>0</v>
      </c>
      <c r="X181" s="161">
        <v>1.2999999999999999E-4</v>
      </c>
      <c r="Y181" s="161">
        <f t="shared" si="27"/>
        <v>9.9730799999999981E-2</v>
      </c>
      <c r="Z181" s="161">
        <v>0</v>
      </c>
      <c r="AA181" s="162">
        <f t="shared" si="28"/>
        <v>0</v>
      </c>
      <c r="AR181" s="13" t="s">
        <v>150</v>
      </c>
      <c r="AT181" s="13" t="s">
        <v>146</v>
      </c>
      <c r="AU181" s="13" t="s">
        <v>123</v>
      </c>
      <c r="AY181" s="13" t="s">
        <v>144</v>
      </c>
      <c r="BE181" s="101">
        <f t="shared" si="29"/>
        <v>0</v>
      </c>
      <c r="BF181" s="101">
        <f t="shared" si="30"/>
        <v>0</v>
      </c>
      <c r="BG181" s="101">
        <f t="shared" si="31"/>
        <v>0</v>
      </c>
      <c r="BH181" s="101">
        <f t="shared" si="32"/>
        <v>0</v>
      </c>
      <c r="BI181" s="101">
        <f t="shared" si="33"/>
        <v>0</v>
      </c>
      <c r="BJ181" s="13" t="s">
        <v>123</v>
      </c>
      <c r="BK181" s="101">
        <f t="shared" si="34"/>
        <v>0</v>
      </c>
      <c r="BL181" s="13" t="s">
        <v>150</v>
      </c>
      <c r="BM181" s="13" t="s">
        <v>429</v>
      </c>
    </row>
    <row r="182" spans="2:65" s="1" customFormat="1" ht="31.5" customHeight="1" x14ac:dyDescent="0.3">
      <c r="B182" s="126"/>
      <c r="C182" s="155" t="s">
        <v>430</v>
      </c>
      <c r="D182" s="155" t="s">
        <v>146</v>
      </c>
      <c r="E182" s="156" t="s">
        <v>431</v>
      </c>
      <c r="F182" s="232" t="s">
        <v>432</v>
      </c>
      <c r="G182" s="233"/>
      <c r="H182" s="233"/>
      <c r="I182" s="233"/>
      <c r="J182" s="157" t="s">
        <v>210</v>
      </c>
      <c r="K182" s="158">
        <v>401.73</v>
      </c>
      <c r="L182" s="234">
        <v>0</v>
      </c>
      <c r="M182" s="233"/>
      <c r="N182" s="235">
        <f t="shared" si="25"/>
        <v>0</v>
      </c>
      <c r="O182" s="233"/>
      <c r="P182" s="233"/>
      <c r="Q182" s="233"/>
      <c r="R182" s="128"/>
      <c r="T182" s="160" t="s">
        <v>3</v>
      </c>
      <c r="U182" s="39" t="s">
        <v>41</v>
      </c>
      <c r="V182" s="31"/>
      <c r="W182" s="161">
        <f t="shared" si="26"/>
        <v>0</v>
      </c>
      <c r="X182" s="161">
        <v>5.0000000000000002E-5</v>
      </c>
      <c r="Y182" s="161">
        <f t="shared" si="27"/>
        <v>2.00865E-2</v>
      </c>
      <c r="Z182" s="161">
        <v>0</v>
      </c>
      <c r="AA182" s="162">
        <f t="shared" si="28"/>
        <v>0</v>
      </c>
      <c r="AR182" s="13" t="s">
        <v>150</v>
      </c>
      <c r="AT182" s="13" t="s">
        <v>146</v>
      </c>
      <c r="AU182" s="13" t="s">
        <v>123</v>
      </c>
      <c r="AY182" s="13" t="s">
        <v>144</v>
      </c>
      <c r="BE182" s="101">
        <f t="shared" si="29"/>
        <v>0</v>
      </c>
      <c r="BF182" s="101">
        <f t="shared" si="30"/>
        <v>0</v>
      </c>
      <c r="BG182" s="101">
        <f t="shared" si="31"/>
        <v>0</v>
      </c>
      <c r="BH182" s="101">
        <f t="shared" si="32"/>
        <v>0</v>
      </c>
      <c r="BI182" s="101">
        <f t="shared" si="33"/>
        <v>0</v>
      </c>
      <c r="BJ182" s="13" t="s">
        <v>123</v>
      </c>
      <c r="BK182" s="101">
        <f t="shared" si="34"/>
        <v>0</v>
      </c>
      <c r="BL182" s="13" t="s">
        <v>150</v>
      </c>
      <c r="BM182" s="13" t="s">
        <v>433</v>
      </c>
    </row>
    <row r="183" spans="2:65" s="1" customFormat="1" ht="31.5" customHeight="1" x14ac:dyDescent="0.3">
      <c r="B183" s="126"/>
      <c r="C183" s="155" t="s">
        <v>434</v>
      </c>
      <c r="D183" s="155" t="s">
        <v>146</v>
      </c>
      <c r="E183" s="156" t="s">
        <v>435</v>
      </c>
      <c r="F183" s="232" t="s">
        <v>436</v>
      </c>
      <c r="G183" s="233"/>
      <c r="H183" s="233"/>
      <c r="I183" s="233"/>
      <c r="J183" s="157" t="s">
        <v>210</v>
      </c>
      <c r="K183" s="158">
        <v>44.15</v>
      </c>
      <c r="L183" s="234">
        <v>0</v>
      </c>
      <c r="M183" s="233"/>
      <c r="N183" s="235">
        <f t="shared" si="25"/>
        <v>0</v>
      </c>
      <c r="O183" s="233"/>
      <c r="P183" s="233"/>
      <c r="Q183" s="233"/>
      <c r="R183" s="128"/>
      <c r="T183" s="160" t="s">
        <v>3</v>
      </c>
      <c r="U183" s="39" t="s">
        <v>41</v>
      </c>
      <c r="V183" s="31"/>
      <c r="W183" s="161">
        <f t="shared" si="26"/>
        <v>0</v>
      </c>
      <c r="X183" s="161">
        <v>2.5999999999999998E-4</v>
      </c>
      <c r="Y183" s="161">
        <f t="shared" si="27"/>
        <v>1.1478999999999998E-2</v>
      </c>
      <c r="Z183" s="161">
        <v>0</v>
      </c>
      <c r="AA183" s="162">
        <f t="shared" si="28"/>
        <v>0</v>
      </c>
      <c r="AR183" s="13" t="s">
        <v>150</v>
      </c>
      <c r="AT183" s="13" t="s">
        <v>146</v>
      </c>
      <c r="AU183" s="13" t="s">
        <v>123</v>
      </c>
      <c r="AY183" s="13" t="s">
        <v>144</v>
      </c>
      <c r="BE183" s="101">
        <f t="shared" si="29"/>
        <v>0</v>
      </c>
      <c r="BF183" s="101">
        <f t="shared" si="30"/>
        <v>0</v>
      </c>
      <c r="BG183" s="101">
        <f t="shared" si="31"/>
        <v>0</v>
      </c>
      <c r="BH183" s="101">
        <f t="shared" si="32"/>
        <v>0</v>
      </c>
      <c r="BI183" s="101">
        <f t="shared" si="33"/>
        <v>0</v>
      </c>
      <c r="BJ183" s="13" t="s">
        <v>123</v>
      </c>
      <c r="BK183" s="101">
        <f t="shared" si="34"/>
        <v>0</v>
      </c>
      <c r="BL183" s="13" t="s">
        <v>150</v>
      </c>
      <c r="BM183" s="13" t="s">
        <v>437</v>
      </c>
    </row>
    <row r="184" spans="2:65" s="9" customFormat="1" ht="29.85" customHeight="1" x14ac:dyDescent="0.3">
      <c r="B184" s="144"/>
      <c r="C184" s="145"/>
      <c r="D184" s="154" t="s">
        <v>291</v>
      </c>
      <c r="E184" s="154"/>
      <c r="F184" s="154"/>
      <c r="G184" s="154"/>
      <c r="H184" s="154"/>
      <c r="I184" s="154"/>
      <c r="J184" s="154"/>
      <c r="K184" s="154"/>
      <c r="L184" s="154"/>
      <c r="M184" s="154"/>
      <c r="N184" s="244">
        <f>BK184</f>
        <v>0</v>
      </c>
      <c r="O184" s="245"/>
      <c r="P184" s="245"/>
      <c r="Q184" s="245"/>
      <c r="R184" s="147"/>
      <c r="T184" s="148"/>
      <c r="U184" s="145"/>
      <c r="V184" s="145"/>
      <c r="W184" s="149">
        <f>W185</f>
        <v>0</v>
      </c>
      <c r="X184" s="145"/>
      <c r="Y184" s="149">
        <f>Y185</f>
        <v>0</v>
      </c>
      <c r="Z184" s="145"/>
      <c r="AA184" s="150">
        <f>AA185</f>
        <v>0</v>
      </c>
      <c r="AR184" s="151" t="s">
        <v>81</v>
      </c>
      <c r="AT184" s="152" t="s">
        <v>73</v>
      </c>
      <c r="AU184" s="152" t="s">
        <v>81</v>
      </c>
      <c r="AY184" s="151" t="s">
        <v>144</v>
      </c>
      <c r="BK184" s="153">
        <f>BK185</f>
        <v>0</v>
      </c>
    </row>
    <row r="185" spans="2:65" s="1" customFormat="1" ht="31.5" customHeight="1" x14ac:dyDescent="0.3">
      <c r="B185" s="126"/>
      <c r="C185" s="155" t="s">
        <v>438</v>
      </c>
      <c r="D185" s="155" t="s">
        <v>146</v>
      </c>
      <c r="E185" s="156" t="s">
        <v>439</v>
      </c>
      <c r="F185" s="232" t="s">
        <v>440</v>
      </c>
      <c r="G185" s="233"/>
      <c r="H185" s="233"/>
      <c r="I185" s="233"/>
      <c r="J185" s="157" t="s">
        <v>205</v>
      </c>
      <c r="K185" s="158">
        <v>93.53</v>
      </c>
      <c r="L185" s="234">
        <v>0</v>
      </c>
      <c r="M185" s="233"/>
      <c r="N185" s="235">
        <f>ROUND(L185*K185,2)</f>
        <v>0</v>
      </c>
      <c r="O185" s="233"/>
      <c r="P185" s="233"/>
      <c r="Q185" s="233"/>
      <c r="R185" s="128"/>
      <c r="T185" s="160" t="s">
        <v>3</v>
      </c>
      <c r="U185" s="39" t="s">
        <v>41</v>
      </c>
      <c r="V185" s="31"/>
      <c r="W185" s="161">
        <f>V185*K185</f>
        <v>0</v>
      </c>
      <c r="X185" s="161">
        <v>0</v>
      </c>
      <c r="Y185" s="161">
        <f>X185*K185</f>
        <v>0</v>
      </c>
      <c r="Z185" s="161">
        <v>0</v>
      </c>
      <c r="AA185" s="162">
        <f>Z185*K185</f>
        <v>0</v>
      </c>
      <c r="AR185" s="13" t="s">
        <v>150</v>
      </c>
      <c r="AT185" s="13" t="s">
        <v>146</v>
      </c>
      <c r="AU185" s="13" t="s">
        <v>123</v>
      </c>
      <c r="AY185" s="13" t="s">
        <v>144</v>
      </c>
      <c r="BE185" s="101">
        <f>IF(U185="základná",N185,0)</f>
        <v>0</v>
      </c>
      <c r="BF185" s="101">
        <f>IF(U185="znížená",N185,0)</f>
        <v>0</v>
      </c>
      <c r="BG185" s="101">
        <f>IF(U185="zákl. prenesená",N185,0)</f>
        <v>0</v>
      </c>
      <c r="BH185" s="101">
        <f>IF(U185="zníž. prenesená",N185,0)</f>
        <v>0</v>
      </c>
      <c r="BI185" s="101">
        <f>IF(U185="nulová",N185,0)</f>
        <v>0</v>
      </c>
      <c r="BJ185" s="13" t="s">
        <v>123</v>
      </c>
      <c r="BK185" s="101">
        <f>ROUND(L185*K185,2)</f>
        <v>0</v>
      </c>
      <c r="BL185" s="13" t="s">
        <v>150</v>
      </c>
      <c r="BM185" s="13" t="s">
        <v>441</v>
      </c>
    </row>
    <row r="186" spans="2:65" s="9" customFormat="1" ht="37.35" customHeight="1" x14ac:dyDescent="0.35">
      <c r="B186" s="144"/>
      <c r="C186" s="145"/>
      <c r="D186" s="146" t="s">
        <v>115</v>
      </c>
      <c r="E186" s="146"/>
      <c r="F186" s="146"/>
      <c r="G186" s="146"/>
      <c r="H186" s="146"/>
      <c r="I186" s="146"/>
      <c r="J186" s="146"/>
      <c r="K186" s="146"/>
      <c r="L186" s="146"/>
      <c r="M186" s="146"/>
      <c r="N186" s="246">
        <f>BK186</f>
        <v>0</v>
      </c>
      <c r="O186" s="247"/>
      <c r="P186" s="247"/>
      <c r="Q186" s="247"/>
      <c r="R186" s="147"/>
      <c r="T186" s="148"/>
      <c r="U186" s="145"/>
      <c r="V186" s="145"/>
      <c r="W186" s="149">
        <f>W187+W192+W196+W201+W215+W234+W254+W261+W264+W271+W273</f>
        <v>0</v>
      </c>
      <c r="X186" s="145"/>
      <c r="Y186" s="149">
        <f>Y187+Y192+Y196+Y201+Y215+Y234+Y254+Y261+Y264+Y271+Y273</f>
        <v>45.18393919999999</v>
      </c>
      <c r="Z186" s="145"/>
      <c r="AA186" s="150">
        <f>AA187+AA192+AA196+AA201+AA215+AA234+AA254+AA261+AA264+AA271+AA273</f>
        <v>0</v>
      </c>
      <c r="AR186" s="151" t="s">
        <v>123</v>
      </c>
      <c r="AT186" s="152" t="s">
        <v>73</v>
      </c>
      <c r="AU186" s="152" t="s">
        <v>74</v>
      </c>
      <c r="AY186" s="151" t="s">
        <v>144</v>
      </c>
      <c r="BK186" s="153">
        <f>BK187+BK192+BK196+BK201+BK215+BK234+BK254+BK261+BK264+BK271+BK273</f>
        <v>0</v>
      </c>
    </row>
    <row r="187" spans="2:65" s="9" customFormat="1" ht="19.899999999999999" customHeight="1" x14ac:dyDescent="0.3">
      <c r="B187" s="144"/>
      <c r="C187" s="145"/>
      <c r="D187" s="154" t="s">
        <v>292</v>
      </c>
      <c r="E187" s="154"/>
      <c r="F187" s="154"/>
      <c r="G187" s="154"/>
      <c r="H187" s="154"/>
      <c r="I187" s="154"/>
      <c r="J187" s="154"/>
      <c r="K187" s="154"/>
      <c r="L187" s="154"/>
      <c r="M187" s="154"/>
      <c r="N187" s="242">
        <f>BK187</f>
        <v>0</v>
      </c>
      <c r="O187" s="243"/>
      <c r="P187" s="243"/>
      <c r="Q187" s="243"/>
      <c r="R187" s="147"/>
      <c r="T187" s="148"/>
      <c r="U187" s="145"/>
      <c r="V187" s="145"/>
      <c r="W187" s="149">
        <f>SUM(W188:W191)</f>
        <v>0</v>
      </c>
      <c r="X187" s="145"/>
      <c r="Y187" s="149">
        <f>SUM(Y188:Y191)</f>
        <v>1.576508</v>
      </c>
      <c r="Z187" s="145"/>
      <c r="AA187" s="150">
        <f>SUM(AA188:AA191)</f>
        <v>0</v>
      </c>
      <c r="AR187" s="151" t="s">
        <v>123</v>
      </c>
      <c r="AT187" s="152" t="s">
        <v>73</v>
      </c>
      <c r="AU187" s="152" t="s">
        <v>81</v>
      </c>
      <c r="AY187" s="151" t="s">
        <v>144</v>
      </c>
      <c r="BK187" s="153">
        <f>SUM(BK188:BK191)</f>
        <v>0</v>
      </c>
    </row>
    <row r="188" spans="2:65" s="1" customFormat="1" ht="22.5" customHeight="1" x14ac:dyDescent="0.3">
      <c r="B188" s="126"/>
      <c r="C188" s="155" t="s">
        <v>442</v>
      </c>
      <c r="D188" s="155" t="s">
        <v>146</v>
      </c>
      <c r="E188" s="156" t="s">
        <v>443</v>
      </c>
      <c r="F188" s="232" t="s">
        <v>444</v>
      </c>
      <c r="G188" s="233"/>
      <c r="H188" s="233"/>
      <c r="I188" s="233"/>
      <c r="J188" s="157" t="s">
        <v>149</v>
      </c>
      <c r="K188" s="158">
        <v>73</v>
      </c>
      <c r="L188" s="234">
        <v>0</v>
      </c>
      <c r="M188" s="233"/>
      <c r="N188" s="235">
        <f>ROUND(L188*K188,2)</f>
        <v>0</v>
      </c>
      <c r="O188" s="233"/>
      <c r="P188" s="233"/>
      <c r="Q188" s="233"/>
      <c r="R188" s="128"/>
      <c r="T188" s="160" t="s">
        <v>3</v>
      </c>
      <c r="U188" s="39" t="s">
        <v>41</v>
      </c>
      <c r="V188" s="31"/>
      <c r="W188" s="161">
        <f>V188*K188</f>
        <v>0</v>
      </c>
      <c r="X188" s="161">
        <v>2.07E-2</v>
      </c>
      <c r="Y188" s="161">
        <f>X188*K188</f>
        <v>1.5110999999999999</v>
      </c>
      <c r="Z188" s="161">
        <v>0</v>
      </c>
      <c r="AA188" s="162">
        <f>Z188*K188</f>
        <v>0</v>
      </c>
      <c r="AR188" s="13" t="s">
        <v>239</v>
      </c>
      <c r="AT188" s="13" t="s">
        <v>146</v>
      </c>
      <c r="AU188" s="13" t="s">
        <v>123</v>
      </c>
      <c r="AY188" s="13" t="s">
        <v>144</v>
      </c>
      <c r="BE188" s="101">
        <f>IF(U188="základná",N188,0)</f>
        <v>0</v>
      </c>
      <c r="BF188" s="101">
        <f>IF(U188="znížená",N188,0)</f>
        <v>0</v>
      </c>
      <c r="BG188" s="101">
        <f>IF(U188="zákl. prenesená",N188,0)</f>
        <v>0</v>
      </c>
      <c r="BH188" s="101">
        <f>IF(U188="zníž. prenesená",N188,0)</f>
        <v>0</v>
      </c>
      <c r="BI188" s="101">
        <f>IF(U188="nulová",N188,0)</f>
        <v>0</v>
      </c>
      <c r="BJ188" s="13" t="s">
        <v>123</v>
      </c>
      <c r="BK188" s="101">
        <f>ROUND(L188*K188,2)</f>
        <v>0</v>
      </c>
      <c r="BL188" s="13" t="s">
        <v>239</v>
      </c>
      <c r="BM188" s="13" t="s">
        <v>445</v>
      </c>
    </row>
    <row r="189" spans="2:65" s="1" customFormat="1" ht="31.5" customHeight="1" x14ac:dyDescent="0.3">
      <c r="B189" s="126"/>
      <c r="C189" s="155" t="s">
        <v>446</v>
      </c>
      <c r="D189" s="155" t="s">
        <v>146</v>
      </c>
      <c r="E189" s="156" t="s">
        <v>447</v>
      </c>
      <c r="F189" s="232" t="s">
        <v>448</v>
      </c>
      <c r="G189" s="233"/>
      <c r="H189" s="233"/>
      <c r="I189" s="233"/>
      <c r="J189" s="157" t="s">
        <v>149</v>
      </c>
      <c r="K189" s="158">
        <v>51.1</v>
      </c>
      <c r="L189" s="234">
        <v>0</v>
      </c>
      <c r="M189" s="233"/>
      <c r="N189" s="235">
        <f>ROUND(L189*K189,2)</f>
        <v>0</v>
      </c>
      <c r="O189" s="233"/>
      <c r="P189" s="233"/>
      <c r="Q189" s="233"/>
      <c r="R189" s="128"/>
      <c r="T189" s="160" t="s">
        <v>3</v>
      </c>
      <c r="U189" s="39" t="s">
        <v>41</v>
      </c>
      <c r="V189" s="31"/>
      <c r="W189" s="161">
        <f>V189*K189</f>
        <v>0</v>
      </c>
      <c r="X189" s="161">
        <v>8.0000000000000007E-5</v>
      </c>
      <c r="Y189" s="161">
        <f>X189*K189</f>
        <v>4.0880000000000005E-3</v>
      </c>
      <c r="Z189" s="161">
        <v>0</v>
      </c>
      <c r="AA189" s="162">
        <f>Z189*K189</f>
        <v>0</v>
      </c>
      <c r="AR189" s="13" t="s">
        <v>239</v>
      </c>
      <c r="AT189" s="13" t="s">
        <v>146</v>
      </c>
      <c r="AU189" s="13" t="s">
        <v>123</v>
      </c>
      <c r="AY189" s="13" t="s">
        <v>144</v>
      </c>
      <c r="BE189" s="101">
        <f>IF(U189="základná",N189,0)</f>
        <v>0</v>
      </c>
      <c r="BF189" s="101">
        <f>IF(U189="znížená",N189,0)</f>
        <v>0</v>
      </c>
      <c r="BG189" s="101">
        <f>IF(U189="zákl. prenesená",N189,0)</f>
        <v>0</v>
      </c>
      <c r="BH189" s="101">
        <f>IF(U189="zníž. prenesená",N189,0)</f>
        <v>0</v>
      </c>
      <c r="BI189" s="101">
        <f>IF(U189="nulová",N189,0)</f>
        <v>0</v>
      </c>
      <c r="BJ189" s="13" t="s">
        <v>123</v>
      </c>
      <c r="BK189" s="101">
        <f>ROUND(L189*K189,2)</f>
        <v>0</v>
      </c>
      <c r="BL189" s="13" t="s">
        <v>239</v>
      </c>
      <c r="BM189" s="13" t="s">
        <v>449</v>
      </c>
    </row>
    <row r="190" spans="2:65" s="1" customFormat="1" ht="31.5" customHeight="1" x14ac:dyDescent="0.3">
      <c r="B190" s="126"/>
      <c r="C190" s="167" t="s">
        <v>450</v>
      </c>
      <c r="D190" s="167" t="s">
        <v>405</v>
      </c>
      <c r="E190" s="168" t="s">
        <v>451</v>
      </c>
      <c r="F190" s="250" t="s">
        <v>452</v>
      </c>
      <c r="G190" s="251"/>
      <c r="H190" s="251"/>
      <c r="I190" s="251"/>
      <c r="J190" s="169" t="s">
        <v>149</v>
      </c>
      <c r="K190" s="170">
        <v>61.32</v>
      </c>
      <c r="L190" s="252">
        <v>0</v>
      </c>
      <c r="M190" s="251"/>
      <c r="N190" s="253">
        <f>ROUND(L190*K190,2)</f>
        <v>0</v>
      </c>
      <c r="O190" s="233"/>
      <c r="P190" s="233"/>
      <c r="Q190" s="233"/>
      <c r="R190" s="128"/>
      <c r="T190" s="160" t="s">
        <v>3</v>
      </c>
      <c r="U190" s="39" t="s">
        <v>41</v>
      </c>
      <c r="V190" s="31"/>
      <c r="W190" s="161">
        <f>V190*K190</f>
        <v>0</v>
      </c>
      <c r="X190" s="161">
        <v>1E-3</v>
      </c>
      <c r="Y190" s="161">
        <f>X190*K190</f>
        <v>6.132E-2</v>
      </c>
      <c r="Z190" s="161">
        <v>0</v>
      </c>
      <c r="AA190" s="162">
        <f>Z190*K190</f>
        <v>0</v>
      </c>
      <c r="AR190" s="13" t="s">
        <v>260</v>
      </c>
      <c r="AT190" s="13" t="s">
        <v>405</v>
      </c>
      <c r="AU190" s="13" t="s">
        <v>123</v>
      </c>
      <c r="AY190" s="13" t="s">
        <v>144</v>
      </c>
      <c r="BE190" s="101">
        <f>IF(U190="základná",N190,0)</f>
        <v>0</v>
      </c>
      <c r="BF190" s="101">
        <f>IF(U190="znížená",N190,0)</f>
        <v>0</v>
      </c>
      <c r="BG190" s="101">
        <f>IF(U190="zákl. prenesená",N190,0)</f>
        <v>0</v>
      </c>
      <c r="BH190" s="101">
        <f>IF(U190="zníž. prenesená",N190,0)</f>
        <v>0</v>
      </c>
      <c r="BI190" s="101">
        <f>IF(U190="nulová",N190,0)</f>
        <v>0</v>
      </c>
      <c r="BJ190" s="13" t="s">
        <v>123</v>
      </c>
      <c r="BK190" s="101">
        <f>ROUND(L190*K190,2)</f>
        <v>0</v>
      </c>
      <c r="BL190" s="13" t="s">
        <v>239</v>
      </c>
      <c r="BM190" s="13" t="s">
        <v>453</v>
      </c>
    </row>
    <row r="191" spans="2:65" s="1" customFormat="1" ht="31.5" customHeight="1" x14ac:dyDescent="0.3">
      <c r="B191" s="126"/>
      <c r="C191" s="155" t="s">
        <v>454</v>
      </c>
      <c r="D191" s="155" t="s">
        <v>146</v>
      </c>
      <c r="E191" s="156" t="s">
        <v>455</v>
      </c>
      <c r="F191" s="232" t="s">
        <v>456</v>
      </c>
      <c r="G191" s="233"/>
      <c r="H191" s="233"/>
      <c r="I191" s="233"/>
      <c r="J191" s="157" t="s">
        <v>457</v>
      </c>
      <c r="K191" s="159">
        <v>0</v>
      </c>
      <c r="L191" s="234">
        <v>0</v>
      </c>
      <c r="M191" s="233"/>
      <c r="N191" s="235">
        <f>ROUND(L191*K191,2)</f>
        <v>0</v>
      </c>
      <c r="O191" s="233"/>
      <c r="P191" s="233"/>
      <c r="Q191" s="233"/>
      <c r="R191" s="128"/>
      <c r="T191" s="160" t="s">
        <v>3</v>
      </c>
      <c r="U191" s="39" t="s">
        <v>41</v>
      </c>
      <c r="V191" s="31"/>
      <c r="W191" s="161">
        <f>V191*K191</f>
        <v>0</v>
      </c>
      <c r="X191" s="161">
        <v>0</v>
      </c>
      <c r="Y191" s="161">
        <f>X191*K191</f>
        <v>0</v>
      </c>
      <c r="Z191" s="161">
        <v>0</v>
      </c>
      <c r="AA191" s="162">
        <f>Z191*K191</f>
        <v>0</v>
      </c>
      <c r="AR191" s="13" t="s">
        <v>239</v>
      </c>
      <c r="AT191" s="13" t="s">
        <v>146</v>
      </c>
      <c r="AU191" s="13" t="s">
        <v>123</v>
      </c>
      <c r="AY191" s="13" t="s">
        <v>144</v>
      </c>
      <c r="BE191" s="101">
        <f>IF(U191="základná",N191,0)</f>
        <v>0</v>
      </c>
      <c r="BF191" s="101">
        <f>IF(U191="znížená",N191,0)</f>
        <v>0</v>
      </c>
      <c r="BG191" s="101">
        <f>IF(U191="zákl. prenesená",N191,0)</f>
        <v>0</v>
      </c>
      <c r="BH191" s="101">
        <f>IF(U191="zníž. prenesená",N191,0)</f>
        <v>0</v>
      </c>
      <c r="BI191" s="101">
        <f>IF(U191="nulová",N191,0)</f>
        <v>0</v>
      </c>
      <c r="BJ191" s="13" t="s">
        <v>123</v>
      </c>
      <c r="BK191" s="101">
        <f>ROUND(L191*K191,2)</f>
        <v>0</v>
      </c>
      <c r="BL191" s="13" t="s">
        <v>239</v>
      </c>
      <c r="BM191" s="13" t="s">
        <v>458</v>
      </c>
    </row>
    <row r="192" spans="2:65" s="9" customFormat="1" ht="29.85" customHeight="1" x14ac:dyDescent="0.3">
      <c r="B192" s="144"/>
      <c r="C192" s="145"/>
      <c r="D192" s="154" t="s">
        <v>293</v>
      </c>
      <c r="E192" s="154"/>
      <c r="F192" s="154"/>
      <c r="G192" s="154"/>
      <c r="H192" s="154"/>
      <c r="I192" s="154"/>
      <c r="J192" s="154"/>
      <c r="K192" s="154"/>
      <c r="L192" s="154"/>
      <c r="M192" s="154"/>
      <c r="N192" s="244">
        <f>BK192</f>
        <v>0</v>
      </c>
      <c r="O192" s="245"/>
      <c r="P192" s="245"/>
      <c r="Q192" s="245"/>
      <c r="R192" s="147"/>
      <c r="T192" s="148"/>
      <c r="U192" s="145"/>
      <c r="V192" s="145"/>
      <c r="W192" s="149">
        <f>SUM(W193:W195)</f>
        <v>0</v>
      </c>
      <c r="X192" s="145"/>
      <c r="Y192" s="149">
        <f>SUM(Y193:Y195)</f>
        <v>5.7960000000000005E-2</v>
      </c>
      <c r="Z192" s="145"/>
      <c r="AA192" s="150">
        <f>SUM(AA193:AA195)</f>
        <v>0</v>
      </c>
      <c r="AR192" s="151" t="s">
        <v>123</v>
      </c>
      <c r="AT192" s="152" t="s">
        <v>73</v>
      </c>
      <c r="AU192" s="152" t="s">
        <v>81</v>
      </c>
      <c r="AY192" s="151" t="s">
        <v>144</v>
      </c>
      <c r="BK192" s="153">
        <f>SUM(BK193:BK195)</f>
        <v>0</v>
      </c>
    </row>
    <row r="193" spans="2:65" s="1" customFormat="1" ht="31.5" customHeight="1" x14ac:dyDescent="0.3">
      <c r="B193" s="126"/>
      <c r="C193" s="155" t="s">
        <v>459</v>
      </c>
      <c r="D193" s="155" t="s">
        <v>146</v>
      </c>
      <c r="E193" s="156" t="s">
        <v>460</v>
      </c>
      <c r="F193" s="232" t="s">
        <v>461</v>
      </c>
      <c r="G193" s="233"/>
      <c r="H193" s="233"/>
      <c r="I193" s="233"/>
      <c r="J193" s="157" t="s">
        <v>149</v>
      </c>
      <c r="K193" s="158">
        <v>280</v>
      </c>
      <c r="L193" s="234">
        <v>0</v>
      </c>
      <c r="M193" s="233"/>
      <c r="N193" s="235">
        <f>ROUND(L193*K193,2)</f>
        <v>0</v>
      </c>
      <c r="O193" s="233"/>
      <c r="P193" s="233"/>
      <c r="Q193" s="233"/>
      <c r="R193" s="128"/>
      <c r="T193" s="160" t="s">
        <v>3</v>
      </c>
      <c r="U193" s="39" t="s">
        <v>41</v>
      </c>
      <c r="V193" s="31"/>
      <c r="W193" s="161">
        <f>V193*K193</f>
        <v>0</v>
      </c>
      <c r="X193" s="161">
        <v>0</v>
      </c>
      <c r="Y193" s="161">
        <f>X193*K193</f>
        <v>0</v>
      </c>
      <c r="Z193" s="161">
        <v>0</v>
      </c>
      <c r="AA193" s="162">
        <f>Z193*K193</f>
        <v>0</v>
      </c>
      <c r="AR193" s="13" t="s">
        <v>239</v>
      </c>
      <c r="AT193" s="13" t="s">
        <v>146</v>
      </c>
      <c r="AU193" s="13" t="s">
        <v>123</v>
      </c>
      <c r="AY193" s="13" t="s">
        <v>144</v>
      </c>
      <c r="BE193" s="101">
        <f>IF(U193="základná",N193,0)</f>
        <v>0</v>
      </c>
      <c r="BF193" s="101">
        <f>IF(U193="znížená",N193,0)</f>
        <v>0</v>
      </c>
      <c r="BG193" s="101">
        <f>IF(U193="zákl. prenesená",N193,0)</f>
        <v>0</v>
      </c>
      <c r="BH193" s="101">
        <f>IF(U193="zníž. prenesená",N193,0)</f>
        <v>0</v>
      </c>
      <c r="BI193" s="101">
        <f>IF(U193="nulová",N193,0)</f>
        <v>0</v>
      </c>
      <c r="BJ193" s="13" t="s">
        <v>123</v>
      </c>
      <c r="BK193" s="101">
        <f>ROUND(L193*K193,2)</f>
        <v>0</v>
      </c>
      <c r="BL193" s="13" t="s">
        <v>239</v>
      </c>
      <c r="BM193" s="13" t="s">
        <v>462</v>
      </c>
    </row>
    <row r="194" spans="2:65" s="1" customFormat="1" ht="31.5" customHeight="1" x14ac:dyDescent="0.3">
      <c r="B194" s="126"/>
      <c r="C194" s="167" t="s">
        <v>463</v>
      </c>
      <c r="D194" s="167" t="s">
        <v>405</v>
      </c>
      <c r="E194" s="168" t="s">
        <v>464</v>
      </c>
      <c r="F194" s="250" t="s">
        <v>465</v>
      </c>
      <c r="G194" s="251"/>
      <c r="H194" s="251"/>
      <c r="I194" s="251"/>
      <c r="J194" s="169" t="s">
        <v>149</v>
      </c>
      <c r="K194" s="170">
        <v>322</v>
      </c>
      <c r="L194" s="252">
        <v>0</v>
      </c>
      <c r="M194" s="251"/>
      <c r="N194" s="253">
        <f>ROUND(L194*K194,2)</f>
        <v>0</v>
      </c>
      <c r="O194" s="233"/>
      <c r="P194" s="233"/>
      <c r="Q194" s="233"/>
      <c r="R194" s="128"/>
      <c r="T194" s="160" t="s">
        <v>3</v>
      </c>
      <c r="U194" s="39" t="s">
        <v>41</v>
      </c>
      <c r="V194" s="31"/>
      <c r="W194" s="161">
        <f>V194*K194</f>
        <v>0</v>
      </c>
      <c r="X194" s="161">
        <v>1.8000000000000001E-4</v>
      </c>
      <c r="Y194" s="161">
        <f>X194*K194</f>
        <v>5.7960000000000005E-2</v>
      </c>
      <c r="Z194" s="161">
        <v>0</v>
      </c>
      <c r="AA194" s="162">
        <f>Z194*K194</f>
        <v>0</v>
      </c>
      <c r="AR194" s="13" t="s">
        <v>260</v>
      </c>
      <c r="AT194" s="13" t="s">
        <v>405</v>
      </c>
      <c r="AU194" s="13" t="s">
        <v>123</v>
      </c>
      <c r="AY194" s="13" t="s">
        <v>144</v>
      </c>
      <c r="BE194" s="101">
        <f>IF(U194="základná",N194,0)</f>
        <v>0</v>
      </c>
      <c r="BF194" s="101">
        <f>IF(U194="znížená",N194,0)</f>
        <v>0</v>
      </c>
      <c r="BG194" s="101">
        <f>IF(U194="zákl. prenesená",N194,0)</f>
        <v>0</v>
      </c>
      <c r="BH194" s="101">
        <f>IF(U194="zníž. prenesená",N194,0)</f>
        <v>0</v>
      </c>
      <c r="BI194" s="101">
        <f>IF(U194="nulová",N194,0)</f>
        <v>0</v>
      </c>
      <c r="BJ194" s="13" t="s">
        <v>123</v>
      </c>
      <c r="BK194" s="101">
        <f>ROUND(L194*K194,2)</f>
        <v>0</v>
      </c>
      <c r="BL194" s="13" t="s">
        <v>239</v>
      </c>
      <c r="BM194" s="13" t="s">
        <v>466</v>
      </c>
    </row>
    <row r="195" spans="2:65" s="1" customFormat="1" ht="31.5" customHeight="1" x14ac:dyDescent="0.3">
      <c r="B195" s="126"/>
      <c r="C195" s="155" t="s">
        <v>467</v>
      </c>
      <c r="D195" s="155" t="s">
        <v>146</v>
      </c>
      <c r="E195" s="156" t="s">
        <v>468</v>
      </c>
      <c r="F195" s="232" t="s">
        <v>469</v>
      </c>
      <c r="G195" s="233"/>
      <c r="H195" s="233"/>
      <c r="I195" s="233"/>
      <c r="J195" s="157" t="s">
        <v>457</v>
      </c>
      <c r="K195" s="159">
        <v>0</v>
      </c>
      <c r="L195" s="234">
        <v>0</v>
      </c>
      <c r="M195" s="233"/>
      <c r="N195" s="235">
        <f>ROUND(L195*K195,2)</f>
        <v>0</v>
      </c>
      <c r="O195" s="233"/>
      <c r="P195" s="233"/>
      <c r="Q195" s="233"/>
      <c r="R195" s="128"/>
      <c r="T195" s="160" t="s">
        <v>3</v>
      </c>
      <c r="U195" s="39" t="s">
        <v>41</v>
      </c>
      <c r="V195" s="31"/>
      <c r="W195" s="161">
        <f>V195*K195</f>
        <v>0</v>
      </c>
      <c r="X195" s="161">
        <v>0</v>
      </c>
      <c r="Y195" s="161">
        <f>X195*K195</f>
        <v>0</v>
      </c>
      <c r="Z195" s="161">
        <v>0</v>
      </c>
      <c r="AA195" s="162">
        <f>Z195*K195</f>
        <v>0</v>
      </c>
      <c r="AR195" s="13" t="s">
        <v>239</v>
      </c>
      <c r="AT195" s="13" t="s">
        <v>146</v>
      </c>
      <c r="AU195" s="13" t="s">
        <v>123</v>
      </c>
      <c r="AY195" s="13" t="s">
        <v>144</v>
      </c>
      <c r="BE195" s="101">
        <f>IF(U195="základná",N195,0)</f>
        <v>0</v>
      </c>
      <c r="BF195" s="101">
        <f>IF(U195="znížená",N195,0)</f>
        <v>0</v>
      </c>
      <c r="BG195" s="101">
        <f>IF(U195="zákl. prenesená",N195,0)</f>
        <v>0</v>
      </c>
      <c r="BH195" s="101">
        <f>IF(U195="zníž. prenesená",N195,0)</f>
        <v>0</v>
      </c>
      <c r="BI195" s="101">
        <f>IF(U195="nulová",N195,0)</f>
        <v>0</v>
      </c>
      <c r="BJ195" s="13" t="s">
        <v>123</v>
      </c>
      <c r="BK195" s="101">
        <f>ROUND(L195*K195,2)</f>
        <v>0</v>
      </c>
      <c r="BL195" s="13" t="s">
        <v>239</v>
      </c>
      <c r="BM195" s="13" t="s">
        <v>470</v>
      </c>
    </row>
    <row r="196" spans="2:65" s="9" customFormat="1" ht="29.85" customHeight="1" x14ac:dyDescent="0.3">
      <c r="B196" s="144"/>
      <c r="C196" s="145"/>
      <c r="D196" s="154" t="s">
        <v>294</v>
      </c>
      <c r="E196" s="154"/>
      <c r="F196" s="154"/>
      <c r="G196" s="154"/>
      <c r="H196" s="154"/>
      <c r="I196" s="154"/>
      <c r="J196" s="154"/>
      <c r="K196" s="154"/>
      <c r="L196" s="154"/>
      <c r="M196" s="154"/>
      <c r="N196" s="244">
        <f>BK196</f>
        <v>0</v>
      </c>
      <c r="O196" s="245"/>
      <c r="P196" s="245"/>
      <c r="Q196" s="245"/>
      <c r="R196" s="147"/>
      <c r="T196" s="148"/>
      <c r="U196" s="145"/>
      <c r="V196" s="145"/>
      <c r="W196" s="149">
        <f>SUM(W197:W200)</f>
        <v>0</v>
      </c>
      <c r="X196" s="145"/>
      <c r="Y196" s="149">
        <f>SUM(Y197:Y200)</f>
        <v>6.8544</v>
      </c>
      <c r="Z196" s="145"/>
      <c r="AA196" s="150">
        <f>SUM(AA197:AA200)</f>
        <v>0</v>
      </c>
      <c r="AR196" s="151" t="s">
        <v>123</v>
      </c>
      <c r="AT196" s="152" t="s">
        <v>73</v>
      </c>
      <c r="AU196" s="152" t="s">
        <v>81</v>
      </c>
      <c r="AY196" s="151" t="s">
        <v>144</v>
      </c>
      <c r="BK196" s="153">
        <f>SUM(BK197:BK200)</f>
        <v>0</v>
      </c>
    </row>
    <row r="197" spans="2:65" s="1" customFormat="1" ht="31.5" customHeight="1" x14ac:dyDescent="0.3">
      <c r="B197" s="126"/>
      <c r="C197" s="155" t="s">
        <v>471</v>
      </c>
      <c r="D197" s="155" t="s">
        <v>146</v>
      </c>
      <c r="E197" s="156" t="s">
        <v>472</v>
      </c>
      <c r="F197" s="232" t="s">
        <v>473</v>
      </c>
      <c r="G197" s="233"/>
      <c r="H197" s="233"/>
      <c r="I197" s="233"/>
      <c r="J197" s="157" t="s">
        <v>149</v>
      </c>
      <c r="K197" s="158">
        <v>560</v>
      </c>
      <c r="L197" s="234">
        <v>0</v>
      </c>
      <c r="M197" s="233"/>
      <c r="N197" s="235">
        <f>ROUND(L197*K197,2)</f>
        <v>0</v>
      </c>
      <c r="O197" s="233"/>
      <c r="P197" s="233"/>
      <c r="Q197" s="233"/>
      <c r="R197" s="128"/>
      <c r="T197" s="160" t="s">
        <v>3</v>
      </c>
      <c r="U197" s="39" t="s">
        <v>41</v>
      </c>
      <c r="V197" s="31"/>
      <c r="W197" s="161">
        <f>V197*K197</f>
        <v>0</v>
      </c>
      <c r="X197" s="161">
        <v>0</v>
      </c>
      <c r="Y197" s="161">
        <f>X197*K197</f>
        <v>0</v>
      </c>
      <c r="Z197" s="161">
        <v>0</v>
      </c>
      <c r="AA197" s="162">
        <f>Z197*K197</f>
        <v>0</v>
      </c>
      <c r="AR197" s="13" t="s">
        <v>239</v>
      </c>
      <c r="AT197" s="13" t="s">
        <v>146</v>
      </c>
      <c r="AU197" s="13" t="s">
        <v>123</v>
      </c>
      <c r="AY197" s="13" t="s">
        <v>144</v>
      </c>
      <c r="BE197" s="101">
        <f>IF(U197="základná",N197,0)</f>
        <v>0</v>
      </c>
      <c r="BF197" s="101">
        <f>IF(U197="znížená",N197,0)</f>
        <v>0</v>
      </c>
      <c r="BG197" s="101">
        <f>IF(U197="zákl. prenesená",N197,0)</f>
        <v>0</v>
      </c>
      <c r="BH197" s="101">
        <f>IF(U197="zníž. prenesená",N197,0)</f>
        <v>0</v>
      </c>
      <c r="BI197" s="101">
        <f>IF(U197="nulová",N197,0)</f>
        <v>0</v>
      </c>
      <c r="BJ197" s="13" t="s">
        <v>123</v>
      </c>
      <c r="BK197" s="101">
        <f>ROUND(L197*K197,2)</f>
        <v>0</v>
      </c>
      <c r="BL197" s="13" t="s">
        <v>239</v>
      </c>
      <c r="BM197" s="13" t="s">
        <v>474</v>
      </c>
    </row>
    <row r="198" spans="2:65" s="1" customFormat="1" ht="22.5" customHeight="1" x14ac:dyDescent="0.3">
      <c r="B198" s="126"/>
      <c r="C198" s="167" t="s">
        <v>475</v>
      </c>
      <c r="D198" s="167" t="s">
        <v>405</v>
      </c>
      <c r="E198" s="168" t="s">
        <v>476</v>
      </c>
      <c r="F198" s="250" t="s">
        <v>477</v>
      </c>
      <c r="G198" s="251"/>
      <c r="H198" s="251"/>
      <c r="I198" s="251"/>
      <c r="J198" s="169" t="s">
        <v>149</v>
      </c>
      <c r="K198" s="170">
        <v>571.20000000000005</v>
      </c>
      <c r="L198" s="252">
        <v>0</v>
      </c>
      <c r="M198" s="251"/>
      <c r="N198" s="253">
        <f>ROUND(L198*K198,2)</f>
        <v>0</v>
      </c>
      <c r="O198" s="233"/>
      <c r="P198" s="233"/>
      <c r="Q198" s="233"/>
      <c r="R198" s="128"/>
      <c r="T198" s="160" t="s">
        <v>3</v>
      </c>
      <c r="U198" s="39" t="s">
        <v>41</v>
      </c>
      <c r="V198" s="31"/>
      <c r="W198" s="161">
        <f>V198*K198</f>
        <v>0</v>
      </c>
      <c r="X198" s="161">
        <v>4.0000000000000001E-3</v>
      </c>
      <c r="Y198" s="161">
        <f>X198*K198</f>
        <v>2.2848000000000002</v>
      </c>
      <c r="Z198" s="161">
        <v>0</v>
      </c>
      <c r="AA198" s="162">
        <f>Z198*K198</f>
        <v>0</v>
      </c>
      <c r="AR198" s="13" t="s">
        <v>260</v>
      </c>
      <c r="AT198" s="13" t="s">
        <v>405</v>
      </c>
      <c r="AU198" s="13" t="s">
        <v>123</v>
      </c>
      <c r="AY198" s="13" t="s">
        <v>144</v>
      </c>
      <c r="BE198" s="101">
        <f>IF(U198="základná",N198,0)</f>
        <v>0</v>
      </c>
      <c r="BF198" s="101">
        <f>IF(U198="znížená",N198,0)</f>
        <v>0</v>
      </c>
      <c r="BG198" s="101">
        <f>IF(U198="zákl. prenesená",N198,0)</f>
        <v>0</v>
      </c>
      <c r="BH198" s="101">
        <f>IF(U198="zníž. prenesená",N198,0)</f>
        <v>0</v>
      </c>
      <c r="BI198" s="101">
        <f>IF(U198="nulová",N198,0)</f>
        <v>0</v>
      </c>
      <c r="BJ198" s="13" t="s">
        <v>123</v>
      </c>
      <c r="BK198" s="101">
        <f>ROUND(L198*K198,2)</f>
        <v>0</v>
      </c>
      <c r="BL198" s="13" t="s">
        <v>239</v>
      </c>
      <c r="BM198" s="13" t="s">
        <v>478</v>
      </c>
    </row>
    <row r="199" spans="2:65" s="1" customFormat="1" ht="22.5" customHeight="1" x14ac:dyDescent="0.3">
      <c r="B199" s="126"/>
      <c r="C199" s="167" t="s">
        <v>479</v>
      </c>
      <c r="D199" s="167" t="s">
        <v>405</v>
      </c>
      <c r="E199" s="168" t="s">
        <v>480</v>
      </c>
      <c r="F199" s="250" t="s">
        <v>481</v>
      </c>
      <c r="G199" s="251"/>
      <c r="H199" s="251"/>
      <c r="I199" s="251"/>
      <c r="J199" s="169" t="s">
        <v>149</v>
      </c>
      <c r="K199" s="170">
        <v>571.20000000000005</v>
      </c>
      <c r="L199" s="252">
        <v>0</v>
      </c>
      <c r="M199" s="251"/>
      <c r="N199" s="253">
        <f>ROUND(L199*K199,2)</f>
        <v>0</v>
      </c>
      <c r="O199" s="233"/>
      <c r="P199" s="233"/>
      <c r="Q199" s="233"/>
      <c r="R199" s="128"/>
      <c r="T199" s="160" t="s">
        <v>3</v>
      </c>
      <c r="U199" s="39" t="s">
        <v>41</v>
      </c>
      <c r="V199" s="31"/>
      <c r="W199" s="161">
        <f>V199*K199</f>
        <v>0</v>
      </c>
      <c r="X199" s="161">
        <v>8.0000000000000002E-3</v>
      </c>
      <c r="Y199" s="161">
        <f>X199*K199</f>
        <v>4.5696000000000003</v>
      </c>
      <c r="Z199" s="161">
        <v>0</v>
      </c>
      <c r="AA199" s="162">
        <f>Z199*K199</f>
        <v>0</v>
      </c>
      <c r="AR199" s="13" t="s">
        <v>260</v>
      </c>
      <c r="AT199" s="13" t="s">
        <v>405</v>
      </c>
      <c r="AU199" s="13" t="s">
        <v>123</v>
      </c>
      <c r="AY199" s="13" t="s">
        <v>144</v>
      </c>
      <c r="BE199" s="101">
        <f>IF(U199="základná",N199,0)</f>
        <v>0</v>
      </c>
      <c r="BF199" s="101">
        <f>IF(U199="znížená",N199,0)</f>
        <v>0</v>
      </c>
      <c r="BG199" s="101">
        <f>IF(U199="zákl. prenesená",N199,0)</f>
        <v>0</v>
      </c>
      <c r="BH199" s="101">
        <f>IF(U199="zníž. prenesená",N199,0)</f>
        <v>0</v>
      </c>
      <c r="BI199" s="101">
        <f>IF(U199="nulová",N199,0)</f>
        <v>0</v>
      </c>
      <c r="BJ199" s="13" t="s">
        <v>123</v>
      </c>
      <c r="BK199" s="101">
        <f>ROUND(L199*K199,2)</f>
        <v>0</v>
      </c>
      <c r="BL199" s="13" t="s">
        <v>239</v>
      </c>
      <c r="BM199" s="13" t="s">
        <v>482</v>
      </c>
    </row>
    <row r="200" spans="2:65" s="1" customFormat="1" ht="31.5" customHeight="1" x14ac:dyDescent="0.3">
      <c r="B200" s="126"/>
      <c r="C200" s="155" t="s">
        <v>483</v>
      </c>
      <c r="D200" s="155" t="s">
        <v>146</v>
      </c>
      <c r="E200" s="156" t="s">
        <v>484</v>
      </c>
      <c r="F200" s="232" t="s">
        <v>485</v>
      </c>
      <c r="G200" s="233"/>
      <c r="H200" s="233"/>
      <c r="I200" s="233"/>
      <c r="J200" s="157" t="s">
        <v>457</v>
      </c>
      <c r="K200" s="159">
        <v>0</v>
      </c>
      <c r="L200" s="234">
        <v>0</v>
      </c>
      <c r="M200" s="233"/>
      <c r="N200" s="235">
        <f>ROUND(L200*K200,2)</f>
        <v>0</v>
      </c>
      <c r="O200" s="233"/>
      <c r="P200" s="233"/>
      <c r="Q200" s="233"/>
      <c r="R200" s="128"/>
      <c r="T200" s="160" t="s">
        <v>3</v>
      </c>
      <c r="U200" s="39" t="s">
        <v>41</v>
      </c>
      <c r="V200" s="31"/>
      <c r="W200" s="161">
        <f>V200*K200</f>
        <v>0</v>
      </c>
      <c r="X200" s="161">
        <v>0</v>
      </c>
      <c r="Y200" s="161">
        <f>X200*K200</f>
        <v>0</v>
      </c>
      <c r="Z200" s="161">
        <v>0</v>
      </c>
      <c r="AA200" s="162">
        <f>Z200*K200</f>
        <v>0</v>
      </c>
      <c r="AR200" s="13" t="s">
        <v>239</v>
      </c>
      <c r="AT200" s="13" t="s">
        <v>146</v>
      </c>
      <c r="AU200" s="13" t="s">
        <v>123</v>
      </c>
      <c r="AY200" s="13" t="s">
        <v>144</v>
      </c>
      <c r="BE200" s="101">
        <f>IF(U200="základná",N200,0)</f>
        <v>0</v>
      </c>
      <c r="BF200" s="101">
        <f>IF(U200="znížená",N200,0)</f>
        <v>0</v>
      </c>
      <c r="BG200" s="101">
        <f>IF(U200="zákl. prenesená",N200,0)</f>
        <v>0</v>
      </c>
      <c r="BH200" s="101">
        <f>IF(U200="zníž. prenesená",N200,0)</f>
        <v>0</v>
      </c>
      <c r="BI200" s="101">
        <f>IF(U200="nulová",N200,0)</f>
        <v>0</v>
      </c>
      <c r="BJ200" s="13" t="s">
        <v>123</v>
      </c>
      <c r="BK200" s="101">
        <f>ROUND(L200*K200,2)</f>
        <v>0</v>
      </c>
      <c r="BL200" s="13" t="s">
        <v>239</v>
      </c>
      <c r="BM200" s="13" t="s">
        <v>486</v>
      </c>
    </row>
    <row r="201" spans="2:65" s="9" customFormat="1" ht="29.85" customHeight="1" x14ac:dyDescent="0.3">
      <c r="B201" s="144"/>
      <c r="C201" s="145"/>
      <c r="D201" s="154" t="s">
        <v>116</v>
      </c>
      <c r="E201" s="154"/>
      <c r="F201" s="154"/>
      <c r="G201" s="154"/>
      <c r="H201" s="154"/>
      <c r="I201" s="154"/>
      <c r="J201" s="154"/>
      <c r="K201" s="154"/>
      <c r="L201" s="154"/>
      <c r="M201" s="154"/>
      <c r="N201" s="244">
        <f>BK201</f>
        <v>0</v>
      </c>
      <c r="O201" s="245"/>
      <c r="P201" s="245"/>
      <c r="Q201" s="245"/>
      <c r="R201" s="147"/>
      <c r="T201" s="148"/>
      <c r="U201" s="145"/>
      <c r="V201" s="145"/>
      <c r="W201" s="149">
        <f>SUM(W202:W214)</f>
        <v>0</v>
      </c>
      <c r="X201" s="145"/>
      <c r="Y201" s="149">
        <f>SUM(Y202:Y214)</f>
        <v>33.120318400000002</v>
      </c>
      <c r="Z201" s="145"/>
      <c r="AA201" s="150">
        <f>SUM(AA202:AA214)</f>
        <v>0</v>
      </c>
      <c r="AR201" s="151" t="s">
        <v>123</v>
      </c>
      <c r="AT201" s="152" t="s">
        <v>73</v>
      </c>
      <c r="AU201" s="152" t="s">
        <v>81</v>
      </c>
      <c r="AY201" s="151" t="s">
        <v>144</v>
      </c>
      <c r="BK201" s="153">
        <f>SUM(BK202:BK214)</f>
        <v>0</v>
      </c>
    </row>
    <row r="202" spans="2:65" s="1" customFormat="1" ht="31.5" customHeight="1" x14ac:dyDescent="0.3">
      <c r="B202" s="126"/>
      <c r="C202" s="155" t="s">
        <v>487</v>
      </c>
      <c r="D202" s="155" t="s">
        <v>146</v>
      </c>
      <c r="E202" s="156" t="s">
        <v>488</v>
      </c>
      <c r="F202" s="232" t="s">
        <v>489</v>
      </c>
      <c r="G202" s="233"/>
      <c r="H202" s="233"/>
      <c r="I202" s="233"/>
      <c r="J202" s="157" t="s">
        <v>149</v>
      </c>
      <c r="K202" s="158">
        <v>30</v>
      </c>
      <c r="L202" s="234">
        <v>0</v>
      </c>
      <c r="M202" s="233"/>
      <c r="N202" s="235">
        <f t="shared" ref="N202:N214" si="35">ROUND(L202*K202,2)</f>
        <v>0</v>
      </c>
      <c r="O202" s="233"/>
      <c r="P202" s="233"/>
      <c r="Q202" s="233"/>
      <c r="R202" s="128"/>
      <c r="T202" s="160" t="s">
        <v>3</v>
      </c>
      <c r="U202" s="39" t="s">
        <v>41</v>
      </c>
      <c r="V202" s="31"/>
      <c r="W202" s="161">
        <f t="shared" ref="W202:W214" si="36">V202*K202</f>
        <v>0</v>
      </c>
      <c r="X202" s="161">
        <v>0</v>
      </c>
      <c r="Y202" s="161">
        <f t="shared" ref="Y202:Y214" si="37">X202*K202</f>
        <v>0</v>
      </c>
      <c r="Z202" s="161">
        <v>0</v>
      </c>
      <c r="AA202" s="162">
        <f t="shared" ref="AA202:AA214" si="38">Z202*K202</f>
        <v>0</v>
      </c>
      <c r="AR202" s="13" t="s">
        <v>239</v>
      </c>
      <c r="AT202" s="13" t="s">
        <v>146</v>
      </c>
      <c r="AU202" s="13" t="s">
        <v>123</v>
      </c>
      <c r="AY202" s="13" t="s">
        <v>144</v>
      </c>
      <c r="BE202" s="101">
        <f t="shared" ref="BE202:BE214" si="39">IF(U202="základná",N202,0)</f>
        <v>0</v>
      </c>
      <c r="BF202" s="101">
        <f t="shared" ref="BF202:BF214" si="40">IF(U202="znížená",N202,0)</f>
        <v>0</v>
      </c>
      <c r="BG202" s="101">
        <f t="shared" ref="BG202:BG214" si="41">IF(U202="zákl. prenesená",N202,0)</f>
        <v>0</v>
      </c>
      <c r="BH202" s="101">
        <f t="shared" ref="BH202:BH214" si="42">IF(U202="zníž. prenesená",N202,0)</f>
        <v>0</v>
      </c>
      <c r="BI202" s="101">
        <f t="shared" ref="BI202:BI214" si="43">IF(U202="nulová",N202,0)</f>
        <v>0</v>
      </c>
      <c r="BJ202" s="13" t="s">
        <v>123</v>
      </c>
      <c r="BK202" s="101">
        <f t="shared" ref="BK202:BK214" si="44">ROUND(L202*K202,2)</f>
        <v>0</v>
      </c>
      <c r="BL202" s="13" t="s">
        <v>239</v>
      </c>
      <c r="BM202" s="13" t="s">
        <v>490</v>
      </c>
    </row>
    <row r="203" spans="2:65" s="1" customFormat="1" ht="31.5" customHeight="1" x14ac:dyDescent="0.3">
      <c r="B203" s="126"/>
      <c r="C203" s="167" t="s">
        <v>491</v>
      </c>
      <c r="D203" s="167" t="s">
        <v>405</v>
      </c>
      <c r="E203" s="168" t="s">
        <v>492</v>
      </c>
      <c r="F203" s="250" t="s">
        <v>493</v>
      </c>
      <c r="G203" s="251"/>
      <c r="H203" s="251"/>
      <c r="I203" s="251"/>
      <c r="J203" s="169" t="s">
        <v>171</v>
      </c>
      <c r="K203" s="170">
        <v>0.79</v>
      </c>
      <c r="L203" s="252">
        <v>0</v>
      </c>
      <c r="M203" s="251"/>
      <c r="N203" s="253">
        <f t="shared" si="35"/>
        <v>0</v>
      </c>
      <c r="O203" s="233"/>
      <c r="P203" s="233"/>
      <c r="Q203" s="233"/>
      <c r="R203" s="128"/>
      <c r="T203" s="160" t="s">
        <v>3</v>
      </c>
      <c r="U203" s="39" t="s">
        <v>41</v>
      </c>
      <c r="V203" s="31"/>
      <c r="W203" s="161">
        <f t="shared" si="36"/>
        <v>0</v>
      </c>
      <c r="X203" s="161">
        <v>0.55000000000000004</v>
      </c>
      <c r="Y203" s="161">
        <f t="shared" si="37"/>
        <v>0.43450000000000005</v>
      </c>
      <c r="Z203" s="161">
        <v>0</v>
      </c>
      <c r="AA203" s="162">
        <f t="shared" si="38"/>
        <v>0</v>
      </c>
      <c r="AR203" s="13" t="s">
        <v>260</v>
      </c>
      <c r="AT203" s="13" t="s">
        <v>405</v>
      </c>
      <c r="AU203" s="13" t="s">
        <v>123</v>
      </c>
      <c r="AY203" s="13" t="s">
        <v>144</v>
      </c>
      <c r="BE203" s="101">
        <f t="shared" si="39"/>
        <v>0</v>
      </c>
      <c r="BF203" s="101">
        <f t="shared" si="40"/>
        <v>0</v>
      </c>
      <c r="BG203" s="101">
        <f t="shared" si="41"/>
        <v>0</v>
      </c>
      <c r="BH203" s="101">
        <f t="shared" si="42"/>
        <v>0</v>
      </c>
      <c r="BI203" s="101">
        <f t="shared" si="43"/>
        <v>0</v>
      </c>
      <c r="BJ203" s="13" t="s">
        <v>123</v>
      </c>
      <c r="BK203" s="101">
        <f t="shared" si="44"/>
        <v>0</v>
      </c>
      <c r="BL203" s="13" t="s">
        <v>239</v>
      </c>
      <c r="BM203" s="13" t="s">
        <v>494</v>
      </c>
    </row>
    <row r="204" spans="2:65" s="1" customFormat="1" ht="31.5" customHeight="1" x14ac:dyDescent="0.3">
      <c r="B204" s="126"/>
      <c r="C204" s="155" t="s">
        <v>495</v>
      </c>
      <c r="D204" s="155" t="s">
        <v>146</v>
      </c>
      <c r="E204" s="156" t="s">
        <v>496</v>
      </c>
      <c r="F204" s="232" t="s">
        <v>497</v>
      </c>
      <c r="G204" s="233"/>
      <c r="H204" s="233"/>
      <c r="I204" s="233"/>
      <c r="J204" s="157" t="s">
        <v>210</v>
      </c>
      <c r="K204" s="158">
        <v>1165</v>
      </c>
      <c r="L204" s="234">
        <v>0</v>
      </c>
      <c r="M204" s="233"/>
      <c r="N204" s="235">
        <f t="shared" si="35"/>
        <v>0</v>
      </c>
      <c r="O204" s="233"/>
      <c r="P204" s="233"/>
      <c r="Q204" s="233"/>
      <c r="R204" s="128"/>
      <c r="T204" s="160" t="s">
        <v>3</v>
      </c>
      <c r="U204" s="39" t="s">
        <v>41</v>
      </c>
      <c r="V204" s="31"/>
      <c r="W204" s="161">
        <f t="shared" si="36"/>
        <v>0</v>
      </c>
      <c r="X204" s="161">
        <v>0</v>
      </c>
      <c r="Y204" s="161">
        <f t="shared" si="37"/>
        <v>0</v>
      </c>
      <c r="Z204" s="161">
        <v>0</v>
      </c>
      <c r="AA204" s="162">
        <f t="shared" si="38"/>
        <v>0</v>
      </c>
      <c r="AR204" s="13" t="s">
        <v>239</v>
      </c>
      <c r="AT204" s="13" t="s">
        <v>146</v>
      </c>
      <c r="AU204" s="13" t="s">
        <v>123</v>
      </c>
      <c r="AY204" s="13" t="s">
        <v>144</v>
      </c>
      <c r="BE204" s="101">
        <f t="shared" si="39"/>
        <v>0</v>
      </c>
      <c r="BF204" s="101">
        <f t="shared" si="40"/>
        <v>0</v>
      </c>
      <c r="BG204" s="101">
        <f t="shared" si="41"/>
        <v>0</v>
      </c>
      <c r="BH204" s="101">
        <f t="shared" si="42"/>
        <v>0</v>
      </c>
      <c r="BI204" s="101">
        <f t="shared" si="43"/>
        <v>0</v>
      </c>
      <c r="BJ204" s="13" t="s">
        <v>123</v>
      </c>
      <c r="BK204" s="101">
        <f t="shared" si="44"/>
        <v>0</v>
      </c>
      <c r="BL204" s="13" t="s">
        <v>239</v>
      </c>
      <c r="BM204" s="13" t="s">
        <v>498</v>
      </c>
    </row>
    <row r="205" spans="2:65" s="1" customFormat="1" ht="22.5" customHeight="1" x14ac:dyDescent="0.3">
      <c r="B205" s="126"/>
      <c r="C205" s="155" t="s">
        <v>499</v>
      </c>
      <c r="D205" s="155" t="s">
        <v>146</v>
      </c>
      <c r="E205" s="156" t="s">
        <v>500</v>
      </c>
      <c r="F205" s="232" t="s">
        <v>501</v>
      </c>
      <c r="G205" s="233"/>
      <c r="H205" s="233"/>
      <c r="I205" s="233"/>
      <c r="J205" s="157" t="s">
        <v>210</v>
      </c>
      <c r="K205" s="158">
        <v>840</v>
      </c>
      <c r="L205" s="234">
        <v>0</v>
      </c>
      <c r="M205" s="233"/>
      <c r="N205" s="235">
        <f t="shared" si="35"/>
        <v>0</v>
      </c>
      <c r="O205" s="233"/>
      <c r="P205" s="233"/>
      <c r="Q205" s="233"/>
      <c r="R205" s="128"/>
      <c r="T205" s="160" t="s">
        <v>3</v>
      </c>
      <c r="U205" s="39" t="s">
        <v>41</v>
      </c>
      <c r="V205" s="31"/>
      <c r="W205" s="161">
        <f t="shared" si="36"/>
        <v>0</v>
      </c>
      <c r="X205" s="161">
        <v>0</v>
      </c>
      <c r="Y205" s="161">
        <f t="shared" si="37"/>
        <v>0</v>
      </c>
      <c r="Z205" s="161">
        <v>0</v>
      </c>
      <c r="AA205" s="162">
        <f t="shared" si="38"/>
        <v>0</v>
      </c>
      <c r="AR205" s="13" t="s">
        <v>239</v>
      </c>
      <c r="AT205" s="13" t="s">
        <v>146</v>
      </c>
      <c r="AU205" s="13" t="s">
        <v>123</v>
      </c>
      <c r="AY205" s="13" t="s">
        <v>144</v>
      </c>
      <c r="BE205" s="101">
        <f t="shared" si="39"/>
        <v>0</v>
      </c>
      <c r="BF205" s="101">
        <f t="shared" si="40"/>
        <v>0</v>
      </c>
      <c r="BG205" s="101">
        <f t="shared" si="41"/>
        <v>0</v>
      </c>
      <c r="BH205" s="101">
        <f t="shared" si="42"/>
        <v>0</v>
      </c>
      <c r="BI205" s="101">
        <f t="shared" si="43"/>
        <v>0</v>
      </c>
      <c r="BJ205" s="13" t="s">
        <v>123</v>
      </c>
      <c r="BK205" s="101">
        <f t="shared" si="44"/>
        <v>0</v>
      </c>
      <c r="BL205" s="13" t="s">
        <v>239</v>
      </c>
      <c r="BM205" s="13" t="s">
        <v>502</v>
      </c>
    </row>
    <row r="206" spans="2:65" s="1" customFormat="1" ht="31.5" customHeight="1" x14ac:dyDescent="0.3">
      <c r="B206" s="126"/>
      <c r="C206" s="167" t="s">
        <v>503</v>
      </c>
      <c r="D206" s="167" t="s">
        <v>405</v>
      </c>
      <c r="E206" s="168" t="s">
        <v>504</v>
      </c>
      <c r="F206" s="250" t="s">
        <v>505</v>
      </c>
      <c r="G206" s="251"/>
      <c r="H206" s="251"/>
      <c r="I206" s="251"/>
      <c r="J206" s="169" t="s">
        <v>171</v>
      </c>
      <c r="K206" s="170">
        <v>4.12</v>
      </c>
      <c r="L206" s="252">
        <v>0</v>
      </c>
      <c r="M206" s="251"/>
      <c r="N206" s="253">
        <f t="shared" si="35"/>
        <v>0</v>
      </c>
      <c r="O206" s="233"/>
      <c r="P206" s="233"/>
      <c r="Q206" s="233"/>
      <c r="R206" s="128"/>
      <c r="T206" s="160" t="s">
        <v>3</v>
      </c>
      <c r="U206" s="39" t="s">
        <v>41</v>
      </c>
      <c r="V206" s="31"/>
      <c r="W206" s="161">
        <f t="shared" si="36"/>
        <v>0</v>
      </c>
      <c r="X206" s="161">
        <v>0.55000000000000004</v>
      </c>
      <c r="Y206" s="161">
        <f t="shared" si="37"/>
        <v>2.2660000000000005</v>
      </c>
      <c r="Z206" s="161">
        <v>0</v>
      </c>
      <c r="AA206" s="162">
        <f t="shared" si="38"/>
        <v>0</v>
      </c>
      <c r="AR206" s="13" t="s">
        <v>260</v>
      </c>
      <c r="AT206" s="13" t="s">
        <v>405</v>
      </c>
      <c r="AU206" s="13" t="s">
        <v>123</v>
      </c>
      <c r="AY206" s="13" t="s">
        <v>144</v>
      </c>
      <c r="BE206" s="101">
        <f t="shared" si="39"/>
        <v>0</v>
      </c>
      <c r="BF206" s="101">
        <f t="shared" si="40"/>
        <v>0</v>
      </c>
      <c r="BG206" s="101">
        <f t="shared" si="41"/>
        <v>0</v>
      </c>
      <c r="BH206" s="101">
        <f t="shared" si="42"/>
        <v>0</v>
      </c>
      <c r="BI206" s="101">
        <f t="shared" si="43"/>
        <v>0</v>
      </c>
      <c r="BJ206" s="13" t="s">
        <v>123</v>
      </c>
      <c r="BK206" s="101">
        <f t="shared" si="44"/>
        <v>0</v>
      </c>
      <c r="BL206" s="13" t="s">
        <v>239</v>
      </c>
      <c r="BM206" s="13" t="s">
        <v>506</v>
      </c>
    </row>
    <row r="207" spans="2:65" s="1" customFormat="1" ht="22.5" customHeight="1" x14ac:dyDescent="0.3">
      <c r="B207" s="126"/>
      <c r="C207" s="155" t="s">
        <v>507</v>
      </c>
      <c r="D207" s="155" t="s">
        <v>146</v>
      </c>
      <c r="E207" s="156" t="s">
        <v>508</v>
      </c>
      <c r="F207" s="232" t="s">
        <v>509</v>
      </c>
      <c r="G207" s="233"/>
      <c r="H207" s="233"/>
      <c r="I207" s="233"/>
      <c r="J207" s="157" t="s">
        <v>210</v>
      </c>
      <c r="K207" s="158">
        <v>30</v>
      </c>
      <c r="L207" s="234">
        <v>0</v>
      </c>
      <c r="M207" s="233"/>
      <c r="N207" s="235">
        <f t="shared" si="35"/>
        <v>0</v>
      </c>
      <c r="O207" s="233"/>
      <c r="P207" s="233"/>
      <c r="Q207" s="233"/>
      <c r="R207" s="128"/>
      <c r="T207" s="160" t="s">
        <v>3</v>
      </c>
      <c r="U207" s="39" t="s">
        <v>41</v>
      </c>
      <c r="V207" s="31"/>
      <c r="W207" s="161">
        <f t="shared" si="36"/>
        <v>0</v>
      </c>
      <c r="X207" s="161">
        <v>1.9000000000000001E-4</v>
      </c>
      <c r="Y207" s="161">
        <f t="shared" si="37"/>
        <v>5.7000000000000002E-3</v>
      </c>
      <c r="Z207" s="161">
        <v>0</v>
      </c>
      <c r="AA207" s="162">
        <f t="shared" si="38"/>
        <v>0</v>
      </c>
      <c r="AR207" s="13" t="s">
        <v>239</v>
      </c>
      <c r="AT207" s="13" t="s">
        <v>146</v>
      </c>
      <c r="AU207" s="13" t="s">
        <v>123</v>
      </c>
      <c r="AY207" s="13" t="s">
        <v>144</v>
      </c>
      <c r="BE207" s="101">
        <f t="shared" si="39"/>
        <v>0</v>
      </c>
      <c r="BF207" s="101">
        <f t="shared" si="40"/>
        <v>0</v>
      </c>
      <c r="BG207" s="101">
        <f t="shared" si="41"/>
        <v>0</v>
      </c>
      <c r="BH207" s="101">
        <f t="shared" si="42"/>
        <v>0</v>
      </c>
      <c r="BI207" s="101">
        <f t="shared" si="43"/>
        <v>0</v>
      </c>
      <c r="BJ207" s="13" t="s">
        <v>123</v>
      </c>
      <c r="BK207" s="101">
        <f t="shared" si="44"/>
        <v>0</v>
      </c>
      <c r="BL207" s="13" t="s">
        <v>239</v>
      </c>
      <c r="BM207" s="13" t="s">
        <v>510</v>
      </c>
    </row>
    <row r="208" spans="2:65" s="1" customFormat="1" ht="31.5" customHeight="1" x14ac:dyDescent="0.3">
      <c r="B208" s="126"/>
      <c r="C208" s="167" t="s">
        <v>511</v>
      </c>
      <c r="D208" s="167" t="s">
        <v>405</v>
      </c>
      <c r="E208" s="168" t="s">
        <v>512</v>
      </c>
      <c r="F208" s="250" t="s">
        <v>513</v>
      </c>
      <c r="G208" s="251"/>
      <c r="H208" s="251"/>
      <c r="I208" s="251"/>
      <c r="J208" s="169" t="s">
        <v>171</v>
      </c>
      <c r="K208" s="170">
        <v>0.32</v>
      </c>
      <c r="L208" s="252">
        <v>0</v>
      </c>
      <c r="M208" s="251"/>
      <c r="N208" s="253">
        <f t="shared" si="35"/>
        <v>0</v>
      </c>
      <c r="O208" s="233"/>
      <c r="P208" s="233"/>
      <c r="Q208" s="233"/>
      <c r="R208" s="128"/>
      <c r="T208" s="160" t="s">
        <v>3</v>
      </c>
      <c r="U208" s="39" t="s">
        <v>41</v>
      </c>
      <c r="V208" s="31"/>
      <c r="W208" s="161">
        <f t="shared" si="36"/>
        <v>0</v>
      </c>
      <c r="X208" s="161">
        <v>0.55000000000000004</v>
      </c>
      <c r="Y208" s="161">
        <f t="shared" si="37"/>
        <v>0.17600000000000002</v>
      </c>
      <c r="Z208" s="161">
        <v>0</v>
      </c>
      <c r="AA208" s="162">
        <f t="shared" si="38"/>
        <v>0</v>
      </c>
      <c r="AR208" s="13" t="s">
        <v>260</v>
      </c>
      <c r="AT208" s="13" t="s">
        <v>405</v>
      </c>
      <c r="AU208" s="13" t="s">
        <v>123</v>
      </c>
      <c r="AY208" s="13" t="s">
        <v>144</v>
      </c>
      <c r="BE208" s="101">
        <f t="shared" si="39"/>
        <v>0</v>
      </c>
      <c r="BF208" s="101">
        <f t="shared" si="40"/>
        <v>0</v>
      </c>
      <c r="BG208" s="101">
        <f t="shared" si="41"/>
        <v>0</v>
      </c>
      <c r="BH208" s="101">
        <f t="shared" si="42"/>
        <v>0</v>
      </c>
      <c r="BI208" s="101">
        <f t="shared" si="43"/>
        <v>0</v>
      </c>
      <c r="BJ208" s="13" t="s">
        <v>123</v>
      </c>
      <c r="BK208" s="101">
        <f t="shared" si="44"/>
        <v>0</v>
      </c>
      <c r="BL208" s="13" t="s">
        <v>239</v>
      </c>
      <c r="BM208" s="13" t="s">
        <v>514</v>
      </c>
    </row>
    <row r="209" spans="2:65" s="1" customFormat="1" ht="31.5" customHeight="1" x14ac:dyDescent="0.3">
      <c r="B209" s="126"/>
      <c r="C209" s="155" t="s">
        <v>515</v>
      </c>
      <c r="D209" s="155" t="s">
        <v>146</v>
      </c>
      <c r="E209" s="156" t="s">
        <v>516</v>
      </c>
      <c r="F209" s="232" t="s">
        <v>517</v>
      </c>
      <c r="G209" s="233"/>
      <c r="H209" s="233"/>
      <c r="I209" s="233"/>
      <c r="J209" s="157" t="s">
        <v>149</v>
      </c>
      <c r="K209" s="158">
        <v>50</v>
      </c>
      <c r="L209" s="234">
        <v>0</v>
      </c>
      <c r="M209" s="233"/>
      <c r="N209" s="235">
        <f t="shared" si="35"/>
        <v>0</v>
      </c>
      <c r="O209" s="233"/>
      <c r="P209" s="233"/>
      <c r="Q209" s="233"/>
      <c r="R209" s="128"/>
      <c r="T209" s="160" t="s">
        <v>3</v>
      </c>
      <c r="U209" s="39" t="s">
        <v>41</v>
      </c>
      <c r="V209" s="31"/>
      <c r="W209" s="161">
        <f t="shared" si="36"/>
        <v>0</v>
      </c>
      <c r="X209" s="161">
        <v>0</v>
      </c>
      <c r="Y209" s="161">
        <f t="shared" si="37"/>
        <v>0</v>
      </c>
      <c r="Z209" s="161">
        <v>0</v>
      </c>
      <c r="AA209" s="162">
        <f t="shared" si="38"/>
        <v>0</v>
      </c>
      <c r="AR209" s="13" t="s">
        <v>150</v>
      </c>
      <c r="AT209" s="13" t="s">
        <v>146</v>
      </c>
      <c r="AU209" s="13" t="s">
        <v>123</v>
      </c>
      <c r="AY209" s="13" t="s">
        <v>144</v>
      </c>
      <c r="BE209" s="101">
        <f t="shared" si="39"/>
        <v>0</v>
      </c>
      <c r="BF209" s="101">
        <f t="shared" si="40"/>
        <v>0</v>
      </c>
      <c r="BG209" s="101">
        <f t="shared" si="41"/>
        <v>0</v>
      </c>
      <c r="BH209" s="101">
        <f t="shared" si="42"/>
        <v>0</v>
      </c>
      <c r="BI209" s="101">
        <f t="shared" si="43"/>
        <v>0</v>
      </c>
      <c r="BJ209" s="13" t="s">
        <v>123</v>
      </c>
      <c r="BK209" s="101">
        <f t="shared" si="44"/>
        <v>0</v>
      </c>
      <c r="BL209" s="13" t="s">
        <v>150</v>
      </c>
      <c r="BM209" s="13" t="s">
        <v>518</v>
      </c>
    </row>
    <row r="210" spans="2:65" s="1" customFormat="1" ht="31.5" customHeight="1" x14ac:dyDescent="0.3">
      <c r="B210" s="126"/>
      <c r="C210" s="167" t="s">
        <v>519</v>
      </c>
      <c r="D210" s="167" t="s">
        <v>405</v>
      </c>
      <c r="E210" s="168" t="s">
        <v>520</v>
      </c>
      <c r="F210" s="250" t="s">
        <v>521</v>
      </c>
      <c r="G210" s="251"/>
      <c r="H210" s="251"/>
      <c r="I210" s="251"/>
      <c r="J210" s="169" t="s">
        <v>171</v>
      </c>
      <c r="K210" s="170">
        <v>54</v>
      </c>
      <c r="L210" s="252">
        <v>0</v>
      </c>
      <c r="M210" s="251"/>
      <c r="N210" s="253">
        <f t="shared" si="35"/>
        <v>0</v>
      </c>
      <c r="O210" s="233"/>
      <c r="P210" s="233"/>
      <c r="Q210" s="233"/>
      <c r="R210" s="128"/>
      <c r="T210" s="160" t="s">
        <v>3</v>
      </c>
      <c r="U210" s="39" t="s">
        <v>41</v>
      </c>
      <c r="V210" s="31"/>
      <c r="W210" s="161">
        <f t="shared" si="36"/>
        <v>0</v>
      </c>
      <c r="X210" s="161">
        <v>0.55000000000000004</v>
      </c>
      <c r="Y210" s="161">
        <f t="shared" si="37"/>
        <v>29.700000000000003</v>
      </c>
      <c r="Z210" s="161">
        <v>0</v>
      </c>
      <c r="AA210" s="162">
        <f t="shared" si="38"/>
        <v>0</v>
      </c>
      <c r="AR210" s="13" t="s">
        <v>268</v>
      </c>
      <c r="AT210" s="13" t="s">
        <v>405</v>
      </c>
      <c r="AU210" s="13" t="s">
        <v>123</v>
      </c>
      <c r="AY210" s="13" t="s">
        <v>144</v>
      </c>
      <c r="BE210" s="101">
        <f t="shared" si="39"/>
        <v>0</v>
      </c>
      <c r="BF210" s="101">
        <f t="shared" si="40"/>
        <v>0</v>
      </c>
      <c r="BG210" s="101">
        <f t="shared" si="41"/>
        <v>0</v>
      </c>
      <c r="BH210" s="101">
        <f t="shared" si="42"/>
        <v>0</v>
      </c>
      <c r="BI210" s="101">
        <f t="shared" si="43"/>
        <v>0</v>
      </c>
      <c r="BJ210" s="13" t="s">
        <v>123</v>
      </c>
      <c r="BK210" s="101">
        <f t="shared" si="44"/>
        <v>0</v>
      </c>
      <c r="BL210" s="13" t="s">
        <v>150</v>
      </c>
      <c r="BM210" s="13" t="s">
        <v>522</v>
      </c>
    </row>
    <row r="211" spans="2:65" s="1" customFormat="1" ht="31.5" customHeight="1" x14ac:dyDescent="0.3">
      <c r="B211" s="126"/>
      <c r="C211" s="155" t="s">
        <v>523</v>
      </c>
      <c r="D211" s="155" t="s">
        <v>146</v>
      </c>
      <c r="E211" s="156" t="s">
        <v>524</v>
      </c>
      <c r="F211" s="232" t="s">
        <v>525</v>
      </c>
      <c r="G211" s="233"/>
      <c r="H211" s="233"/>
      <c r="I211" s="233"/>
      <c r="J211" s="157" t="s">
        <v>149</v>
      </c>
      <c r="K211" s="158">
        <v>53</v>
      </c>
      <c r="L211" s="234">
        <v>0</v>
      </c>
      <c r="M211" s="233"/>
      <c r="N211" s="235">
        <f t="shared" si="35"/>
        <v>0</v>
      </c>
      <c r="O211" s="233"/>
      <c r="P211" s="233"/>
      <c r="Q211" s="233"/>
      <c r="R211" s="128"/>
      <c r="T211" s="160" t="s">
        <v>3</v>
      </c>
      <c r="U211" s="39" t="s">
        <v>41</v>
      </c>
      <c r="V211" s="31"/>
      <c r="W211" s="161">
        <f t="shared" si="36"/>
        <v>0</v>
      </c>
      <c r="X211" s="161">
        <v>0</v>
      </c>
      <c r="Y211" s="161">
        <f t="shared" si="37"/>
        <v>0</v>
      </c>
      <c r="Z211" s="161">
        <v>0</v>
      </c>
      <c r="AA211" s="162">
        <f t="shared" si="38"/>
        <v>0</v>
      </c>
      <c r="AR211" s="13" t="s">
        <v>239</v>
      </c>
      <c r="AT211" s="13" t="s">
        <v>146</v>
      </c>
      <c r="AU211" s="13" t="s">
        <v>123</v>
      </c>
      <c r="AY211" s="13" t="s">
        <v>144</v>
      </c>
      <c r="BE211" s="101">
        <f t="shared" si="39"/>
        <v>0</v>
      </c>
      <c r="BF211" s="101">
        <f t="shared" si="40"/>
        <v>0</v>
      </c>
      <c r="BG211" s="101">
        <f t="shared" si="41"/>
        <v>0</v>
      </c>
      <c r="BH211" s="101">
        <f t="shared" si="42"/>
        <v>0</v>
      </c>
      <c r="BI211" s="101">
        <f t="shared" si="43"/>
        <v>0</v>
      </c>
      <c r="BJ211" s="13" t="s">
        <v>123</v>
      </c>
      <c r="BK211" s="101">
        <f t="shared" si="44"/>
        <v>0</v>
      </c>
      <c r="BL211" s="13" t="s">
        <v>239</v>
      </c>
      <c r="BM211" s="13" t="s">
        <v>526</v>
      </c>
    </row>
    <row r="212" spans="2:65" s="1" customFormat="1" ht="31.5" customHeight="1" x14ac:dyDescent="0.3">
      <c r="B212" s="126"/>
      <c r="C212" s="167" t="s">
        <v>527</v>
      </c>
      <c r="D212" s="167" t="s">
        <v>405</v>
      </c>
      <c r="E212" s="168" t="s">
        <v>528</v>
      </c>
      <c r="F212" s="250" t="s">
        <v>529</v>
      </c>
      <c r="G212" s="251"/>
      <c r="H212" s="251"/>
      <c r="I212" s="251"/>
      <c r="J212" s="169" t="s">
        <v>149</v>
      </c>
      <c r="K212" s="170">
        <v>57.24</v>
      </c>
      <c r="L212" s="252">
        <v>0</v>
      </c>
      <c r="M212" s="251"/>
      <c r="N212" s="253">
        <f t="shared" si="35"/>
        <v>0</v>
      </c>
      <c r="O212" s="233"/>
      <c r="P212" s="233"/>
      <c r="Q212" s="233"/>
      <c r="R212" s="128"/>
      <c r="T212" s="160" t="s">
        <v>3</v>
      </c>
      <c r="U212" s="39" t="s">
        <v>41</v>
      </c>
      <c r="V212" s="31"/>
      <c r="W212" s="161">
        <f t="shared" si="36"/>
        <v>0</v>
      </c>
      <c r="X212" s="161">
        <v>9.3600000000000003E-3</v>
      </c>
      <c r="Y212" s="161">
        <f t="shared" si="37"/>
        <v>0.53576640000000009</v>
      </c>
      <c r="Z212" s="161">
        <v>0</v>
      </c>
      <c r="AA212" s="162">
        <f t="shared" si="38"/>
        <v>0</v>
      </c>
      <c r="AR212" s="13" t="s">
        <v>260</v>
      </c>
      <c r="AT212" s="13" t="s">
        <v>405</v>
      </c>
      <c r="AU212" s="13" t="s">
        <v>123</v>
      </c>
      <c r="AY212" s="13" t="s">
        <v>144</v>
      </c>
      <c r="BE212" s="101">
        <f t="shared" si="39"/>
        <v>0</v>
      </c>
      <c r="BF212" s="101">
        <f t="shared" si="40"/>
        <v>0</v>
      </c>
      <c r="BG212" s="101">
        <f t="shared" si="41"/>
        <v>0</v>
      </c>
      <c r="BH212" s="101">
        <f t="shared" si="42"/>
        <v>0</v>
      </c>
      <c r="BI212" s="101">
        <f t="shared" si="43"/>
        <v>0</v>
      </c>
      <c r="BJ212" s="13" t="s">
        <v>123</v>
      </c>
      <c r="BK212" s="101">
        <f t="shared" si="44"/>
        <v>0</v>
      </c>
      <c r="BL212" s="13" t="s">
        <v>239</v>
      </c>
      <c r="BM212" s="13" t="s">
        <v>530</v>
      </c>
    </row>
    <row r="213" spans="2:65" s="1" customFormat="1" ht="31.5" customHeight="1" x14ac:dyDescent="0.3">
      <c r="B213" s="126"/>
      <c r="C213" s="155" t="s">
        <v>531</v>
      </c>
      <c r="D213" s="155" t="s">
        <v>146</v>
      </c>
      <c r="E213" s="156" t="s">
        <v>532</v>
      </c>
      <c r="F213" s="232" t="s">
        <v>533</v>
      </c>
      <c r="G213" s="233"/>
      <c r="H213" s="233"/>
      <c r="I213" s="233"/>
      <c r="J213" s="157" t="s">
        <v>171</v>
      </c>
      <c r="K213" s="158">
        <v>0.8</v>
      </c>
      <c r="L213" s="234">
        <v>0</v>
      </c>
      <c r="M213" s="233"/>
      <c r="N213" s="235">
        <f t="shared" si="35"/>
        <v>0</v>
      </c>
      <c r="O213" s="233"/>
      <c r="P213" s="233"/>
      <c r="Q213" s="233"/>
      <c r="R213" s="128"/>
      <c r="T213" s="160" t="s">
        <v>3</v>
      </c>
      <c r="U213" s="39" t="s">
        <v>41</v>
      </c>
      <c r="V213" s="31"/>
      <c r="W213" s="161">
        <f t="shared" si="36"/>
        <v>0</v>
      </c>
      <c r="X213" s="161">
        <v>2.9399999999999999E-3</v>
      </c>
      <c r="Y213" s="161">
        <f t="shared" si="37"/>
        <v>2.3519999999999999E-3</v>
      </c>
      <c r="Z213" s="161">
        <v>0</v>
      </c>
      <c r="AA213" s="162">
        <f t="shared" si="38"/>
        <v>0</v>
      </c>
      <c r="AR213" s="13" t="s">
        <v>239</v>
      </c>
      <c r="AT213" s="13" t="s">
        <v>146</v>
      </c>
      <c r="AU213" s="13" t="s">
        <v>123</v>
      </c>
      <c r="AY213" s="13" t="s">
        <v>144</v>
      </c>
      <c r="BE213" s="101">
        <f t="shared" si="39"/>
        <v>0</v>
      </c>
      <c r="BF213" s="101">
        <f t="shared" si="40"/>
        <v>0</v>
      </c>
      <c r="BG213" s="101">
        <f t="shared" si="41"/>
        <v>0</v>
      </c>
      <c r="BH213" s="101">
        <f t="shared" si="42"/>
        <v>0</v>
      </c>
      <c r="BI213" s="101">
        <f t="shared" si="43"/>
        <v>0</v>
      </c>
      <c r="BJ213" s="13" t="s">
        <v>123</v>
      </c>
      <c r="BK213" s="101">
        <f t="shared" si="44"/>
        <v>0</v>
      </c>
      <c r="BL213" s="13" t="s">
        <v>239</v>
      </c>
      <c r="BM213" s="13" t="s">
        <v>534</v>
      </c>
    </row>
    <row r="214" spans="2:65" s="1" customFormat="1" ht="31.5" customHeight="1" x14ac:dyDescent="0.3">
      <c r="B214" s="126"/>
      <c r="C214" s="155" t="s">
        <v>535</v>
      </c>
      <c r="D214" s="155" t="s">
        <v>146</v>
      </c>
      <c r="E214" s="156" t="s">
        <v>536</v>
      </c>
      <c r="F214" s="232" t="s">
        <v>537</v>
      </c>
      <c r="G214" s="233"/>
      <c r="H214" s="233"/>
      <c r="I214" s="233"/>
      <c r="J214" s="157" t="s">
        <v>457</v>
      </c>
      <c r="K214" s="159">
        <v>0</v>
      </c>
      <c r="L214" s="234">
        <v>0</v>
      </c>
      <c r="M214" s="233"/>
      <c r="N214" s="235">
        <f t="shared" si="35"/>
        <v>0</v>
      </c>
      <c r="O214" s="233"/>
      <c r="P214" s="233"/>
      <c r="Q214" s="233"/>
      <c r="R214" s="128"/>
      <c r="T214" s="160" t="s">
        <v>3</v>
      </c>
      <c r="U214" s="39" t="s">
        <v>41</v>
      </c>
      <c r="V214" s="31"/>
      <c r="W214" s="161">
        <f t="shared" si="36"/>
        <v>0</v>
      </c>
      <c r="X214" s="161">
        <v>0</v>
      </c>
      <c r="Y214" s="161">
        <f t="shared" si="37"/>
        <v>0</v>
      </c>
      <c r="Z214" s="161">
        <v>0</v>
      </c>
      <c r="AA214" s="162">
        <f t="shared" si="38"/>
        <v>0</v>
      </c>
      <c r="AR214" s="13" t="s">
        <v>239</v>
      </c>
      <c r="AT214" s="13" t="s">
        <v>146</v>
      </c>
      <c r="AU214" s="13" t="s">
        <v>123</v>
      </c>
      <c r="AY214" s="13" t="s">
        <v>144</v>
      </c>
      <c r="BE214" s="101">
        <f t="shared" si="39"/>
        <v>0</v>
      </c>
      <c r="BF214" s="101">
        <f t="shared" si="40"/>
        <v>0</v>
      </c>
      <c r="BG214" s="101">
        <f t="shared" si="41"/>
        <v>0</v>
      </c>
      <c r="BH214" s="101">
        <f t="shared" si="42"/>
        <v>0</v>
      </c>
      <c r="BI214" s="101">
        <f t="shared" si="43"/>
        <v>0</v>
      </c>
      <c r="BJ214" s="13" t="s">
        <v>123</v>
      </c>
      <c r="BK214" s="101">
        <f t="shared" si="44"/>
        <v>0</v>
      </c>
      <c r="BL214" s="13" t="s">
        <v>239</v>
      </c>
      <c r="BM214" s="13" t="s">
        <v>538</v>
      </c>
    </row>
    <row r="215" spans="2:65" s="9" customFormat="1" ht="29.85" customHeight="1" x14ac:dyDescent="0.3">
      <c r="B215" s="144"/>
      <c r="C215" s="145"/>
      <c r="D215" s="154" t="s">
        <v>295</v>
      </c>
      <c r="E215" s="154"/>
      <c r="F215" s="154"/>
      <c r="G215" s="154"/>
      <c r="H215" s="154"/>
      <c r="I215" s="154"/>
      <c r="J215" s="154"/>
      <c r="K215" s="154"/>
      <c r="L215" s="154"/>
      <c r="M215" s="154"/>
      <c r="N215" s="244">
        <f>BK215</f>
        <v>0</v>
      </c>
      <c r="O215" s="245"/>
      <c r="P215" s="245"/>
      <c r="Q215" s="245"/>
      <c r="R215" s="147"/>
      <c r="T215" s="148"/>
      <c r="U215" s="145"/>
      <c r="V215" s="145"/>
      <c r="W215" s="149">
        <f>SUM(W216:W233)</f>
        <v>0</v>
      </c>
      <c r="X215" s="145"/>
      <c r="Y215" s="149">
        <f>SUM(Y216:Y233)</f>
        <v>2.6657903999999997</v>
      </c>
      <c r="Z215" s="145"/>
      <c r="AA215" s="150">
        <f>SUM(AA216:AA233)</f>
        <v>0</v>
      </c>
      <c r="AR215" s="151" t="s">
        <v>123</v>
      </c>
      <c r="AT215" s="152" t="s">
        <v>73</v>
      </c>
      <c r="AU215" s="152" t="s">
        <v>81</v>
      </c>
      <c r="AY215" s="151" t="s">
        <v>144</v>
      </c>
      <c r="BK215" s="153">
        <f>SUM(BK216:BK233)</f>
        <v>0</v>
      </c>
    </row>
    <row r="216" spans="2:65" s="1" customFormat="1" ht="31.5" customHeight="1" x14ac:dyDescent="0.3">
      <c r="B216" s="126"/>
      <c r="C216" s="155" t="s">
        <v>539</v>
      </c>
      <c r="D216" s="155" t="s">
        <v>146</v>
      </c>
      <c r="E216" s="156" t="s">
        <v>540</v>
      </c>
      <c r="F216" s="232" t="s">
        <v>541</v>
      </c>
      <c r="G216" s="233"/>
      <c r="H216" s="233"/>
      <c r="I216" s="233"/>
      <c r="J216" s="157" t="s">
        <v>149</v>
      </c>
      <c r="K216" s="158">
        <v>30</v>
      </c>
      <c r="L216" s="234">
        <v>0</v>
      </c>
      <c r="M216" s="233"/>
      <c r="N216" s="235">
        <f t="shared" ref="N216:N233" si="45">ROUND(L216*K216,2)</f>
        <v>0</v>
      </c>
      <c r="O216" s="233"/>
      <c r="P216" s="233"/>
      <c r="Q216" s="233"/>
      <c r="R216" s="128"/>
      <c r="T216" s="160" t="s">
        <v>3</v>
      </c>
      <c r="U216" s="39" t="s">
        <v>41</v>
      </c>
      <c r="V216" s="31"/>
      <c r="W216" s="161">
        <f t="shared" ref="W216:W233" si="46">V216*K216</f>
        <v>0</v>
      </c>
      <c r="X216" s="161">
        <v>5.11E-3</v>
      </c>
      <c r="Y216" s="161">
        <f t="shared" ref="Y216:Y233" si="47">X216*K216</f>
        <v>0.15329999999999999</v>
      </c>
      <c r="Z216" s="161">
        <v>0</v>
      </c>
      <c r="AA216" s="162">
        <f t="shared" ref="AA216:AA233" si="48">Z216*K216</f>
        <v>0</v>
      </c>
      <c r="AR216" s="13" t="s">
        <v>239</v>
      </c>
      <c r="AT216" s="13" t="s">
        <v>146</v>
      </c>
      <c r="AU216" s="13" t="s">
        <v>123</v>
      </c>
      <c r="AY216" s="13" t="s">
        <v>144</v>
      </c>
      <c r="BE216" s="101">
        <f t="shared" ref="BE216:BE233" si="49">IF(U216="základná",N216,0)</f>
        <v>0</v>
      </c>
      <c r="BF216" s="101">
        <f t="shared" ref="BF216:BF233" si="50">IF(U216="znížená",N216,0)</f>
        <v>0</v>
      </c>
      <c r="BG216" s="101">
        <f t="shared" ref="BG216:BG233" si="51">IF(U216="zákl. prenesená",N216,0)</f>
        <v>0</v>
      </c>
      <c r="BH216" s="101">
        <f t="shared" ref="BH216:BH233" si="52">IF(U216="zníž. prenesená",N216,0)</f>
        <v>0</v>
      </c>
      <c r="BI216" s="101">
        <f t="shared" ref="BI216:BI233" si="53">IF(U216="nulová",N216,0)</f>
        <v>0</v>
      </c>
      <c r="BJ216" s="13" t="s">
        <v>123</v>
      </c>
      <c r="BK216" s="101">
        <f t="shared" ref="BK216:BK233" si="54">ROUND(L216*K216,2)</f>
        <v>0</v>
      </c>
      <c r="BL216" s="13" t="s">
        <v>239</v>
      </c>
      <c r="BM216" s="13" t="s">
        <v>542</v>
      </c>
    </row>
    <row r="217" spans="2:65" s="1" customFormat="1" ht="31.5" customHeight="1" x14ac:dyDescent="0.3">
      <c r="B217" s="126"/>
      <c r="C217" s="155" t="s">
        <v>543</v>
      </c>
      <c r="D217" s="155" t="s">
        <v>146</v>
      </c>
      <c r="E217" s="156" t="s">
        <v>544</v>
      </c>
      <c r="F217" s="232" t="s">
        <v>545</v>
      </c>
      <c r="G217" s="233"/>
      <c r="H217" s="233"/>
      <c r="I217" s="233"/>
      <c r="J217" s="157" t="s">
        <v>149</v>
      </c>
      <c r="K217" s="158">
        <v>390</v>
      </c>
      <c r="L217" s="234">
        <v>0</v>
      </c>
      <c r="M217" s="233"/>
      <c r="N217" s="235">
        <f t="shared" si="45"/>
        <v>0</v>
      </c>
      <c r="O217" s="233"/>
      <c r="P217" s="233"/>
      <c r="Q217" s="233"/>
      <c r="R217" s="128"/>
      <c r="T217" s="160" t="s">
        <v>3</v>
      </c>
      <c r="U217" s="39" t="s">
        <v>41</v>
      </c>
      <c r="V217" s="31"/>
      <c r="W217" s="161">
        <f t="shared" si="46"/>
        <v>0</v>
      </c>
      <c r="X217" s="161">
        <v>5.11E-3</v>
      </c>
      <c r="Y217" s="161">
        <f t="shared" si="47"/>
        <v>1.9928999999999999</v>
      </c>
      <c r="Z217" s="161">
        <v>0</v>
      </c>
      <c r="AA217" s="162">
        <f t="shared" si="48"/>
        <v>0</v>
      </c>
      <c r="AR217" s="13" t="s">
        <v>239</v>
      </c>
      <c r="AT217" s="13" t="s">
        <v>146</v>
      </c>
      <c r="AU217" s="13" t="s">
        <v>123</v>
      </c>
      <c r="AY217" s="13" t="s">
        <v>144</v>
      </c>
      <c r="BE217" s="101">
        <f t="shared" si="49"/>
        <v>0</v>
      </c>
      <c r="BF217" s="101">
        <f t="shared" si="50"/>
        <v>0</v>
      </c>
      <c r="BG217" s="101">
        <f t="shared" si="51"/>
        <v>0</v>
      </c>
      <c r="BH217" s="101">
        <f t="shared" si="52"/>
        <v>0</v>
      </c>
      <c r="BI217" s="101">
        <f t="shared" si="53"/>
        <v>0</v>
      </c>
      <c r="BJ217" s="13" t="s">
        <v>123</v>
      </c>
      <c r="BK217" s="101">
        <f t="shared" si="54"/>
        <v>0</v>
      </c>
      <c r="BL217" s="13" t="s">
        <v>239</v>
      </c>
      <c r="BM217" s="13" t="s">
        <v>546</v>
      </c>
    </row>
    <row r="218" spans="2:65" s="1" customFormat="1" ht="44.25" customHeight="1" x14ac:dyDescent="0.3">
      <c r="B218" s="126"/>
      <c r="C218" s="155" t="s">
        <v>547</v>
      </c>
      <c r="D218" s="155" t="s">
        <v>146</v>
      </c>
      <c r="E218" s="156" t="s">
        <v>548</v>
      </c>
      <c r="F218" s="232" t="s">
        <v>549</v>
      </c>
      <c r="G218" s="233"/>
      <c r="H218" s="233"/>
      <c r="I218" s="233"/>
      <c r="J218" s="157" t="s">
        <v>210</v>
      </c>
      <c r="K218" s="158">
        <v>56</v>
      </c>
      <c r="L218" s="234">
        <v>0</v>
      </c>
      <c r="M218" s="233"/>
      <c r="N218" s="235">
        <f t="shared" si="45"/>
        <v>0</v>
      </c>
      <c r="O218" s="233"/>
      <c r="P218" s="233"/>
      <c r="Q218" s="233"/>
      <c r="R218" s="128"/>
      <c r="T218" s="160" t="s">
        <v>3</v>
      </c>
      <c r="U218" s="39" t="s">
        <v>41</v>
      </c>
      <c r="V218" s="31"/>
      <c r="W218" s="161">
        <f t="shared" si="46"/>
        <v>0</v>
      </c>
      <c r="X218" s="161">
        <v>8.4999999999999995E-4</v>
      </c>
      <c r="Y218" s="161">
        <f t="shared" si="47"/>
        <v>4.7599999999999996E-2</v>
      </c>
      <c r="Z218" s="161">
        <v>0</v>
      </c>
      <c r="AA218" s="162">
        <f t="shared" si="48"/>
        <v>0</v>
      </c>
      <c r="AR218" s="13" t="s">
        <v>239</v>
      </c>
      <c r="AT218" s="13" t="s">
        <v>146</v>
      </c>
      <c r="AU218" s="13" t="s">
        <v>123</v>
      </c>
      <c r="AY218" s="13" t="s">
        <v>144</v>
      </c>
      <c r="BE218" s="101">
        <f t="shared" si="49"/>
        <v>0</v>
      </c>
      <c r="BF218" s="101">
        <f t="shared" si="50"/>
        <v>0</v>
      </c>
      <c r="BG218" s="101">
        <f t="shared" si="51"/>
        <v>0</v>
      </c>
      <c r="BH218" s="101">
        <f t="shared" si="52"/>
        <v>0</v>
      </c>
      <c r="BI218" s="101">
        <f t="shared" si="53"/>
        <v>0</v>
      </c>
      <c r="BJ218" s="13" t="s">
        <v>123</v>
      </c>
      <c r="BK218" s="101">
        <f t="shared" si="54"/>
        <v>0</v>
      </c>
      <c r="BL218" s="13" t="s">
        <v>239</v>
      </c>
      <c r="BM218" s="13" t="s">
        <v>550</v>
      </c>
    </row>
    <row r="219" spans="2:65" s="1" customFormat="1" ht="44.25" customHeight="1" x14ac:dyDescent="0.3">
      <c r="B219" s="126"/>
      <c r="C219" s="155" t="s">
        <v>551</v>
      </c>
      <c r="D219" s="155" t="s">
        <v>146</v>
      </c>
      <c r="E219" s="156" t="s">
        <v>552</v>
      </c>
      <c r="F219" s="232" t="s">
        <v>553</v>
      </c>
      <c r="G219" s="233"/>
      <c r="H219" s="233"/>
      <c r="I219" s="233"/>
      <c r="J219" s="157" t="s">
        <v>183</v>
      </c>
      <c r="K219" s="158">
        <v>4</v>
      </c>
      <c r="L219" s="234">
        <v>0</v>
      </c>
      <c r="M219" s="233"/>
      <c r="N219" s="235">
        <f t="shared" si="45"/>
        <v>0</v>
      </c>
      <c r="O219" s="233"/>
      <c r="P219" s="233"/>
      <c r="Q219" s="233"/>
      <c r="R219" s="128"/>
      <c r="T219" s="160" t="s">
        <v>3</v>
      </c>
      <c r="U219" s="39" t="s">
        <v>41</v>
      </c>
      <c r="V219" s="31"/>
      <c r="W219" s="161">
        <f t="shared" si="46"/>
        <v>0</v>
      </c>
      <c r="X219" s="161">
        <v>4.8999999999999998E-4</v>
      </c>
      <c r="Y219" s="161">
        <f t="shared" si="47"/>
        <v>1.9599999999999999E-3</v>
      </c>
      <c r="Z219" s="161">
        <v>0</v>
      </c>
      <c r="AA219" s="162">
        <f t="shared" si="48"/>
        <v>0</v>
      </c>
      <c r="AR219" s="13" t="s">
        <v>239</v>
      </c>
      <c r="AT219" s="13" t="s">
        <v>146</v>
      </c>
      <c r="AU219" s="13" t="s">
        <v>123</v>
      </c>
      <c r="AY219" s="13" t="s">
        <v>144</v>
      </c>
      <c r="BE219" s="101">
        <f t="shared" si="49"/>
        <v>0</v>
      </c>
      <c r="BF219" s="101">
        <f t="shared" si="50"/>
        <v>0</v>
      </c>
      <c r="BG219" s="101">
        <f t="shared" si="51"/>
        <v>0</v>
      </c>
      <c r="BH219" s="101">
        <f t="shared" si="52"/>
        <v>0</v>
      </c>
      <c r="BI219" s="101">
        <f t="shared" si="53"/>
        <v>0</v>
      </c>
      <c r="BJ219" s="13" t="s">
        <v>123</v>
      </c>
      <c r="BK219" s="101">
        <f t="shared" si="54"/>
        <v>0</v>
      </c>
      <c r="BL219" s="13" t="s">
        <v>239</v>
      </c>
      <c r="BM219" s="13" t="s">
        <v>554</v>
      </c>
    </row>
    <row r="220" spans="2:65" s="1" customFormat="1" ht="31.5" customHeight="1" x14ac:dyDescent="0.3">
      <c r="B220" s="126"/>
      <c r="C220" s="155" t="s">
        <v>555</v>
      </c>
      <c r="D220" s="155" t="s">
        <v>146</v>
      </c>
      <c r="E220" s="156" t="s">
        <v>556</v>
      </c>
      <c r="F220" s="232" t="s">
        <v>557</v>
      </c>
      <c r="G220" s="233"/>
      <c r="H220" s="233"/>
      <c r="I220" s="233"/>
      <c r="J220" s="157" t="s">
        <v>210</v>
      </c>
      <c r="K220" s="158">
        <v>10</v>
      </c>
      <c r="L220" s="234">
        <v>0</v>
      </c>
      <c r="M220" s="233"/>
      <c r="N220" s="235">
        <f t="shared" si="45"/>
        <v>0</v>
      </c>
      <c r="O220" s="233"/>
      <c r="P220" s="233"/>
      <c r="Q220" s="233"/>
      <c r="R220" s="128"/>
      <c r="T220" s="160" t="s">
        <v>3</v>
      </c>
      <c r="U220" s="39" t="s">
        <v>41</v>
      </c>
      <c r="V220" s="31"/>
      <c r="W220" s="161">
        <f t="shared" si="46"/>
        <v>0</v>
      </c>
      <c r="X220" s="161">
        <v>5.1999999999999995E-4</v>
      </c>
      <c r="Y220" s="161">
        <f t="shared" si="47"/>
        <v>5.1999999999999998E-3</v>
      </c>
      <c r="Z220" s="161">
        <v>0</v>
      </c>
      <c r="AA220" s="162">
        <f t="shared" si="48"/>
        <v>0</v>
      </c>
      <c r="AR220" s="13" t="s">
        <v>239</v>
      </c>
      <c r="AT220" s="13" t="s">
        <v>146</v>
      </c>
      <c r="AU220" s="13" t="s">
        <v>123</v>
      </c>
      <c r="AY220" s="13" t="s">
        <v>144</v>
      </c>
      <c r="BE220" s="101">
        <f t="shared" si="49"/>
        <v>0</v>
      </c>
      <c r="BF220" s="101">
        <f t="shared" si="50"/>
        <v>0</v>
      </c>
      <c r="BG220" s="101">
        <f t="shared" si="51"/>
        <v>0</v>
      </c>
      <c r="BH220" s="101">
        <f t="shared" si="52"/>
        <v>0</v>
      </c>
      <c r="BI220" s="101">
        <f t="shared" si="53"/>
        <v>0</v>
      </c>
      <c r="BJ220" s="13" t="s">
        <v>123</v>
      </c>
      <c r="BK220" s="101">
        <f t="shared" si="54"/>
        <v>0</v>
      </c>
      <c r="BL220" s="13" t="s">
        <v>239</v>
      </c>
      <c r="BM220" s="13" t="s">
        <v>558</v>
      </c>
    </row>
    <row r="221" spans="2:65" s="1" customFormat="1" ht="31.5" customHeight="1" x14ac:dyDescent="0.3">
      <c r="B221" s="126"/>
      <c r="C221" s="155" t="s">
        <v>559</v>
      </c>
      <c r="D221" s="155" t="s">
        <v>146</v>
      </c>
      <c r="E221" s="156" t="s">
        <v>560</v>
      </c>
      <c r="F221" s="232" t="s">
        <v>561</v>
      </c>
      <c r="G221" s="233"/>
      <c r="H221" s="233"/>
      <c r="I221" s="233"/>
      <c r="J221" s="157" t="s">
        <v>210</v>
      </c>
      <c r="K221" s="158">
        <v>94</v>
      </c>
      <c r="L221" s="234">
        <v>0</v>
      </c>
      <c r="M221" s="233"/>
      <c r="N221" s="235">
        <f t="shared" si="45"/>
        <v>0</v>
      </c>
      <c r="O221" s="233"/>
      <c r="P221" s="233"/>
      <c r="Q221" s="233"/>
      <c r="R221" s="128"/>
      <c r="T221" s="160" t="s">
        <v>3</v>
      </c>
      <c r="U221" s="39" t="s">
        <v>41</v>
      </c>
      <c r="V221" s="31"/>
      <c r="W221" s="161">
        <f t="shared" si="46"/>
        <v>0</v>
      </c>
      <c r="X221" s="161">
        <v>4.0999999999999999E-4</v>
      </c>
      <c r="Y221" s="161">
        <f t="shared" si="47"/>
        <v>3.8539999999999998E-2</v>
      </c>
      <c r="Z221" s="161">
        <v>0</v>
      </c>
      <c r="AA221" s="162">
        <f t="shared" si="48"/>
        <v>0</v>
      </c>
      <c r="AR221" s="13" t="s">
        <v>239</v>
      </c>
      <c r="AT221" s="13" t="s">
        <v>146</v>
      </c>
      <c r="AU221" s="13" t="s">
        <v>123</v>
      </c>
      <c r="AY221" s="13" t="s">
        <v>144</v>
      </c>
      <c r="BE221" s="101">
        <f t="shared" si="49"/>
        <v>0</v>
      </c>
      <c r="BF221" s="101">
        <f t="shared" si="50"/>
        <v>0</v>
      </c>
      <c r="BG221" s="101">
        <f t="shared" si="51"/>
        <v>0</v>
      </c>
      <c r="BH221" s="101">
        <f t="shared" si="52"/>
        <v>0</v>
      </c>
      <c r="BI221" s="101">
        <f t="shared" si="53"/>
        <v>0</v>
      </c>
      <c r="BJ221" s="13" t="s">
        <v>123</v>
      </c>
      <c r="BK221" s="101">
        <f t="shared" si="54"/>
        <v>0</v>
      </c>
      <c r="BL221" s="13" t="s">
        <v>239</v>
      </c>
      <c r="BM221" s="13" t="s">
        <v>562</v>
      </c>
    </row>
    <row r="222" spans="2:65" s="1" customFormat="1" ht="22.5" customHeight="1" x14ac:dyDescent="0.3">
      <c r="B222" s="126"/>
      <c r="C222" s="167" t="s">
        <v>563</v>
      </c>
      <c r="D222" s="167" t="s">
        <v>405</v>
      </c>
      <c r="E222" s="168" t="s">
        <v>564</v>
      </c>
      <c r="F222" s="250" t="s">
        <v>565</v>
      </c>
      <c r="G222" s="251"/>
      <c r="H222" s="251"/>
      <c r="I222" s="251"/>
      <c r="J222" s="169" t="s">
        <v>566</v>
      </c>
      <c r="K222" s="170">
        <v>90</v>
      </c>
      <c r="L222" s="252">
        <v>0</v>
      </c>
      <c r="M222" s="251"/>
      <c r="N222" s="253">
        <f t="shared" si="45"/>
        <v>0</v>
      </c>
      <c r="O222" s="233"/>
      <c r="P222" s="233"/>
      <c r="Q222" s="233"/>
      <c r="R222" s="128"/>
      <c r="T222" s="160" t="s">
        <v>3</v>
      </c>
      <c r="U222" s="39" t="s">
        <v>41</v>
      </c>
      <c r="V222" s="31"/>
      <c r="W222" s="161">
        <f t="shared" si="46"/>
        <v>0</v>
      </c>
      <c r="X222" s="161">
        <v>3.5E-4</v>
      </c>
      <c r="Y222" s="161">
        <f t="shared" si="47"/>
        <v>3.15E-2</v>
      </c>
      <c r="Z222" s="161">
        <v>0</v>
      </c>
      <c r="AA222" s="162">
        <f t="shared" si="48"/>
        <v>0</v>
      </c>
      <c r="AR222" s="13" t="s">
        <v>260</v>
      </c>
      <c r="AT222" s="13" t="s">
        <v>405</v>
      </c>
      <c r="AU222" s="13" t="s">
        <v>123</v>
      </c>
      <c r="AY222" s="13" t="s">
        <v>144</v>
      </c>
      <c r="BE222" s="101">
        <f t="shared" si="49"/>
        <v>0</v>
      </c>
      <c r="BF222" s="101">
        <f t="shared" si="50"/>
        <v>0</v>
      </c>
      <c r="BG222" s="101">
        <f t="shared" si="51"/>
        <v>0</v>
      </c>
      <c r="BH222" s="101">
        <f t="shared" si="52"/>
        <v>0</v>
      </c>
      <c r="BI222" s="101">
        <f t="shared" si="53"/>
        <v>0</v>
      </c>
      <c r="BJ222" s="13" t="s">
        <v>123</v>
      </c>
      <c r="BK222" s="101">
        <f t="shared" si="54"/>
        <v>0</v>
      </c>
      <c r="BL222" s="13" t="s">
        <v>239</v>
      </c>
      <c r="BM222" s="13" t="s">
        <v>567</v>
      </c>
    </row>
    <row r="223" spans="2:65" s="1" customFormat="1" ht="31.5" customHeight="1" x14ac:dyDescent="0.3">
      <c r="B223" s="126"/>
      <c r="C223" s="155" t="s">
        <v>568</v>
      </c>
      <c r="D223" s="155" t="s">
        <v>146</v>
      </c>
      <c r="E223" s="156" t="s">
        <v>569</v>
      </c>
      <c r="F223" s="232" t="s">
        <v>570</v>
      </c>
      <c r="G223" s="233"/>
      <c r="H223" s="233"/>
      <c r="I223" s="233"/>
      <c r="J223" s="157" t="s">
        <v>183</v>
      </c>
      <c r="K223" s="158">
        <v>360</v>
      </c>
      <c r="L223" s="234">
        <v>0</v>
      </c>
      <c r="M223" s="233"/>
      <c r="N223" s="235">
        <f t="shared" si="45"/>
        <v>0</v>
      </c>
      <c r="O223" s="233"/>
      <c r="P223" s="233"/>
      <c r="Q223" s="233"/>
      <c r="R223" s="128"/>
      <c r="T223" s="160" t="s">
        <v>3</v>
      </c>
      <c r="U223" s="39" t="s">
        <v>41</v>
      </c>
      <c r="V223" s="31"/>
      <c r="W223" s="161">
        <f t="shared" si="46"/>
        <v>0</v>
      </c>
      <c r="X223" s="161">
        <v>2.4000000000000001E-4</v>
      </c>
      <c r="Y223" s="161">
        <f t="shared" si="47"/>
        <v>8.6400000000000005E-2</v>
      </c>
      <c r="Z223" s="161">
        <v>0</v>
      </c>
      <c r="AA223" s="162">
        <f t="shared" si="48"/>
        <v>0</v>
      </c>
      <c r="AR223" s="13" t="s">
        <v>239</v>
      </c>
      <c r="AT223" s="13" t="s">
        <v>146</v>
      </c>
      <c r="AU223" s="13" t="s">
        <v>123</v>
      </c>
      <c r="AY223" s="13" t="s">
        <v>144</v>
      </c>
      <c r="BE223" s="101">
        <f t="shared" si="49"/>
        <v>0</v>
      </c>
      <c r="BF223" s="101">
        <f t="shared" si="50"/>
        <v>0</v>
      </c>
      <c r="BG223" s="101">
        <f t="shared" si="51"/>
        <v>0</v>
      </c>
      <c r="BH223" s="101">
        <f t="shared" si="52"/>
        <v>0</v>
      </c>
      <c r="BI223" s="101">
        <f t="shared" si="53"/>
        <v>0</v>
      </c>
      <c r="BJ223" s="13" t="s">
        <v>123</v>
      </c>
      <c r="BK223" s="101">
        <f t="shared" si="54"/>
        <v>0</v>
      </c>
      <c r="BL223" s="13" t="s">
        <v>239</v>
      </c>
      <c r="BM223" s="13" t="s">
        <v>571</v>
      </c>
    </row>
    <row r="224" spans="2:65" s="1" customFormat="1" ht="31.5" customHeight="1" x14ac:dyDescent="0.3">
      <c r="B224" s="126"/>
      <c r="C224" s="155" t="s">
        <v>572</v>
      </c>
      <c r="D224" s="155" t="s">
        <v>146</v>
      </c>
      <c r="E224" s="156" t="s">
        <v>573</v>
      </c>
      <c r="F224" s="232" t="s">
        <v>574</v>
      </c>
      <c r="G224" s="233"/>
      <c r="H224" s="233"/>
      <c r="I224" s="233"/>
      <c r="J224" s="157" t="s">
        <v>210</v>
      </c>
      <c r="K224" s="158">
        <v>6</v>
      </c>
      <c r="L224" s="234">
        <v>0</v>
      </c>
      <c r="M224" s="233"/>
      <c r="N224" s="235">
        <f t="shared" si="45"/>
        <v>0</v>
      </c>
      <c r="O224" s="233"/>
      <c r="P224" s="233"/>
      <c r="Q224" s="233"/>
      <c r="R224" s="128"/>
      <c r="T224" s="160" t="s">
        <v>3</v>
      </c>
      <c r="U224" s="39" t="s">
        <v>41</v>
      </c>
      <c r="V224" s="31"/>
      <c r="W224" s="161">
        <f t="shared" si="46"/>
        <v>0</v>
      </c>
      <c r="X224" s="161">
        <v>3.2000000000000003E-4</v>
      </c>
      <c r="Y224" s="161">
        <f t="shared" si="47"/>
        <v>1.9200000000000003E-3</v>
      </c>
      <c r="Z224" s="161">
        <v>0</v>
      </c>
      <c r="AA224" s="162">
        <f t="shared" si="48"/>
        <v>0</v>
      </c>
      <c r="AR224" s="13" t="s">
        <v>239</v>
      </c>
      <c r="AT224" s="13" t="s">
        <v>146</v>
      </c>
      <c r="AU224" s="13" t="s">
        <v>123</v>
      </c>
      <c r="AY224" s="13" t="s">
        <v>144</v>
      </c>
      <c r="BE224" s="101">
        <f t="shared" si="49"/>
        <v>0</v>
      </c>
      <c r="BF224" s="101">
        <f t="shared" si="50"/>
        <v>0</v>
      </c>
      <c r="BG224" s="101">
        <f t="shared" si="51"/>
        <v>0</v>
      </c>
      <c r="BH224" s="101">
        <f t="shared" si="52"/>
        <v>0</v>
      </c>
      <c r="BI224" s="101">
        <f t="shared" si="53"/>
        <v>0</v>
      </c>
      <c r="BJ224" s="13" t="s">
        <v>123</v>
      </c>
      <c r="BK224" s="101">
        <f t="shared" si="54"/>
        <v>0</v>
      </c>
      <c r="BL224" s="13" t="s">
        <v>239</v>
      </c>
      <c r="BM224" s="13" t="s">
        <v>575</v>
      </c>
    </row>
    <row r="225" spans="2:65" s="1" customFormat="1" ht="44.25" customHeight="1" x14ac:dyDescent="0.3">
      <c r="B225" s="126"/>
      <c r="C225" s="155" t="s">
        <v>576</v>
      </c>
      <c r="D225" s="155" t="s">
        <v>146</v>
      </c>
      <c r="E225" s="156" t="s">
        <v>577</v>
      </c>
      <c r="F225" s="232" t="s">
        <v>578</v>
      </c>
      <c r="G225" s="233"/>
      <c r="H225" s="233"/>
      <c r="I225" s="233"/>
      <c r="J225" s="157" t="s">
        <v>183</v>
      </c>
      <c r="K225" s="158">
        <v>2</v>
      </c>
      <c r="L225" s="234">
        <v>0</v>
      </c>
      <c r="M225" s="233"/>
      <c r="N225" s="235">
        <f t="shared" si="45"/>
        <v>0</v>
      </c>
      <c r="O225" s="233"/>
      <c r="P225" s="233"/>
      <c r="Q225" s="233"/>
      <c r="R225" s="128"/>
      <c r="T225" s="160" t="s">
        <v>3</v>
      </c>
      <c r="U225" s="39" t="s">
        <v>41</v>
      </c>
      <c r="V225" s="31"/>
      <c r="W225" s="161">
        <f t="shared" si="46"/>
        <v>0</v>
      </c>
      <c r="X225" s="161">
        <v>4.9800000000000001E-3</v>
      </c>
      <c r="Y225" s="161">
        <f t="shared" si="47"/>
        <v>9.9600000000000001E-3</v>
      </c>
      <c r="Z225" s="161">
        <v>0</v>
      </c>
      <c r="AA225" s="162">
        <f t="shared" si="48"/>
        <v>0</v>
      </c>
      <c r="AR225" s="13" t="s">
        <v>239</v>
      </c>
      <c r="AT225" s="13" t="s">
        <v>146</v>
      </c>
      <c r="AU225" s="13" t="s">
        <v>123</v>
      </c>
      <c r="AY225" s="13" t="s">
        <v>144</v>
      </c>
      <c r="BE225" s="101">
        <f t="shared" si="49"/>
        <v>0</v>
      </c>
      <c r="BF225" s="101">
        <f t="shared" si="50"/>
        <v>0</v>
      </c>
      <c r="BG225" s="101">
        <f t="shared" si="51"/>
        <v>0</v>
      </c>
      <c r="BH225" s="101">
        <f t="shared" si="52"/>
        <v>0</v>
      </c>
      <c r="BI225" s="101">
        <f t="shared" si="53"/>
        <v>0</v>
      </c>
      <c r="BJ225" s="13" t="s">
        <v>123</v>
      </c>
      <c r="BK225" s="101">
        <f t="shared" si="54"/>
        <v>0</v>
      </c>
      <c r="BL225" s="13" t="s">
        <v>239</v>
      </c>
      <c r="BM225" s="13" t="s">
        <v>579</v>
      </c>
    </row>
    <row r="226" spans="2:65" s="1" customFormat="1" ht="31.5" customHeight="1" x14ac:dyDescent="0.3">
      <c r="B226" s="126"/>
      <c r="C226" s="155" t="s">
        <v>580</v>
      </c>
      <c r="D226" s="155" t="s">
        <v>146</v>
      </c>
      <c r="E226" s="156" t="s">
        <v>581</v>
      </c>
      <c r="F226" s="232" t="s">
        <v>582</v>
      </c>
      <c r="G226" s="233"/>
      <c r="H226" s="233"/>
      <c r="I226" s="233"/>
      <c r="J226" s="157" t="s">
        <v>210</v>
      </c>
      <c r="K226" s="158">
        <v>35.94</v>
      </c>
      <c r="L226" s="234">
        <v>0</v>
      </c>
      <c r="M226" s="233"/>
      <c r="N226" s="235">
        <f t="shared" si="45"/>
        <v>0</v>
      </c>
      <c r="O226" s="233"/>
      <c r="P226" s="233"/>
      <c r="Q226" s="233"/>
      <c r="R226" s="128"/>
      <c r="T226" s="160" t="s">
        <v>3</v>
      </c>
      <c r="U226" s="39" t="s">
        <v>41</v>
      </c>
      <c r="V226" s="31"/>
      <c r="W226" s="161">
        <f t="shared" si="46"/>
        <v>0</v>
      </c>
      <c r="X226" s="161">
        <v>1.6000000000000001E-4</v>
      </c>
      <c r="Y226" s="161">
        <f t="shared" si="47"/>
        <v>5.7504000000000001E-3</v>
      </c>
      <c r="Z226" s="161">
        <v>0</v>
      </c>
      <c r="AA226" s="162">
        <f t="shared" si="48"/>
        <v>0</v>
      </c>
      <c r="AR226" s="13" t="s">
        <v>239</v>
      </c>
      <c r="AT226" s="13" t="s">
        <v>146</v>
      </c>
      <c r="AU226" s="13" t="s">
        <v>123</v>
      </c>
      <c r="AY226" s="13" t="s">
        <v>144</v>
      </c>
      <c r="BE226" s="101">
        <f t="shared" si="49"/>
        <v>0</v>
      </c>
      <c r="BF226" s="101">
        <f t="shared" si="50"/>
        <v>0</v>
      </c>
      <c r="BG226" s="101">
        <f t="shared" si="51"/>
        <v>0</v>
      </c>
      <c r="BH226" s="101">
        <f t="shared" si="52"/>
        <v>0</v>
      </c>
      <c r="BI226" s="101">
        <f t="shared" si="53"/>
        <v>0</v>
      </c>
      <c r="BJ226" s="13" t="s">
        <v>123</v>
      </c>
      <c r="BK226" s="101">
        <f t="shared" si="54"/>
        <v>0</v>
      </c>
      <c r="BL226" s="13" t="s">
        <v>239</v>
      </c>
      <c r="BM226" s="13" t="s">
        <v>583</v>
      </c>
    </row>
    <row r="227" spans="2:65" s="1" customFormat="1" ht="31.5" customHeight="1" x14ac:dyDescent="0.3">
      <c r="B227" s="126"/>
      <c r="C227" s="155" t="s">
        <v>584</v>
      </c>
      <c r="D227" s="155" t="s">
        <v>146</v>
      </c>
      <c r="E227" s="156" t="s">
        <v>585</v>
      </c>
      <c r="F227" s="232" t="s">
        <v>586</v>
      </c>
      <c r="G227" s="233"/>
      <c r="H227" s="233"/>
      <c r="I227" s="233"/>
      <c r="J227" s="157" t="s">
        <v>210</v>
      </c>
      <c r="K227" s="158">
        <v>39</v>
      </c>
      <c r="L227" s="234">
        <v>0</v>
      </c>
      <c r="M227" s="233"/>
      <c r="N227" s="235">
        <f t="shared" si="45"/>
        <v>0</v>
      </c>
      <c r="O227" s="233"/>
      <c r="P227" s="233"/>
      <c r="Q227" s="233"/>
      <c r="R227" s="128"/>
      <c r="T227" s="160" t="s">
        <v>3</v>
      </c>
      <c r="U227" s="39" t="s">
        <v>41</v>
      </c>
      <c r="V227" s="31"/>
      <c r="W227" s="161">
        <f t="shared" si="46"/>
        <v>0</v>
      </c>
      <c r="X227" s="161">
        <v>3.5899999999999999E-3</v>
      </c>
      <c r="Y227" s="161">
        <f t="shared" si="47"/>
        <v>0.14001</v>
      </c>
      <c r="Z227" s="161">
        <v>0</v>
      </c>
      <c r="AA227" s="162">
        <f t="shared" si="48"/>
        <v>0</v>
      </c>
      <c r="AR227" s="13" t="s">
        <v>239</v>
      </c>
      <c r="AT227" s="13" t="s">
        <v>146</v>
      </c>
      <c r="AU227" s="13" t="s">
        <v>123</v>
      </c>
      <c r="AY227" s="13" t="s">
        <v>144</v>
      </c>
      <c r="BE227" s="101">
        <f t="shared" si="49"/>
        <v>0</v>
      </c>
      <c r="BF227" s="101">
        <f t="shared" si="50"/>
        <v>0</v>
      </c>
      <c r="BG227" s="101">
        <f t="shared" si="51"/>
        <v>0</v>
      </c>
      <c r="BH227" s="101">
        <f t="shared" si="52"/>
        <v>0</v>
      </c>
      <c r="BI227" s="101">
        <f t="shared" si="53"/>
        <v>0</v>
      </c>
      <c r="BJ227" s="13" t="s">
        <v>123</v>
      </c>
      <c r="BK227" s="101">
        <f t="shared" si="54"/>
        <v>0</v>
      </c>
      <c r="BL227" s="13" t="s">
        <v>239</v>
      </c>
      <c r="BM227" s="13" t="s">
        <v>587</v>
      </c>
    </row>
    <row r="228" spans="2:65" s="1" customFormat="1" ht="22.5" customHeight="1" x14ac:dyDescent="0.3">
      <c r="B228" s="126"/>
      <c r="C228" s="155" t="s">
        <v>588</v>
      </c>
      <c r="D228" s="155" t="s">
        <v>146</v>
      </c>
      <c r="E228" s="156" t="s">
        <v>589</v>
      </c>
      <c r="F228" s="232" t="s">
        <v>590</v>
      </c>
      <c r="G228" s="233"/>
      <c r="H228" s="233"/>
      <c r="I228" s="233"/>
      <c r="J228" s="157" t="s">
        <v>183</v>
      </c>
      <c r="K228" s="158">
        <v>15</v>
      </c>
      <c r="L228" s="234">
        <v>0</v>
      </c>
      <c r="M228" s="233"/>
      <c r="N228" s="235">
        <f t="shared" si="45"/>
        <v>0</v>
      </c>
      <c r="O228" s="233"/>
      <c r="P228" s="233"/>
      <c r="Q228" s="233"/>
      <c r="R228" s="128"/>
      <c r="T228" s="160" t="s">
        <v>3</v>
      </c>
      <c r="U228" s="39" t="s">
        <v>41</v>
      </c>
      <c r="V228" s="31"/>
      <c r="W228" s="161">
        <f t="shared" si="46"/>
        <v>0</v>
      </c>
      <c r="X228" s="161">
        <v>4.0999999999999999E-4</v>
      </c>
      <c r="Y228" s="161">
        <f t="shared" si="47"/>
        <v>6.1500000000000001E-3</v>
      </c>
      <c r="Z228" s="161">
        <v>0</v>
      </c>
      <c r="AA228" s="162">
        <f t="shared" si="48"/>
        <v>0</v>
      </c>
      <c r="AR228" s="13" t="s">
        <v>239</v>
      </c>
      <c r="AT228" s="13" t="s">
        <v>146</v>
      </c>
      <c r="AU228" s="13" t="s">
        <v>123</v>
      </c>
      <c r="AY228" s="13" t="s">
        <v>144</v>
      </c>
      <c r="BE228" s="101">
        <f t="shared" si="49"/>
        <v>0</v>
      </c>
      <c r="BF228" s="101">
        <f t="shared" si="50"/>
        <v>0</v>
      </c>
      <c r="BG228" s="101">
        <f t="shared" si="51"/>
        <v>0</v>
      </c>
      <c r="BH228" s="101">
        <f t="shared" si="52"/>
        <v>0</v>
      </c>
      <c r="BI228" s="101">
        <f t="shared" si="53"/>
        <v>0</v>
      </c>
      <c r="BJ228" s="13" t="s">
        <v>123</v>
      </c>
      <c r="BK228" s="101">
        <f t="shared" si="54"/>
        <v>0</v>
      </c>
      <c r="BL228" s="13" t="s">
        <v>239</v>
      </c>
      <c r="BM228" s="13" t="s">
        <v>591</v>
      </c>
    </row>
    <row r="229" spans="2:65" s="1" customFormat="1" ht="31.5" customHeight="1" x14ac:dyDescent="0.3">
      <c r="B229" s="126"/>
      <c r="C229" s="155" t="s">
        <v>592</v>
      </c>
      <c r="D229" s="155" t="s">
        <v>146</v>
      </c>
      <c r="E229" s="156" t="s">
        <v>593</v>
      </c>
      <c r="F229" s="232" t="s">
        <v>594</v>
      </c>
      <c r="G229" s="233"/>
      <c r="H229" s="233"/>
      <c r="I229" s="233"/>
      <c r="J229" s="157" t="s">
        <v>210</v>
      </c>
      <c r="K229" s="158">
        <v>92</v>
      </c>
      <c r="L229" s="234">
        <v>0</v>
      </c>
      <c r="M229" s="233"/>
      <c r="N229" s="235">
        <f t="shared" si="45"/>
        <v>0</v>
      </c>
      <c r="O229" s="233"/>
      <c r="P229" s="233"/>
      <c r="Q229" s="233"/>
      <c r="R229" s="128"/>
      <c r="T229" s="160" t="s">
        <v>3</v>
      </c>
      <c r="U229" s="39" t="s">
        <v>41</v>
      </c>
      <c r="V229" s="31"/>
      <c r="W229" s="161">
        <f t="shared" si="46"/>
        <v>0</v>
      </c>
      <c r="X229" s="161">
        <v>1E-3</v>
      </c>
      <c r="Y229" s="161">
        <f t="shared" si="47"/>
        <v>9.1999999999999998E-2</v>
      </c>
      <c r="Z229" s="161">
        <v>0</v>
      </c>
      <c r="AA229" s="162">
        <f t="shared" si="48"/>
        <v>0</v>
      </c>
      <c r="AR229" s="13" t="s">
        <v>239</v>
      </c>
      <c r="AT229" s="13" t="s">
        <v>146</v>
      </c>
      <c r="AU229" s="13" t="s">
        <v>123</v>
      </c>
      <c r="AY229" s="13" t="s">
        <v>144</v>
      </c>
      <c r="BE229" s="101">
        <f t="shared" si="49"/>
        <v>0</v>
      </c>
      <c r="BF229" s="101">
        <f t="shared" si="50"/>
        <v>0</v>
      </c>
      <c r="BG229" s="101">
        <f t="shared" si="51"/>
        <v>0</v>
      </c>
      <c r="BH229" s="101">
        <f t="shared" si="52"/>
        <v>0</v>
      </c>
      <c r="BI229" s="101">
        <f t="shared" si="53"/>
        <v>0</v>
      </c>
      <c r="BJ229" s="13" t="s">
        <v>123</v>
      </c>
      <c r="BK229" s="101">
        <f t="shared" si="54"/>
        <v>0</v>
      </c>
      <c r="BL229" s="13" t="s">
        <v>239</v>
      </c>
      <c r="BM229" s="13" t="s">
        <v>595</v>
      </c>
    </row>
    <row r="230" spans="2:65" s="1" customFormat="1" ht="31.5" customHeight="1" x14ac:dyDescent="0.3">
      <c r="B230" s="126"/>
      <c r="C230" s="155" t="s">
        <v>596</v>
      </c>
      <c r="D230" s="155" t="s">
        <v>146</v>
      </c>
      <c r="E230" s="156" t="s">
        <v>597</v>
      </c>
      <c r="F230" s="232" t="s">
        <v>598</v>
      </c>
      <c r="G230" s="233"/>
      <c r="H230" s="233"/>
      <c r="I230" s="233"/>
      <c r="J230" s="157" t="s">
        <v>183</v>
      </c>
      <c r="K230" s="158">
        <v>5</v>
      </c>
      <c r="L230" s="234">
        <v>0</v>
      </c>
      <c r="M230" s="233"/>
      <c r="N230" s="235">
        <f t="shared" si="45"/>
        <v>0</v>
      </c>
      <c r="O230" s="233"/>
      <c r="P230" s="233"/>
      <c r="Q230" s="233"/>
      <c r="R230" s="128"/>
      <c r="T230" s="160" t="s">
        <v>3</v>
      </c>
      <c r="U230" s="39" t="s">
        <v>41</v>
      </c>
      <c r="V230" s="31"/>
      <c r="W230" s="161">
        <f t="shared" si="46"/>
        <v>0</v>
      </c>
      <c r="X230" s="161">
        <v>1.1E-4</v>
      </c>
      <c r="Y230" s="161">
        <f t="shared" si="47"/>
        <v>5.5000000000000003E-4</v>
      </c>
      <c r="Z230" s="161">
        <v>0</v>
      </c>
      <c r="AA230" s="162">
        <f t="shared" si="48"/>
        <v>0</v>
      </c>
      <c r="AR230" s="13" t="s">
        <v>239</v>
      </c>
      <c r="AT230" s="13" t="s">
        <v>146</v>
      </c>
      <c r="AU230" s="13" t="s">
        <v>123</v>
      </c>
      <c r="AY230" s="13" t="s">
        <v>144</v>
      </c>
      <c r="BE230" s="101">
        <f t="shared" si="49"/>
        <v>0</v>
      </c>
      <c r="BF230" s="101">
        <f t="shared" si="50"/>
        <v>0</v>
      </c>
      <c r="BG230" s="101">
        <f t="shared" si="51"/>
        <v>0</v>
      </c>
      <c r="BH230" s="101">
        <f t="shared" si="52"/>
        <v>0</v>
      </c>
      <c r="BI230" s="101">
        <f t="shared" si="53"/>
        <v>0</v>
      </c>
      <c r="BJ230" s="13" t="s">
        <v>123</v>
      </c>
      <c r="BK230" s="101">
        <f t="shared" si="54"/>
        <v>0</v>
      </c>
      <c r="BL230" s="13" t="s">
        <v>239</v>
      </c>
      <c r="BM230" s="13" t="s">
        <v>599</v>
      </c>
    </row>
    <row r="231" spans="2:65" s="1" customFormat="1" ht="31.5" customHeight="1" x14ac:dyDescent="0.3">
      <c r="B231" s="126"/>
      <c r="C231" s="167" t="s">
        <v>600</v>
      </c>
      <c r="D231" s="167" t="s">
        <v>405</v>
      </c>
      <c r="E231" s="168" t="s">
        <v>601</v>
      </c>
      <c r="F231" s="250" t="s">
        <v>602</v>
      </c>
      <c r="G231" s="251"/>
      <c r="H231" s="251"/>
      <c r="I231" s="251"/>
      <c r="J231" s="169" t="s">
        <v>183</v>
      </c>
      <c r="K231" s="170">
        <v>5</v>
      </c>
      <c r="L231" s="252">
        <v>0</v>
      </c>
      <c r="M231" s="251"/>
      <c r="N231" s="253">
        <f t="shared" si="45"/>
        <v>0</v>
      </c>
      <c r="O231" s="233"/>
      <c r="P231" s="233"/>
      <c r="Q231" s="233"/>
      <c r="R231" s="128"/>
      <c r="T231" s="160" t="s">
        <v>3</v>
      </c>
      <c r="U231" s="39" t="s">
        <v>41</v>
      </c>
      <c r="V231" s="31"/>
      <c r="W231" s="161">
        <f t="shared" si="46"/>
        <v>0</v>
      </c>
      <c r="X231" s="161">
        <v>3.3E-4</v>
      </c>
      <c r="Y231" s="161">
        <f t="shared" si="47"/>
        <v>1.65E-3</v>
      </c>
      <c r="Z231" s="161">
        <v>0</v>
      </c>
      <c r="AA231" s="162">
        <f t="shared" si="48"/>
        <v>0</v>
      </c>
      <c r="AR231" s="13" t="s">
        <v>260</v>
      </c>
      <c r="AT231" s="13" t="s">
        <v>405</v>
      </c>
      <c r="AU231" s="13" t="s">
        <v>123</v>
      </c>
      <c r="AY231" s="13" t="s">
        <v>144</v>
      </c>
      <c r="BE231" s="101">
        <f t="shared" si="49"/>
        <v>0</v>
      </c>
      <c r="BF231" s="101">
        <f t="shared" si="50"/>
        <v>0</v>
      </c>
      <c r="BG231" s="101">
        <f t="shared" si="51"/>
        <v>0</v>
      </c>
      <c r="BH231" s="101">
        <f t="shared" si="52"/>
        <v>0</v>
      </c>
      <c r="BI231" s="101">
        <f t="shared" si="53"/>
        <v>0</v>
      </c>
      <c r="BJ231" s="13" t="s">
        <v>123</v>
      </c>
      <c r="BK231" s="101">
        <f t="shared" si="54"/>
        <v>0</v>
      </c>
      <c r="BL231" s="13" t="s">
        <v>239</v>
      </c>
      <c r="BM231" s="13" t="s">
        <v>603</v>
      </c>
    </row>
    <row r="232" spans="2:65" s="1" customFormat="1" ht="31.5" customHeight="1" x14ac:dyDescent="0.3">
      <c r="B232" s="126"/>
      <c r="C232" s="155" t="s">
        <v>604</v>
      </c>
      <c r="D232" s="155" t="s">
        <v>146</v>
      </c>
      <c r="E232" s="156" t="s">
        <v>605</v>
      </c>
      <c r="F232" s="232" t="s">
        <v>606</v>
      </c>
      <c r="G232" s="233"/>
      <c r="H232" s="233"/>
      <c r="I232" s="233"/>
      <c r="J232" s="157" t="s">
        <v>149</v>
      </c>
      <c r="K232" s="158">
        <v>420</v>
      </c>
      <c r="L232" s="234">
        <v>0</v>
      </c>
      <c r="M232" s="233"/>
      <c r="N232" s="235">
        <f t="shared" si="45"/>
        <v>0</v>
      </c>
      <c r="O232" s="233"/>
      <c r="P232" s="233"/>
      <c r="Q232" s="233"/>
      <c r="R232" s="128"/>
      <c r="T232" s="160" t="s">
        <v>3</v>
      </c>
      <c r="U232" s="39" t="s">
        <v>41</v>
      </c>
      <c r="V232" s="31"/>
      <c r="W232" s="161">
        <f t="shared" si="46"/>
        <v>0</v>
      </c>
      <c r="X232" s="161">
        <v>1.2E-4</v>
      </c>
      <c r="Y232" s="161">
        <f t="shared" si="47"/>
        <v>5.04E-2</v>
      </c>
      <c r="Z232" s="161">
        <v>0</v>
      </c>
      <c r="AA232" s="162">
        <f t="shared" si="48"/>
        <v>0</v>
      </c>
      <c r="AR232" s="13" t="s">
        <v>239</v>
      </c>
      <c r="AT232" s="13" t="s">
        <v>146</v>
      </c>
      <c r="AU232" s="13" t="s">
        <v>123</v>
      </c>
      <c r="AY232" s="13" t="s">
        <v>144</v>
      </c>
      <c r="BE232" s="101">
        <f t="shared" si="49"/>
        <v>0</v>
      </c>
      <c r="BF232" s="101">
        <f t="shared" si="50"/>
        <v>0</v>
      </c>
      <c r="BG232" s="101">
        <f t="shared" si="51"/>
        <v>0</v>
      </c>
      <c r="BH232" s="101">
        <f t="shared" si="52"/>
        <v>0</v>
      </c>
      <c r="BI232" s="101">
        <f t="shared" si="53"/>
        <v>0</v>
      </c>
      <c r="BJ232" s="13" t="s">
        <v>123</v>
      </c>
      <c r="BK232" s="101">
        <f t="shared" si="54"/>
        <v>0</v>
      </c>
      <c r="BL232" s="13" t="s">
        <v>239</v>
      </c>
      <c r="BM232" s="13" t="s">
        <v>607</v>
      </c>
    </row>
    <row r="233" spans="2:65" s="1" customFormat="1" ht="31.5" customHeight="1" x14ac:dyDescent="0.3">
      <c r="B233" s="126"/>
      <c r="C233" s="155" t="s">
        <v>608</v>
      </c>
      <c r="D233" s="155" t="s">
        <v>146</v>
      </c>
      <c r="E233" s="156" t="s">
        <v>609</v>
      </c>
      <c r="F233" s="232" t="s">
        <v>610</v>
      </c>
      <c r="G233" s="233"/>
      <c r="H233" s="233"/>
      <c r="I233" s="233"/>
      <c r="J233" s="157" t="s">
        <v>457</v>
      </c>
      <c r="K233" s="159">
        <v>0</v>
      </c>
      <c r="L233" s="234">
        <v>0</v>
      </c>
      <c r="M233" s="233"/>
      <c r="N233" s="235">
        <f t="shared" si="45"/>
        <v>0</v>
      </c>
      <c r="O233" s="233"/>
      <c r="P233" s="233"/>
      <c r="Q233" s="233"/>
      <c r="R233" s="128"/>
      <c r="T233" s="160" t="s">
        <v>3</v>
      </c>
      <c r="U233" s="39" t="s">
        <v>41</v>
      </c>
      <c r="V233" s="31"/>
      <c r="W233" s="161">
        <f t="shared" si="46"/>
        <v>0</v>
      </c>
      <c r="X233" s="161">
        <v>0</v>
      </c>
      <c r="Y233" s="161">
        <f t="shared" si="47"/>
        <v>0</v>
      </c>
      <c r="Z233" s="161">
        <v>0</v>
      </c>
      <c r="AA233" s="162">
        <f t="shared" si="48"/>
        <v>0</v>
      </c>
      <c r="AR233" s="13" t="s">
        <v>239</v>
      </c>
      <c r="AT233" s="13" t="s">
        <v>146</v>
      </c>
      <c r="AU233" s="13" t="s">
        <v>123</v>
      </c>
      <c r="AY233" s="13" t="s">
        <v>144</v>
      </c>
      <c r="BE233" s="101">
        <f t="shared" si="49"/>
        <v>0</v>
      </c>
      <c r="BF233" s="101">
        <f t="shared" si="50"/>
        <v>0</v>
      </c>
      <c r="BG233" s="101">
        <f t="shared" si="51"/>
        <v>0</v>
      </c>
      <c r="BH233" s="101">
        <f t="shared" si="52"/>
        <v>0</v>
      </c>
      <c r="BI233" s="101">
        <f t="shared" si="53"/>
        <v>0</v>
      </c>
      <c r="BJ233" s="13" t="s">
        <v>123</v>
      </c>
      <c r="BK233" s="101">
        <f t="shared" si="54"/>
        <v>0</v>
      </c>
      <c r="BL233" s="13" t="s">
        <v>239</v>
      </c>
      <c r="BM233" s="13" t="s">
        <v>611</v>
      </c>
    </row>
    <row r="234" spans="2:65" s="9" customFormat="1" ht="29.85" customHeight="1" x14ac:dyDescent="0.3">
      <c r="B234" s="144"/>
      <c r="C234" s="145"/>
      <c r="D234" s="154" t="s">
        <v>296</v>
      </c>
      <c r="E234" s="154"/>
      <c r="F234" s="154"/>
      <c r="G234" s="154"/>
      <c r="H234" s="154"/>
      <c r="I234" s="154"/>
      <c r="J234" s="154"/>
      <c r="K234" s="154"/>
      <c r="L234" s="154"/>
      <c r="M234" s="154"/>
      <c r="N234" s="244">
        <f>BK234</f>
        <v>0</v>
      </c>
      <c r="O234" s="245"/>
      <c r="P234" s="245"/>
      <c r="Q234" s="245"/>
      <c r="R234" s="147"/>
      <c r="T234" s="148"/>
      <c r="U234" s="145"/>
      <c r="V234" s="145"/>
      <c r="W234" s="149">
        <f>SUM(W235:W253)</f>
        <v>0</v>
      </c>
      <c r="X234" s="145"/>
      <c r="Y234" s="149">
        <f>SUM(Y235:Y253)</f>
        <v>0.34355700000000006</v>
      </c>
      <c r="Z234" s="145"/>
      <c r="AA234" s="150">
        <f>SUM(AA235:AA253)</f>
        <v>0</v>
      </c>
      <c r="AR234" s="151" t="s">
        <v>123</v>
      </c>
      <c r="AT234" s="152" t="s">
        <v>73</v>
      </c>
      <c r="AU234" s="152" t="s">
        <v>81</v>
      </c>
      <c r="AY234" s="151" t="s">
        <v>144</v>
      </c>
      <c r="BK234" s="153">
        <f>SUM(BK235:BK253)</f>
        <v>0</v>
      </c>
    </row>
    <row r="235" spans="2:65" s="1" customFormat="1" ht="22.5" customHeight="1" x14ac:dyDescent="0.3">
      <c r="B235" s="126"/>
      <c r="C235" s="155" t="s">
        <v>612</v>
      </c>
      <c r="D235" s="155" t="s">
        <v>146</v>
      </c>
      <c r="E235" s="156" t="s">
        <v>613</v>
      </c>
      <c r="F235" s="232" t="s">
        <v>614</v>
      </c>
      <c r="G235" s="233"/>
      <c r="H235" s="233"/>
      <c r="I235" s="233"/>
      <c r="J235" s="157" t="s">
        <v>210</v>
      </c>
      <c r="K235" s="158">
        <v>140.69999999999999</v>
      </c>
      <c r="L235" s="234">
        <v>0</v>
      </c>
      <c r="M235" s="233"/>
      <c r="N235" s="235">
        <f t="shared" ref="N235:N253" si="55">ROUND(L235*K235,2)</f>
        <v>0</v>
      </c>
      <c r="O235" s="233"/>
      <c r="P235" s="233"/>
      <c r="Q235" s="233"/>
      <c r="R235" s="128"/>
      <c r="T235" s="160" t="s">
        <v>3</v>
      </c>
      <c r="U235" s="39" t="s">
        <v>41</v>
      </c>
      <c r="V235" s="31"/>
      <c r="W235" s="161">
        <f t="shared" ref="W235:W253" si="56">V235*K235</f>
        <v>0</v>
      </c>
      <c r="X235" s="161">
        <v>1.8000000000000001E-4</v>
      </c>
      <c r="Y235" s="161">
        <f t="shared" ref="Y235:Y253" si="57">X235*K235</f>
        <v>2.5325999999999998E-2</v>
      </c>
      <c r="Z235" s="161">
        <v>0</v>
      </c>
      <c r="AA235" s="162">
        <f t="shared" ref="AA235:AA253" si="58">Z235*K235</f>
        <v>0</v>
      </c>
      <c r="AR235" s="13" t="s">
        <v>239</v>
      </c>
      <c r="AT235" s="13" t="s">
        <v>146</v>
      </c>
      <c r="AU235" s="13" t="s">
        <v>123</v>
      </c>
      <c r="AY235" s="13" t="s">
        <v>144</v>
      </c>
      <c r="BE235" s="101">
        <f t="shared" ref="BE235:BE253" si="59">IF(U235="základná",N235,0)</f>
        <v>0</v>
      </c>
      <c r="BF235" s="101">
        <f t="shared" ref="BF235:BF253" si="60">IF(U235="znížená",N235,0)</f>
        <v>0</v>
      </c>
      <c r="BG235" s="101">
        <f t="shared" ref="BG235:BG253" si="61">IF(U235="zákl. prenesená",N235,0)</f>
        <v>0</v>
      </c>
      <c r="BH235" s="101">
        <f t="shared" ref="BH235:BH253" si="62">IF(U235="zníž. prenesená",N235,0)</f>
        <v>0</v>
      </c>
      <c r="BI235" s="101">
        <f t="shared" ref="BI235:BI253" si="63">IF(U235="nulová",N235,0)</f>
        <v>0</v>
      </c>
      <c r="BJ235" s="13" t="s">
        <v>123</v>
      </c>
      <c r="BK235" s="101">
        <f t="shared" ref="BK235:BK253" si="64">ROUND(L235*K235,2)</f>
        <v>0</v>
      </c>
      <c r="BL235" s="13" t="s">
        <v>239</v>
      </c>
      <c r="BM235" s="13" t="s">
        <v>615</v>
      </c>
    </row>
    <row r="236" spans="2:65" s="1" customFormat="1" ht="22.5" customHeight="1" x14ac:dyDescent="0.3">
      <c r="B236" s="126"/>
      <c r="C236" s="155" t="s">
        <v>616</v>
      </c>
      <c r="D236" s="155" t="s">
        <v>146</v>
      </c>
      <c r="E236" s="156" t="s">
        <v>617</v>
      </c>
      <c r="F236" s="232" t="s">
        <v>618</v>
      </c>
      <c r="G236" s="233"/>
      <c r="H236" s="233"/>
      <c r="I236" s="233"/>
      <c r="J236" s="157" t="s">
        <v>210</v>
      </c>
      <c r="K236" s="158">
        <v>62.2</v>
      </c>
      <c r="L236" s="234">
        <v>0</v>
      </c>
      <c r="M236" s="233"/>
      <c r="N236" s="235">
        <f t="shared" si="55"/>
        <v>0</v>
      </c>
      <c r="O236" s="233"/>
      <c r="P236" s="233"/>
      <c r="Q236" s="233"/>
      <c r="R236" s="128"/>
      <c r="T236" s="160" t="s">
        <v>3</v>
      </c>
      <c r="U236" s="39" t="s">
        <v>41</v>
      </c>
      <c r="V236" s="31"/>
      <c r="W236" s="161">
        <f t="shared" si="56"/>
        <v>0</v>
      </c>
      <c r="X236" s="161">
        <v>2.1000000000000001E-4</v>
      </c>
      <c r="Y236" s="161">
        <f t="shared" si="57"/>
        <v>1.3062000000000001E-2</v>
      </c>
      <c r="Z236" s="161">
        <v>0</v>
      </c>
      <c r="AA236" s="162">
        <f t="shared" si="58"/>
        <v>0</v>
      </c>
      <c r="AR236" s="13" t="s">
        <v>239</v>
      </c>
      <c r="AT236" s="13" t="s">
        <v>146</v>
      </c>
      <c r="AU236" s="13" t="s">
        <v>123</v>
      </c>
      <c r="AY236" s="13" t="s">
        <v>144</v>
      </c>
      <c r="BE236" s="101">
        <f t="shared" si="59"/>
        <v>0</v>
      </c>
      <c r="BF236" s="101">
        <f t="shared" si="60"/>
        <v>0</v>
      </c>
      <c r="BG236" s="101">
        <f t="shared" si="61"/>
        <v>0</v>
      </c>
      <c r="BH236" s="101">
        <f t="shared" si="62"/>
        <v>0</v>
      </c>
      <c r="BI236" s="101">
        <f t="shared" si="63"/>
        <v>0</v>
      </c>
      <c r="BJ236" s="13" t="s">
        <v>123</v>
      </c>
      <c r="BK236" s="101">
        <f t="shared" si="64"/>
        <v>0</v>
      </c>
      <c r="BL236" s="13" t="s">
        <v>239</v>
      </c>
      <c r="BM236" s="13" t="s">
        <v>619</v>
      </c>
    </row>
    <row r="237" spans="2:65" s="1" customFormat="1" ht="31.5" customHeight="1" x14ac:dyDescent="0.3">
      <c r="B237" s="126"/>
      <c r="C237" s="167" t="s">
        <v>620</v>
      </c>
      <c r="D237" s="167" t="s">
        <v>405</v>
      </c>
      <c r="E237" s="168" t="s">
        <v>621</v>
      </c>
      <c r="F237" s="250" t="s">
        <v>622</v>
      </c>
      <c r="G237" s="251"/>
      <c r="H237" s="251"/>
      <c r="I237" s="251"/>
      <c r="J237" s="169" t="s">
        <v>183</v>
      </c>
      <c r="K237" s="170">
        <v>6</v>
      </c>
      <c r="L237" s="252">
        <v>0</v>
      </c>
      <c r="M237" s="251"/>
      <c r="N237" s="253">
        <f t="shared" si="55"/>
        <v>0</v>
      </c>
      <c r="O237" s="233"/>
      <c r="P237" s="233"/>
      <c r="Q237" s="233"/>
      <c r="R237" s="128"/>
      <c r="T237" s="160" t="s">
        <v>3</v>
      </c>
      <c r="U237" s="39" t="s">
        <v>41</v>
      </c>
      <c r="V237" s="31"/>
      <c r="W237" s="161">
        <f t="shared" si="56"/>
        <v>0</v>
      </c>
      <c r="X237" s="161">
        <v>9.6699999999999998E-3</v>
      </c>
      <c r="Y237" s="161">
        <f t="shared" si="57"/>
        <v>5.8020000000000002E-2</v>
      </c>
      <c r="Z237" s="161">
        <v>0</v>
      </c>
      <c r="AA237" s="162">
        <f t="shared" si="58"/>
        <v>0</v>
      </c>
      <c r="AR237" s="13" t="s">
        <v>260</v>
      </c>
      <c r="AT237" s="13" t="s">
        <v>405</v>
      </c>
      <c r="AU237" s="13" t="s">
        <v>123</v>
      </c>
      <c r="AY237" s="13" t="s">
        <v>144</v>
      </c>
      <c r="BE237" s="101">
        <f t="shared" si="59"/>
        <v>0</v>
      </c>
      <c r="BF237" s="101">
        <f t="shared" si="60"/>
        <v>0</v>
      </c>
      <c r="BG237" s="101">
        <f t="shared" si="61"/>
        <v>0</v>
      </c>
      <c r="BH237" s="101">
        <f t="shared" si="62"/>
        <v>0</v>
      </c>
      <c r="BI237" s="101">
        <f t="shared" si="63"/>
        <v>0</v>
      </c>
      <c r="BJ237" s="13" t="s">
        <v>123</v>
      </c>
      <c r="BK237" s="101">
        <f t="shared" si="64"/>
        <v>0</v>
      </c>
      <c r="BL237" s="13" t="s">
        <v>239</v>
      </c>
      <c r="BM237" s="13" t="s">
        <v>623</v>
      </c>
    </row>
    <row r="238" spans="2:65" s="1" customFormat="1" ht="31.5" customHeight="1" x14ac:dyDescent="0.3">
      <c r="B238" s="126"/>
      <c r="C238" s="167" t="s">
        <v>624</v>
      </c>
      <c r="D238" s="167" t="s">
        <v>405</v>
      </c>
      <c r="E238" s="168" t="s">
        <v>625</v>
      </c>
      <c r="F238" s="250" t="s">
        <v>626</v>
      </c>
      <c r="G238" s="251"/>
      <c r="H238" s="251"/>
      <c r="I238" s="251"/>
      <c r="J238" s="169" t="s">
        <v>183</v>
      </c>
      <c r="K238" s="170">
        <v>4</v>
      </c>
      <c r="L238" s="252">
        <v>0</v>
      </c>
      <c r="M238" s="251"/>
      <c r="N238" s="253">
        <f t="shared" si="55"/>
        <v>0</v>
      </c>
      <c r="O238" s="233"/>
      <c r="P238" s="233"/>
      <c r="Q238" s="233"/>
      <c r="R238" s="128"/>
      <c r="T238" s="160" t="s">
        <v>3</v>
      </c>
      <c r="U238" s="39" t="s">
        <v>41</v>
      </c>
      <c r="V238" s="31"/>
      <c r="W238" s="161">
        <f t="shared" si="56"/>
        <v>0</v>
      </c>
      <c r="X238" s="161">
        <v>9.6699999999999998E-3</v>
      </c>
      <c r="Y238" s="161">
        <f t="shared" si="57"/>
        <v>3.8679999999999999E-2</v>
      </c>
      <c r="Z238" s="161">
        <v>0</v>
      </c>
      <c r="AA238" s="162">
        <f t="shared" si="58"/>
        <v>0</v>
      </c>
      <c r="AR238" s="13" t="s">
        <v>260</v>
      </c>
      <c r="AT238" s="13" t="s">
        <v>405</v>
      </c>
      <c r="AU238" s="13" t="s">
        <v>123</v>
      </c>
      <c r="AY238" s="13" t="s">
        <v>144</v>
      </c>
      <c r="BE238" s="101">
        <f t="shared" si="59"/>
        <v>0</v>
      </c>
      <c r="BF238" s="101">
        <f t="shared" si="60"/>
        <v>0</v>
      </c>
      <c r="BG238" s="101">
        <f t="shared" si="61"/>
        <v>0</v>
      </c>
      <c r="BH238" s="101">
        <f t="shared" si="62"/>
        <v>0</v>
      </c>
      <c r="BI238" s="101">
        <f t="shared" si="63"/>
        <v>0</v>
      </c>
      <c r="BJ238" s="13" t="s">
        <v>123</v>
      </c>
      <c r="BK238" s="101">
        <f t="shared" si="64"/>
        <v>0</v>
      </c>
      <c r="BL238" s="13" t="s">
        <v>239</v>
      </c>
      <c r="BM238" s="13" t="s">
        <v>627</v>
      </c>
    </row>
    <row r="239" spans="2:65" s="1" customFormat="1" ht="31.5" customHeight="1" x14ac:dyDescent="0.3">
      <c r="B239" s="126"/>
      <c r="C239" s="167" t="s">
        <v>628</v>
      </c>
      <c r="D239" s="167" t="s">
        <v>405</v>
      </c>
      <c r="E239" s="168" t="s">
        <v>629</v>
      </c>
      <c r="F239" s="250" t="s">
        <v>630</v>
      </c>
      <c r="G239" s="251"/>
      <c r="H239" s="251"/>
      <c r="I239" s="251"/>
      <c r="J239" s="169" t="s">
        <v>183</v>
      </c>
      <c r="K239" s="170">
        <v>4</v>
      </c>
      <c r="L239" s="252">
        <v>0</v>
      </c>
      <c r="M239" s="251"/>
      <c r="N239" s="253">
        <f t="shared" si="55"/>
        <v>0</v>
      </c>
      <c r="O239" s="233"/>
      <c r="P239" s="233"/>
      <c r="Q239" s="233"/>
      <c r="R239" s="128"/>
      <c r="T239" s="160" t="s">
        <v>3</v>
      </c>
      <c r="U239" s="39" t="s">
        <v>41</v>
      </c>
      <c r="V239" s="31"/>
      <c r="W239" s="161">
        <f t="shared" si="56"/>
        <v>0</v>
      </c>
      <c r="X239" s="161">
        <v>9.6699999999999998E-3</v>
      </c>
      <c r="Y239" s="161">
        <f t="shared" si="57"/>
        <v>3.8679999999999999E-2</v>
      </c>
      <c r="Z239" s="161">
        <v>0</v>
      </c>
      <c r="AA239" s="162">
        <f t="shared" si="58"/>
        <v>0</v>
      </c>
      <c r="AR239" s="13" t="s">
        <v>260</v>
      </c>
      <c r="AT239" s="13" t="s">
        <v>405</v>
      </c>
      <c r="AU239" s="13" t="s">
        <v>123</v>
      </c>
      <c r="AY239" s="13" t="s">
        <v>144</v>
      </c>
      <c r="BE239" s="101">
        <f t="shared" si="59"/>
        <v>0</v>
      </c>
      <c r="BF239" s="101">
        <f t="shared" si="60"/>
        <v>0</v>
      </c>
      <c r="BG239" s="101">
        <f t="shared" si="61"/>
        <v>0</v>
      </c>
      <c r="BH239" s="101">
        <f t="shared" si="62"/>
        <v>0</v>
      </c>
      <c r="BI239" s="101">
        <f t="shared" si="63"/>
        <v>0</v>
      </c>
      <c r="BJ239" s="13" t="s">
        <v>123</v>
      </c>
      <c r="BK239" s="101">
        <f t="shared" si="64"/>
        <v>0</v>
      </c>
      <c r="BL239" s="13" t="s">
        <v>239</v>
      </c>
      <c r="BM239" s="13" t="s">
        <v>631</v>
      </c>
    </row>
    <row r="240" spans="2:65" s="1" customFormat="1" ht="31.5" customHeight="1" x14ac:dyDescent="0.3">
      <c r="B240" s="126"/>
      <c r="C240" s="167" t="s">
        <v>632</v>
      </c>
      <c r="D240" s="167" t="s">
        <v>405</v>
      </c>
      <c r="E240" s="168" t="s">
        <v>633</v>
      </c>
      <c r="F240" s="250" t="s">
        <v>634</v>
      </c>
      <c r="G240" s="251"/>
      <c r="H240" s="251"/>
      <c r="I240" s="251"/>
      <c r="J240" s="169" t="s">
        <v>183</v>
      </c>
      <c r="K240" s="170">
        <v>3</v>
      </c>
      <c r="L240" s="252">
        <v>0</v>
      </c>
      <c r="M240" s="251"/>
      <c r="N240" s="253">
        <f t="shared" si="55"/>
        <v>0</v>
      </c>
      <c r="O240" s="233"/>
      <c r="P240" s="233"/>
      <c r="Q240" s="233"/>
      <c r="R240" s="128"/>
      <c r="T240" s="160" t="s">
        <v>3</v>
      </c>
      <c r="U240" s="39" t="s">
        <v>41</v>
      </c>
      <c r="V240" s="31"/>
      <c r="W240" s="161">
        <f t="shared" si="56"/>
        <v>0</v>
      </c>
      <c r="X240" s="161">
        <v>9.6699999999999998E-3</v>
      </c>
      <c r="Y240" s="161">
        <f t="shared" si="57"/>
        <v>2.9010000000000001E-2</v>
      </c>
      <c r="Z240" s="161">
        <v>0</v>
      </c>
      <c r="AA240" s="162">
        <f t="shared" si="58"/>
        <v>0</v>
      </c>
      <c r="AR240" s="13" t="s">
        <v>260</v>
      </c>
      <c r="AT240" s="13" t="s">
        <v>405</v>
      </c>
      <c r="AU240" s="13" t="s">
        <v>123</v>
      </c>
      <c r="AY240" s="13" t="s">
        <v>144</v>
      </c>
      <c r="BE240" s="101">
        <f t="shared" si="59"/>
        <v>0</v>
      </c>
      <c r="BF240" s="101">
        <f t="shared" si="60"/>
        <v>0</v>
      </c>
      <c r="BG240" s="101">
        <f t="shared" si="61"/>
        <v>0</v>
      </c>
      <c r="BH240" s="101">
        <f t="shared" si="62"/>
        <v>0</v>
      </c>
      <c r="BI240" s="101">
        <f t="shared" si="63"/>
        <v>0</v>
      </c>
      <c r="BJ240" s="13" t="s">
        <v>123</v>
      </c>
      <c r="BK240" s="101">
        <f t="shared" si="64"/>
        <v>0</v>
      </c>
      <c r="BL240" s="13" t="s">
        <v>239</v>
      </c>
      <c r="BM240" s="13" t="s">
        <v>635</v>
      </c>
    </row>
    <row r="241" spans="2:65" s="1" customFormat="1" ht="31.5" customHeight="1" x14ac:dyDescent="0.3">
      <c r="B241" s="126"/>
      <c r="C241" s="167" t="s">
        <v>636</v>
      </c>
      <c r="D241" s="167" t="s">
        <v>405</v>
      </c>
      <c r="E241" s="168" t="s">
        <v>637</v>
      </c>
      <c r="F241" s="250" t="s">
        <v>638</v>
      </c>
      <c r="G241" s="251"/>
      <c r="H241" s="251"/>
      <c r="I241" s="251"/>
      <c r="J241" s="169" t="s">
        <v>183</v>
      </c>
      <c r="K241" s="170">
        <v>1</v>
      </c>
      <c r="L241" s="252">
        <v>0</v>
      </c>
      <c r="M241" s="251"/>
      <c r="N241" s="253">
        <f t="shared" si="55"/>
        <v>0</v>
      </c>
      <c r="O241" s="233"/>
      <c r="P241" s="233"/>
      <c r="Q241" s="233"/>
      <c r="R241" s="128"/>
      <c r="T241" s="160" t="s">
        <v>3</v>
      </c>
      <c r="U241" s="39" t="s">
        <v>41</v>
      </c>
      <c r="V241" s="31"/>
      <c r="W241" s="161">
        <f t="shared" si="56"/>
        <v>0</v>
      </c>
      <c r="X241" s="161">
        <v>9.6699999999999998E-3</v>
      </c>
      <c r="Y241" s="161">
        <f t="shared" si="57"/>
        <v>9.6699999999999998E-3</v>
      </c>
      <c r="Z241" s="161">
        <v>0</v>
      </c>
      <c r="AA241" s="162">
        <f t="shared" si="58"/>
        <v>0</v>
      </c>
      <c r="AR241" s="13" t="s">
        <v>260</v>
      </c>
      <c r="AT241" s="13" t="s">
        <v>405</v>
      </c>
      <c r="AU241" s="13" t="s">
        <v>123</v>
      </c>
      <c r="AY241" s="13" t="s">
        <v>144</v>
      </c>
      <c r="BE241" s="101">
        <f t="shared" si="59"/>
        <v>0</v>
      </c>
      <c r="BF241" s="101">
        <f t="shared" si="60"/>
        <v>0</v>
      </c>
      <c r="BG241" s="101">
        <f t="shared" si="61"/>
        <v>0</v>
      </c>
      <c r="BH241" s="101">
        <f t="shared" si="62"/>
        <v>0</v>
      </c>
      <c r="BI241" s="101">
        <f t="shared" si="63"/>
        <v>0</v>
      </c>
      <c r="BJ241" s="13" t="s">
        <v>123</v>
      </c>
      <c r="BK241" s="101">
        <f t="shared" si="64"/>
        <v>0</v>
      </c>
      <c r="BL241" s="13" t="s">
        <v>239</v>
      </c>
      <c r="BM241" s="13" t="s">
        <v>639</v>
      </c>
    </row>
    <row r="242" spans="2:65" s="1" customFormat="1" ht="31.5" customHeight="1" x14ac:dyDescent="0.3">
      <c r="B242" s="126"/>
      <c r="C242" s="167" t="s">
        <v>640</v>
      </c>
      <c r="D242" s="167" t="s">
        <v>405</v>
      </c>
      <c r="E242" s="168" t="s">
        <v>641</v>
      </c>
      <c r="F242" s="250" t="s">
        <v>642</v>
      </c>
      <c r="G242" s="251"/>
      <c r="H242" s="251"/>
      <c r="I242" s="251"/>
      <c r="J242" s="169" t="s">
        <v>183</v>
      </c>
      <c r="K242" s="170">
        <v>1</v>
      </c>
      <c r="L242" s="252">
        <v>0</v>
      </c>
      <c r="M242" s="251"/>
      <c r="N242" s="253">
        <f t="shared" si="55"/>
        <v>0</v>
      </c>
      <c r="O242" s="233"/>
      <c r="P242" s="233"/>
      <c r="Q242" s="233"/>
      <c r="R242" s="128"/>
      <c r="T242" s="160" t="s">
        <v>3</v>
      </c>
      <c r="U242" s="39" t="s">
        <v>41</v>
      </c>
      <c r="V242" s="31"/>
      <c r="W242" s="161">
        <f t="shared" si="56"/>
        <v>0</v>
      </c>
      <c r="X242" s="161">
        <v>9.6699999999999998E-3</v>
      </c>
      <c r="Y242" s="161">
        <f t="shared" si="57"/>
        <v>9.6699999999999998E-3</v>
      </c>
      <c r="Z242" s="161">
        <v>0</v>
      </c>
      <c r="AA242" s="162">
        <f t="shared" si="58"/>
        <v>0</v>
      </c>
      <c r="AR242" s="13" t="s">
        <v>260</v>
      </c>
      <c r="AT242" s="13" t="s">
        <v>405</v>
      </c>
      <c r="AU242" s="13" t="s">
        <v>123</v>
      </c>
      <c r="AY242" s="13" t="s">
        <v>144</v>
      </c>
      <c r="BE242" s="101">
        <f t="shared" si="59"/>
        <v>0</v>
      </c>
      <c r="BF242" s="101">
        <f t="shared" si="60"/>
        <v>0</v>
      </c>
      <c r="BG242" s="101">
        <f t="shared" si="61"/>
        <v>0</v>
      </c>
      <c r="BH242" s="101">
        <f t="shared" si="62"/>
        <v>0</v>
      </c>
      <c r="BI242" s="101">
        <f t="shared" si="63"/>
        <v>0</v>
      </c>
      <c r="BJ242" s="13" t="s">
        <v>123</v>
      </c>
      <c r="BK242" s="101">
        <f t="shared" si="64"/>
        <v>0</v>
      </c>
      <c r="BL242" s="13" t="s">
        <v>239</v>
      </c>
      <c r="BM242" s="13" t="s">
        <v>643</v>
      </c>
    </row>
    <row r="243" spans="2:65" s="1" customFormat="1" ht="44.25" customHeight="1" x14ac:dyDescent="0.3">
      <c r="B243" s="126"/>
      <c r="C243" s="155" t="s">
        <v>644</v>
      </c>
      <c r="D243" s="155" t="s">
        <v>146</v>
      </c>
      <c r="E243" s="156" t="s">
        <v>645</v>
      </c>
      <c r="F243" s="232" t="s">
        <v>646</v>
      </c>
      <c r="G243" s="233"/>
      <c r="H243" s="233"/>
      <c r="I243" s="233"/>
      <c r="J243" s="157" t="s">
        <v>183</v>
      </c>
      <c r="K243" s="158">
        <v>1</v>
      </c>
      <c r="L243" s="234">
        <v>0</v>
      </c>
      <c r="M243" s="233"/>
      <c r="N243" s="235">
        <f t="shared" si="55"/>
        <v>0</v>
      </c>
      <c r="O243" s="233"/>
      <c r="P243" s="233"/>
      <c r="Q243" s="233"/>
      <c r="R243" s="128"/>
      <c r="T243" s="160" t="s">
        <v>3</v>
      </c>
      <c r="U243" s="39" t="s">
        <v>41</v>
      </c>
      <c r="V243" s="31"/>
      <c r="W243" s="161">
        <f t="shared" si="56"/>
        <v>0</v>
      </c>
      <c r="X243" s="161">
        <v>0</v>
      </c>
      <c r="Y243" s="161">
        <f t="shared" si="57"/>
        <v>0</v>
      </c>
      <c r="Z243" s="161">
        <v>0</v>
      </c>
      <c r="AA243" s="162">
        <f t="shared" si="58"/>
        <v>0</v>
      </c>
      <c r="AR243" s="13" t="s">
        <v>239</v>
      </c>
      <c r="AT243" s="13" t="s">
        <v>146</v>
      </c>
      <c r="AU243" s="13" t="s">
        <v>123</v>
      </c>
      <c r="AY243" s="13" t="s">
        <v>144</v>
      </c>
      <c r="BE243" s="101">
        <f t="shared" si="59"/>
        <v>0</v>
      </c>
      <c r="BF243" s="101">
        <f t="shared" si="60"/>
        <v>0</v>
      </c>
      <c r="BG243" s="101">
        <f t="shared" si="61"/>
        <v>0</v>
      </c>
      <c r="BH243" s="101">
        <f t="shared" si="62"/>
        <v>0</v>
      </c>
      <c r="BI243" s="101">
        <f t="shared" si="63"/>
        <v>0</v>
      </c>
      <c r="BJ243" s="13" t="s">
        <v>123</v>
      </c>
      <c r="BK243" s="101">
        <f t="shared" si="64"/>
        <v>0</v>
      </c>
      <c r="BL243" s="13" t="s">
        <v>239</v>
      </c>
      <c r="BM243" s="13" t="s">
        <v>647</v>
      </c>
    </row>
    <row r="244" spans="2:65" s="1" customFormat="1" ht="31.5" customHeight="1" x14ac:dyDescent="0.3">
      <c r="B244" s="126"/>
      <c r="C244" s="167" t="s">
        <v>648</v>
      </c>
      <c r="D244" s="167" t="s">
        <v>405</v>
      </c>
      <c r="E244" s="168" t="s">
        <v>649</v>
      </c>
      <c r="F244" s="250" t="s">
        <v>650</v>
      </c>
      <c r="G244" s="251"/>
      <c r="H244" s="251"/>
      <c r="I244" s="251"/>
      <c r="J244" s="169" t="s">
        <v>183</v>
      </c>
      <c r="K244" s="170">
        <v>1</v>
      </c>
      <c r="L244" s="252">
        <v>0</v>
      </c>
      <c r="M244" s="251"/>
      <c r="N244" s="253">
        <f t="shared" si="55"/>
        <v>0</v>
      </c>
      <c r="O244" s="233"/>
      <c r="P244" s="233"/>
      <c r="Q244" s="233"/>
      <c r="R244" s="128"/>
      <c r="T244" s="160" t="s">
        <v>3</v>
      </c>
      <c r="U244" s="39" t="s">
        <v>41</v>
      </c>
      <c r="V244" s="31"/>
      <c r="W244" s="161">
        <f t="shared" si="56"/>
        <v>0</v>
      </c>
      <c r="X244" s="161">
        <v>1E-3</v>
      </c>
      <c r="Y244" s="161">
        <f t="shared" si="57"/>
        <v>1E-3</v>
      </c>
      <c r="Z244" s="161">
        <v>0</v>
      </c>
      <c r="AA244" s="162">
        <f t="shared" si="58"/>
        <v>0</v>
      </c>
      <c r="AR244" s="13" t="s">
        <v>260</v>
      </c>
      <c r="AT244" s="13" t="s">
        <v>405</v>
      </c>
      <c r="AU244" s="13" t="s">
        <v>123</v>
      </c>
      <c r="AY244" s="13" t="s">
        <v>144</v>
      </c>
      <c r="BE244" s="101">
        <f t="shared" si="59"/>
        <v>0</v>
      </c>
      <c r="BF244" s="101">
        <f t="shared" si="60"/>
        <v>0</v>
      </c>
      <c r="BG244" s="101">
        <f t="shared" si="61"/>
        <v>0</v>
      </c>
      <c r="BH244" s="101">
        <f t="shared" si="62"/>
        <v>0</v>
      </c>
      <c r="BI244" s="101">
        <f t="shared" si="63"/>
        <v>0</v>
      </c>
      <c r="BJ244" s="13" t="s">
        <v>123</v>
      </c>
      <c r="BK244" s="101">
        <f t="shared" si="64"/>
        <v>0</v>
      </c>
      <c r="BL244" s="13" t="s">
        <v>239</v>
      </c>
      <c r="BM244" s="13" t="s">
        <v>651</v>
      </c>
    </row>
    <row r="245" spans="2:65" s="1" customFormat="1" ht="44.25" customHeight="1" x14ac:dyDescent="0.3">
      <c r="B245" s="126"/>
      <c r="C245" s="167" t="s">
        <v>652</v>
      </c>
      <c r="D245" s="167" t="s">
        <v>405</v>
      </c>
      <c r="E245" s="168" t="s">
        <v>653</v>
      </c>
      <c r="F245" s="250" t="s">
        <v>654</v>
      </c>
      <c r="G245" s="251"/>
      <c r="H245" s="251"/>
      <c r="I245" s="251"/>
      <c r="J245" s="169" t="s">
        <v>183</v>
      </c>
      <c r="K245" s="170">
        <v>1</v>
      </c>
      <c r="L245" s="252">
        <v>0</v>
      </c>
      <c r="M245" s="251"/>
      <c r="N245" s="253">
        <f t="shared" si="55"/>
        <v>0</v>
      </c>
      <c r="O245" s="233"/>
      <c r="P245" s="233"/>
      <c r="Q245" s="233"/>
      <c r="R245" s="128"/>
      <c r="T245" s="160" t="s">
        <v>3</v>
      </c>
      <c r="U245" s="39" t="s">
        <v>41</v>
      </c>
      <c r="V245" s="31"/>
      <c r="W245" s="161">
        <f t="shared" si="56"/>
        <v>0</v>
      </c>
      <c r="X245" s="161">
        <v>2.5000000000000001E-2</v>
      </c>
      <c r="Y245" s="161">
        <f t="shared" si="57"/>
        <v>2.5000000000000001E-2</v>
      </c>
      <c r="Z245" s="161">
        <v>0</v>
      </c>
      <c r="AA245" s="162">
        <f t="shared" si="58"/>
        <v>0</v>
      </c>
      <c r="AR245" s="13" t="s">
        <v>260</v>
      </c>
      <c r="AT245" s="13" t="s">
        <v>405</v>
      </c>
      <c r="AU245" s="13" t="s">
        <v>123</v>
      </c>
      <c r="AY245" s="13" t="s">
        <v>144</v>
      </c>
      <c r="BE245" s="101">
        <f t="shared" si="59"/>
        <v>0</v>
      </c>
      <c r="BF245" s="101">
        <f t="shared" si="60"/>
        <v>0</v>
      </c>
      <c r="BG245" s="101">
        <f t="shared" si="61"/>
        <v>0</v>
      </c>
      <c r="BH245" s="101">
        <f t="shared" si="62"/>
        <v>0</v>
      </c>
      <c r="BI245" s="101">
        <f t="shared" si="63"/>
        <v>0</v>
      </c>
      <c r="BJ245" s="13" t="s">
        <v>123</v>
      </c>
      <c r="BK245" s="101">
        <f t="shared" si="64"/>
        <v>0</v>
      </c>
      <c r="BL245" s="13" t="s">
        <v>239</v>
      </c>
      <c r="BM245" s="13" t="s">
        <v>655</v>
      </c>
    </row>
    <row r="246" spans="2:65" s="1" customFormat="1" ht="31.5" customHeight="1" x14ac:dyDescent="0.3">
      <c r="B246" s="126"/>
      <c r="C246" s="155" t="s">
        <v>656</v>
      </c>
      <c r="D246" s="155" t="s">
        <v>146</v>
      </c>
      <c r="E246" s="156" t="s">
        <v>657</v>
      </c>
      <c r="F246" s="232" t="s">
        <v>658</v>
      </c>
      <c r="G246" s="233"/>
      <c r="H246" s="233"/>
      <c r="I246" s="233"/>
      <c r="J246" s="157" t="s">
        <v>183</v>
      </c>
      <c r="K246" s="158">
        <v>19</v>
      </c>
      <c r="L246" s="234">
        <v>0</v>
      </c>
      <c r="M246" s="233"/>
      <c r="N246" s="235">
        <f t="shared" si="55"/>
        <v>0</v>
      </c>
      <c r="O246" s="233"/>
      <c r="P246" s="233"/>
      <c r="Q246" s="233"/>
      <c r="R246" s="128"/>
      <c r="T246" s="160" t="s">
        <v>3</v>
      </c>
      <c r="U246" s="39" t="s">
        <v>41</v>
      </c>
      <c r="V246" s="31"/>
      <c r="W246" s="161">
        <f t="shared" si="56"/>
        <v>0</v>
      </c>
      <c r="X246" s="161">
        <v>3.6000000000000002E-4</v>
      </c>
      <c r="Y246" s="161">
        <f t="shared" si="57"/>
        <v>6.8400000000000006E-3</v>
      </c>
      <c r="Z246" s="161">
        <v>0</v>
      </c>
      <c r="AA246" s="162">
        <f t="shared" si="58"/>
        <v>0</v>
      </c>
      <c r="AR246" s="13" t="s">
        <v>239</v>
      </c>
      <c r="AT246" s="13" t="s">
        <v>146</v>
      </c>
      <c r="AU246" s="13" t="s">
        <v>123</v>
      </c>
      <c r="AY246" s="13" t="s">
        <v>144</v>
      </c>
      <c r="BE246" s="101">
        <f t="shared" si="59"/>
        <v>0</v>
      </c>
      <c r="BF246" s="101">
        <f t="shared" si="60"/>
        <v>0</v>
      </c>
      <c r="BG246" s="101">
        <f t="shared" si="61"/>
        <v>0</v>
      </c>
      <c r="BH246" s="101">
        <f t="shared" si="62"/>
        <v>0</v>
      </c>
      <c r="BI246" s="101">
        <f t="shared" si="63"/>
        <v>0</v>
      </c>
      <c r="BJ246" s="13" t="s">
        <v>123</v>
      </c>
      <c r="BK246" s="101">
        <f t="shared" si="64"/>
        <v>0</v>
      </c>
      <c r="BL246" s="13" t="s">
        <v>239</v>
      </c>
      <c r="BM246" s="13" t="s">
        <v>659</v>
      </c>
    </row>
    <row r="247" spans="2:65" s="1" customFormat="1" ht="44.25" customHeight="1" x14ac:dyDescent="0.3">
      <c r="B247" s="126"/>
      <c r="C247" s="167" t="s">
        <v>660</v>
      </c>
      <c r="D247" s="167" t="s">
        <v>405</v>
      </c>
      <c r="E247" s="168" t="s">
        <v>661</v>
      </c>
      <c r="F247" s="250" t="s">
        <v>662</v>
      </c>
      <c r="G247" s="251"/>
      <c r="H247" s="251"/>
      <c r="I247" s="251"/>
      <c r="J247" s="169" t="s">
        <v>210</v>
      </c>
      <c r="K247" s="170">
        <v>35.94</v>
      </c>
      <c r="L247" s="252">
        <v>0</v>
      </c>
      <c r="M247" s="251"/>
      <c r="N247" s="253">
        <f t="shared" si="55"/>
        <v>0</v>
      </c>
      <c r="O247" s="233"/>
      <c r="P247" s="233"/>
      <c r="Q247" s="233"/>
      <c r="R247" s="128"/>
      <c r="T247" s="160" t="s">
        <v>3</v>
      </c>
      <c r="U247" s="39" t="s">
        <v>41</v>
      </c>
      <c r="V247" s="31"/>
      <c r="W247" s="161">
        <f t="shared" si="56"/>
        <v>0</v>
      </c>
      <c r="X247" s="161">
        <v>1.3500000000000001E-3</v>
      </c>
      <c r="Y247" s="161">
        <f t="shared" si="57"/>
        <v>4.8519E-2</v>
      </c>
      <c r="Z247" s="161">
        <v>0</v>
      </c>
      <c r="AA247" s="162">
        <f t="shared" si="58"/>
        <v>0</v>
      </c>
      <c r="AR247" s="13" t="s">
        <v>260</v>
      </c>
      <c r="AT247" s="13" t="s">
        <v>405</v>
      </c>
      <c r="AU247" s="13" t="s">
        <v>123</v>
      </c>
      <c r="AY247" s="13" t="s">
        <v>144</v>
      </c>
      <c r="BE247" s="101">
        <f t="shared" si="59"/>
        <v>0</v>
      </c>
      <c r="BF247" s="101">
        <f t="shared" si="60"/>
        <v>0</v>
      </c>
      <c r="BG247" s="101">
        <f t="shared" si="61"/>
        <v>0</v>
      </c>
      <c r="BH247" s="101">
        <f t="shared" si="62"/>
        <v>0</v>
      </c>
      <c r="BI247" s="101">
        <f t="shared" si="63"/>
        <v>0</v>
      </c>
      <c r="BJ247" s="13" t="s">
        <v>123</v>
      </c>
      <c r="BK247" s="101">
        <f t="shared" si="64"/>
        <v>0</v>
      </c>
      <c r="BL247" s="13" t="s">
        <v>239</v>
      </c>
      <c r="BM247" s="13" t="s">
        <v>663</v>
      </c>
    </row>
    <row r="248" spans="2:65" s="1" customFormat="1" ht="31.5" customHeight="1" x14ac:dyDescent="0.3">
      <c r="B248" s="126"/>
      <c r="C248" s="167" t="s">
        <v>664</v>
      </c>
      <c r="D248" s="167" t="s">
        <v>405</v>
      </c>
      <c r="E248" s="168" t="s">
        <v>665</v>
      </c>
      <c r="F248" s="250" t="s">
        <v>666</v>
      </c>
      <c r="G248" s="251"/>
      <c r="H248" s="251"/>
      <c r="I248" s="251"/>
      <c r="J248" s="169" t="s">
        <v>183</v>
      </c>
      <c r="K248" s="170">
        <v>2</v>
      </c>
      <c r="L248" s="252">
        <v>0</v>
      </c>
      <c r="M248" s="251"/>
      <c r="N248" s="253">
        <f t="shared" si="55"/>
        <v>0</v>
      </c>
      <c r="O248" s="233"/>
      <c r="P248" s="233"/>
      <c r="Q248" s="233"/>
      <c r="R248" s="128"/>
      <c r="T248" s="160" t="s">
        <v>3</v>
      </c>
      <c r="U248" s="39" t="s">
        <v>41</v>
      </c>
      <c r="V248" s="31"/>
      <c r="W248" s="161">
        <f t="shared" si="56"/>
        <v>0</v>
      </c>
      <c r="X248" s="161">
        <v>9.6699999999999998E-3</v>
      </c>
      <c r="Y248" s="161">
        <f t="shared" si="57"/>
        <v>1.934E-2</v>
      </c>
      <c r="Z248" s="161">
        <v>0</v>
      </c>
      <c r="AA248" s="162">
        <f t="shared" si="58"/>
        <v>0</v>
      </c>
      <c r="AR248" s="13" t="s">
        <v>260</v>
      </c>
      <c r="AT248" s="13" t="s">
        <v>405</v>
      </c>
      <c r="AU248" s="13" t="s">
        <v>123</v>
      </c>
      <c r="AY248" s="13" t="s">
        <v>144</v>
      </c>
      <c r="BE248" s="101">
        <f t="shared" si="59"/>
        <v>0</v>
      </c>
      <c r="BF248" s="101">
        <f t="shared" si="60"/>
        <v>0</v>
      </c>
      <c r="BG248" s="101">
        <f t="shared" si="61"/>
        <v>0</v>
      </c>
      <c r="BH248" s="101">
        <f t="shared" si="62"/>
        <v>0</v>
      </c>
      <c r="BI248" s="101">
        <f t="shared" si="63"/>
        <v>0</v>
      </c>
      <c r="BJ248" s="13" t="s">
        <v>123</v>
      </c>
      <c r="BK248" s="101">
        <f t="shared" si="64"/>
        <v>0</v>
      </c>
      <c r="BL248" s="13" t="s">
        <v>239</v>
      </c>
      <c r="BM248" s="13" t="s">
        <v>667</v>
      </c>
    </row>
    <row r="249" spans="2:65" s="1" customFormat="1" ht="31.5" customHeight="1" x14ac:dyDescent="0.3">
      <c r="B249" s="126"/>
      <c r="C249" s="167" t="s">
        <v>668</v>
      </c>
      <c r="D249" s="167" t="s">
        <v>405</v>
      </c>
      <c r="E249" s="168" t="s">
        <v>669</v>
      </c>
      <c r="F249" s="250" t="s">
        <v>670</v>
      </c>
      <c r="G249" s="251"/>
      <c r="H249" s="251"/>
      <c r="I249" s="251"/>
      <c r="J249" s="169" t="s">
        <v>183</v>
      </c>
      <c r="K249" s="170">
        <v>1</v>
      </c>
      <c r="L249" s="252">
        <v>0</v>
      </c>
      <c r="M249" s="251"/>
      <c r="N249" s="253">
        <f t="shared" si="55"/>
        <v>0</v>
      </c>
      <c r="O249" s="233"/>
      <c r="P249" s="233"/>
      <c r="Q249" s="233"/>
      <c r="R249" s="128"/>
      <c r="T249" s="160" t="s">
        <v>3</v>
      </c>
      <c r="U249" s="39" t="s">
        <v>41</v>
      </c>
      <c r="V249" s="31"/>
      <c r="W249" s="161">
        <f t="shared" si="56"/>
        <v>0</v>
      </c>
      <c r="X249" s="161">
        <v>9.6699999999999998E-3</v>
      </c>
      <c r="Y249" s="161">
        <f t="shared" si="57"/>
        <v>9.6699999999999998E-3</v>
      </c>
      <c r="Z249" s="161">
        <v>0</v>
      </c>
      <c r="AA249" s="162">
        <f t="shared" si="58"/>
        <v>0</v>
      </c>
      <c r="AR249" s="13" t="s">
        <v>260</v>
      </c>
      <c r="AT249" s="13" t="s">
        <v>405</v>
      </c>
      <c r="AU249" s="13" t="s">
        <v>123</v>
      </c>
      <c r="AY249" s="13" t="s">
        <v>144</v>
      </c>
      <c r="BE249" s="101">
        <f t="shared" si="59"/>
        <v>0</v>
      </c>
      <c r="BF249" s="101">
        <f t="shared" si="60"/>
        <v>0</v>
      </c>
      <c r="BG249" s="101">
        <f t="shared" si="61"/>
        <v>0</v>
      </c>
      <c r="BH249" s="101">
        <f t="shared" si="62"/>
        <v>0</v>
      </c>
      <c r="BI249" s="101">
        <f t="shared" si="63"/>
        <v>0</v>
      </c>
      <c r="BJ249" s="13" t="s">
        <v>123</v>
      </c>
      <c r="BK249" s="101">
        <f t="shared" si="64"/>
        <v>0</v>
      </c>
      <c r="BL249" s="13" t="s">
        <v>239</v>
      </c>
      <c r="BM249" s="13" t="s">
        <v>671</v>
      </c>
    </row>
    <row r="250" spans="2:65" s="1" customFormat="1" ht="31.5" customHeight="1" x14ac:dyDescent="0.3">
      <c r="B250" s="126"/>
      <c r="C250" s="167" t="s">
        <v>672</v>
      </c>
      <c r="D250" s="167" t="s">
        <v>405</v>
      </c>
      <c r="E250" s="168" t="s">
        <v>673</v>
      </c>
      <c r="F250" s="250" t="s">
        <v>674</v>
      </c>
      <c r="G250" s="251"/>
      <c r="H250" s="251"/>
      <c r="I250" s="251"/>
      <c r="J250" s="169" t="s">
        <v>183</v>
      </c>
      <c r="K250" s="170">
        <v>1</v>
      </c>
      <c r="L250" s="252">
        <v>0</v>
      </c>
      <c r="M250" s="251"/>
      <c r="N250" s="253">
        <f t="shared" si="55"/>
        <v>0</v>
      </c>
      <c r="O250" s="233"/>
      <c r="P250" s="233"/>
      <c r="Q250" s="233"/>
      <c r="R250" s="128"/>
      <c r="T250" s="160" t="s">
        <v>3</v>
      </c>
      <c r="U250" s="39" t="s">
        <v>41</v>
      </c>
      <c r="V250" s="31"/>
      <c r="W250" s="161">
        <f t="shared" si="56"/>
        <v>0</v>
      </c>
      <c r="X250" s="161">
        <v>9.6699999999999998E-3</v>
      </c>
      <c r="Y250" s="161">
        <f t="shared" si="57"/>
        <v>9.6699999999999998E-3</v>
      </c>
      <c r="Z250" s="161">
        <v>0</v>
      </c>
      <c r="AA250" s="162">
        <f t="shared" si="58"/>
        <v>0</v>
      </c>
      <c r="AR250" s="13" t="s">
        <v>260</v>
      </c>
      <c r="AT250" s="13" t="s">
        <v>405</v>
      </c>
      <c r="AU250" s="13" t="s">
        <v>123</v>
      </c>
      <c r="AY250" s="13" t="s">
        <v>144</v>
      </c>
      <c r="BE250" s="101">
        <f t="shared" si="59"/>
        <v>0</v>
      </c>
      <c r="BF250" s="101">
        <f t="shared" si="60"/>
        <v>0</v>
      </c>
      <c r="BG250" s="101">
        <f t="shared" si="61"/>
        <v>0</v>
      </c>
      <c r="BH250" s="101">
        <f t="shared" si="62"/>
        <v>0</v>
      </c>
      <c r="BI250" s="101">
        <f t="shared" si="63"/>
        <v>0</v>
      </c>
      <c r="BJ250" s="13" t="s">
        <v>123</v>
      </c>
      <c r="BK250" s="101">
        <f t="shared" si="64"/>
        <v>0</v>
      </c>
      <c r="BL250" s="13" t="s">
        <v>239</v>
      </c>
      <c r="BM250" s="13" t="s">
        <v>675</v>
      </c>
    </row>
    <row r="251" spans="2:65" s="1" customFormat="1" ht="22.5" customHeight="1" x14ac:dyDescent="0.3">
      <c r="B251" s="126"/>
      <c r="C251" s="155" t="s">
        <v>676</v>
      </c>
      <c r="D251" s="155" t="s">
        <v>146</v>
      </c>
      <c r="E251" s="156" t="s">
        <v>677</v>
      </c>
      <c r="F251" s="232" t="s">
        <v>678</v>
      </c>
      <c r="G251" s="233"/>
      <c r="H251" s="233"/>
      <c r="I251" s="233"/>
      <c r="J251" s="157" t="s">
        <v>183</v>
      </c>
      <c r="K251" s="158">
        <v>1</v>
      </c>
      <c r="L251" s="234">
        <v>0</v>
      </c>
      <c r="M251" s="233"/>
      <c r="N251" s="235">
        <f t="shared" si="55"/>
        <v>0</v>
      </c>
      <c r="O251" s="233"/>
      <c r="P251" s="233"/>
      <c r="Q251" s="233"/>
      <c r="R251" s="128"/>
      <c r="T251" s="160" t="s">
        <v>3</v>
      </c>
      <c r="U251" s="39" t="s">
        <v>41</v>
      </c>
      <c r="V251" s="31"/>
      <c r="W251" s="161">
        <f t="shared" si="56"/>
        <v>0</v>
      </c>
      <c r="X251" s="161">
        <v>1.0000000000000001E-5</v>
      </c>
      <c r="Y251" s="161">
        <f t="shared" si="57"/>
        <v>1.0000000000000001E-5</v>
      </c>
      <c r="Z251" s="161">
        <v>0</v>
      </c>
      <c r="AA251" s="162">
        <f t="shared" si="58"/>
        <v>0</v>
      </c>
      <c r="AR251" s="13" t="s">
        <v>239</v>
      </c>
      <c r="AT251" s="13" t="s">
        <v>146</v>
      </c>
      <c r="AU251" s="13" t="s">
        <v>123</v>
      </c>
      <c r="AY251" s="13" t="s">
        <v>144</v>
      </c>
      <c r="BE251" s="101">
        <f t="shared" si="59"/>
        <v>0</v>
      </c>
      <c r="BF251" s="101">
        <f t="shared" si="60"/>
        <v>0</v>
      </c>
      <c r="BG251" s="101">
        <f t="shared" si="61"/>
        <v>0</v>
      </c>
      <c r="BH251" s="101">
        <f t="shared" si="62"/>
        <v>0</v>
      </c>
      <c r="BI251" s="101">
        <f t="shared" si="63"/>
        <v>0</v>
      </c>
      <c r="BJ251" s="13" t="s">
        <v>123</v>
      </c>
      <c r="BK251" s="101">
        <f t="shared" si="64"/>
        <v>0</v>
      </c>
      <c r="BL251" s="13" t="s">
        <v>239</v>
      </c>
      <c r="BM251" s="13" t="s">
        <v>679</v>
      </c>
    </row>
    <row r="252" spans="2:65" s="1" customFormat="1" ht="22.5" customHeight="1" x14ac:dyDescent="0.3">
      <c r="B252" s="126"/>
      <c r="C252" s="167" t="s">
        <v>680</v>
      </c>
      <c r="D252" s="167" t="s">
        <v>405</v>
      </c>
      <c r="E252" s="168" t="s">
        <v>681</v>
      </c>
      <c r="F252" s="250" t="s">
        <v>682</v>
      </c>
      <c r="G252" s="251"/>
      <c r="H252" s="251"/>
      <c r="I252" s="251"/>
      <c r="J252" s="169" t="s">
        <v>183</v>
      </c>
      <c r="K252" s="170">
        <v>1</v>
      </c>
      <c r="L252" s="252">
        <v>0</v>
      </c>
      <c r="M252" s="251"/>
      <c r="N252" s="253">
        <f t="shared" si="55"/>
        <v>0</v>
      </c>
      <c r="O252" s="233"/>
      <c r="P252" s="233"/>
      <c r="Q252" s="233"/>
      <c r="R252" s="128"/>
      <c r="T252" s="160" t="s">
        <v>3</v>
      </c>
      <c r="U252" s="39" t="s">
        <v>41</v>
      </c>
      <c r="V252" s="31"/>
      <c r="W252" s="161">
        <f t="shared" si="56"/>
        <v>0</v>
      </c>
      <c r="X252" s="161">
        <v>1.39E-3</v>
      </c>
      <c r="Y252" s="161">
        <f t="shared" si="57"/>
        <v>1.39E-3</v>
      </c>
      <c r="Z252" s="161">
        <v>0</v>
      </c>
      <c r="AA252" s="162">
        <f t="shared" si="58"/>
        <v>0</v>
      </c>
      <c r="AR252" s="13" t="s">
        <v>260</v>
      </c>
      <c r="AT252" s="13" t="s">
        <v>405</v>
      </c>
      <c r="AU252" s="13" t="s">
        <v>123</v>
      </c>
      <c r="AY252" s="13" t="s">
        <v>144</v>
      </c>
      <c r="BE252" s="101">
        <f t="shared" si="59"/>
        <v>0</v>
      </c>
      <c r="BF252" s="101">
        <f t="shared" si="60"/>
        <v>0</v>
      </c>
      <c r="BG252" s="101">
        <f t="shared" si="61"/>
        <v>0</v>
      </c>
      <c r="BH252" s="101">
        <f t="shared" si="62"/>
        <v>0</v>
      </c>
      <c r="BI252" s="101">
        <f t="shared" si="63"/>
        <v>0</v>
      </c>
      <c r="BJ252" s="13" t="s">
        <v>123</v>
      </c>
      <c r="BK252" s="101">
        <f t="shared" si="64"/>
        <v>0</v>
      </c>
      <c r="BL252" s="13" t="s">
        <v>239</v>
      </c>
      <c r="BM252" s="13" t="s">
        <v>683</v>
      </c>
    </row>
    <row r="253" spans="2:65" s="1" customFormat="1" ht="31.5" customHeight="1" x14ac:dyDescent="0.3">
      <c r="B253" s="126"/>
      <c r="C253" s="155" t="s">
        <v>684</v>
      </c>
      <c r="D253" s="155" t="s">
        <v>146</v>
      </c>
      <c r="E253" s="156" t="s">
        <v>685</v>
      </c>
      <c r="F253" s="232" t="s">
        <v>686</v>
      </c>
      <c r="G253" s="233"/>
      <c r="H253" s="233"/>
      <c r="I253" s="233"/>
      <c r="J253" s="157" t="s">
        <v>457</v>
      </c>
      <c r="K253" s="159">
        <v>0</v>
      </c>
      <c r="L253" s="234">
        <v>0</v>
      </c>
      <c r="M253" s="233"/>
      <c r="N253" s="235">
        <f t="shared" si="55"/>
        <v>0</v>
      </c>
      <c r="O253" s="233"/>
      <c r="P253" s="233"/>
      <c r="Q253" s="233"/>
      <c r="R253" s="128"/>
      <c r="T253" s="160" t="s">
        <v>3</v>
      </c>
      <c r="U253" s="39" t="s">
        <v>41</v>
      </c>
      <c r="V253" s="31"/>
      <c r="W253" s="161">
        <f t="shared" si="56"/>
        <v>0</v>
      </c>
      <c r="X253" s="161">
        <v>0</v>
      </c>
      <c r="Y253" s="161">
        <f t="shared" si="57"/>
        <v>0</v>
      </c>
      <c r="Z253" s="161">
        <v>0</v>
      </c>
      <c r="AA253" s="162">
        <f t="shared" si="58"/>
        <v>0</v>
      </c>
      <c r="AR253" s="13" t="s">
        <v>239</v>
      </c>
      <c r="AT253" s="13" t="s">
        <v>146</v>
      </c>
      <c r="AU253" s="13" t="s">
        <v>123</v>
      </c>
      <c r="AY253" s="13" t="s">
        <v>144</v>
      </c>
      <c r="BE253" s="101">
        <f t="shared" si="59"/>
        <v>0</v>
      </c>
      <c r="BF253" s="101">
        <f t="shared" si="60"/>
        <v>0</v>
      </c>
      <c r="BG253" s="101">
        <f t="shared" si="61"/>
        <v>0</v>
      </c>
      <c r="BH253" s="101">
        <f t="shared" si="62"/>
        <v>0</v>
      </c>
      <c r="BI253" s="101">
        <f t="shared" si="63"/>
        <v>0</v>
      </c>
      <c r="BJ253" s="13" t="s">
        <v>123</v>
      </c>
      <c r="BK253" s="101">
        <f t="shared" si="64"/>
        <v>0</v>
      </c>
      <c r="BL253" s="13" t="s">
        <v>239</v>
      </c>
      <c r="BM253" s="13" t="s">
        <v>687</v>
      </c>
    </row>
    <row r="254" spans="2:65" s="9" customFormat="1" ht="29.85" customHeight="1" x14ac:dyDescent="0.3">
      <c r="B254" s="144"/>
      <c r="C254" s="145"/>
      <c r="D254" s="154" t="s">
        <v>297</v>
      </c>
      <c r="E254" s="154"/>
      <c r="F254" s="154"/>
      <c r="G254" s="154"/>
      <c r="H254" s="154"/>
      <c r="I254" s="154"/>
      <c r="J254" s="154"/>
      <c r="K254" s="154"/>
      <c r="L254" s="154"/>
      <c r="M254" s="154"/>
      <c r="N254" s="244">
        <f>BK254</f>
        <v>0</v>
      </c>
      <c r="O254" s="245"/>
      <c r="P254" s="245"/>
      <c r="Q254" s="245"/>
      <c r="R254" s="147"/>
      <c r="T254" s="148"/>
      <c r="U254" s="145"/>
      <c r="V254" s="145"/>
      <c r="W254" s="149">
        <f>SUM(W255:W260)</f>
        <v>0</v>
      </c>
      <c r="X254" s="145"/>
      <c r="Y254" s="149">
        <f>SUM(Y255:Y260)</f>
        <v>1.3480000000000002E-3</v>
      </c>
      <c r="Z254" s="145"/>
      <c r="AA254" s="150">
        <f>SUM(AA255:AA260)</f>
        <v>0</v>
      </c>
      <c r="AR254" s="151" t="s">
        <v>123</v>
      </c>
      <c r="AT254" s="152" t="s">
        <v>73</v>
      </c>
      <c r="AU254" s="152" t="s">
        <v>81</v>
      </c>
      <c r="AY254" s="151" t="s">
        <v>144</v>
      </c>
      <c r="BK254" s="153">
        <f>SUM(BK255:BK260)</f>
        <v>0</v>
      </c>
    </row>
    <row r="255" spans="2:65" s="1" customFormat="1" ht="31.5" customHeight="1" x14ac:dyDescent="0.3">
      <c r="B255" s="126"/>
      <c r="C255" s="155" t="s">
        <v>688</v>
      </c>
      <c r="D255" s="155" t="s">
        <v>146</v>
      </c>
      <c r="E255" s="156" t="s">
        <v>689</v>
      </c>
      <c r="F255" s="232" t="s">
        <v>690</v>
      </c>
      <c r="G255" s="233"/>
      <c r="H255" s="233"/>
      <c r="I255" s="233"/>
      <c r="J255" s="157" t="s">
        <v>210</v>
      </c>
      <c r="K255" s="158">
        <v>11.8</v>
      </c>
      <c r="L255" s="234">
        <v>0</v>
      </c>
      <c r="M255" s="233"/>
      <c r="N255" s="235">
        <f t="shared" ref="N255:N260" si="65">ROUND(L255*K255,2)</f>
        <v>0</v>
      </c>
      <c r="O255" s="233"/>
      <c r="P255" s="233"/>
      <c r="Q255" s="233"/>
      <c r="R255" s="128"/>
      <c r="T255" s="160" t="s">
        <v>3</v>
      </c>
      <c r="U255" s="39" t="s">
        <v>41</v>
      </c>
      <c r="V255" s="31"/>
      <c r="W255" s="161">
        <f t="shared" ref="W255:W260" si="66">V255*K255</f>
        <v>0</v>
      </c>
      <c r="X255" s="161">
        <v>6.0000000000000002E-5</v>
      </c>
      <c r="Y255" s="161">
        <f t="shared" ref="Y255:Y260" si="67">X255*K255</f>
        <v>7.0800000000000008E-4</v>
      </c>
      <c r="Z255" s="161">
        <v>0</v>
      </c>
      <c r="AA255" s="162">
        <f t="shared" ref="AA255:AA260" si="68">Z255*K255</f>
        <v>0</v>
      </c>
      <c r="AR255" s="13" t="s">
        <v>239</v>
      </c>
      <c r="AT255" s="13" t="s">
        <v>146</v>
      </c>
      <c r="AU255" s="13" t="s">
        <v>123</v>
      </c>
      <c r="AY255" s="13" t="s">
        <v>144</v>
      </c>
      <c r="BE255" s="101">
        <f t="shared" ref="BE255:BE260" si="69">IF(U255="základná",N255,0)</f>
        <v>0</v>
      </c>
      <c r="BF255" s="101">
        <f t="shared" ref="BF255:BF260" si="70">IF(U255="znížená",N255,0)</f>
        <v>0</v>
      </c>
      <c r="BG255" s="101">
        <f t="shared" ref="BG255:BG260" si="71">IF(U255="zákl. prenesená",N255,0)</f>
        <v>0</v>
      </c>
      <c r="BH255" s="101">
        <f t="shared" ref="BH255:BH260" si="72">IF(U255="zníž. prenesená",N255,0)</f>
        <v>0</v>
      </c>
      <c r="BI255" s="101">
        <f t="shared" ref="BI255:BI260" si="73">IF(U255="nulová",N255,0)</f>
        <v>0</v>
      </c>
      <c r="BJ255" s="13" t="s">
        <v>123</v>
      </c>
      <c r="BK255" s="101">
        <f t="shared" ref="BK255:BK260" si="74">ROUND(L255*K255,2)</f>
        <v>0</v>
      </c>
      <c r="BL255" s="13" t="s">
        <v>239</v>
      </c>
      <c r="BM255" s="13" t="s">
        <v>691</v>
      </c>
    </row>
    <row r="256" spans="2:65" s="1" customFormat="1" ht="31.5" customHeight="1" x14ac:dyDescent="0.3">
      <c r="B256" s="126"/>
      <c r="C256" s="155" t="s">
        <v>692</v>
      </c>
      <c r="D256" s="155" t="s">
        <v>146</v>
      </c>
      <c r="E256" s="156" t="s">
        <v>693</v>
      </c>
      <c r="F256" s="232" t="s">
        <v>694</v>
      </c>
      <c r="G256" s="233"/>
      <c r="H256" s="233"/>
      <c r="I256" s="233"/>
      <c r="J256" s="157" t="s">
        <v>695</v>
      </c>
      <c r="K256" s="158">
        <v>1</v>
      </c>
      <c r="L256" s="234">
        <v>0</v>
      </c>
      <c r="M256" s="233"/>
      <c r="N256" s="235">
        <f t="shared" si="65"/>
        <v>0</v>
      </c>
      <c r="O256" s="233"/>
      <c r="P256" s="233"/>
      <c r="Q256" s="233"/>
      <c r="R256" s="128"/>
      <c r="T256" s="160" t="s">
        <v>3</v>
      </c>
      <c r="U256" s="39" t="s">
        <v>41</v>
      </c>
      <c r="V256" s="31"/>
      <c r="W256" s="161">
        <f t="shared" si="66"/>
        <v>0</v>
      </c>
      <c r="X256" s="161">
        <v>9.0000000000000006E-5</v>
      </c>
      <c r="Y256" s="161">
        <f t="shared" si="67"/>
        <v>9.0000000000000006E-5</v>
      </c>
      <c r="Z256" s="161">
        <v>0</v>
      </c>
      <c r="AA256" s="162">
        <f t="shared" si="68"/>
        <v>0</v>
      </c>
      <c r="AR256" s="13" t="s">
        <v>239</v>
      </c>
      <c r="AT256" s="13" t="s">
        <v>146</v>
      </c>
      <c r="AU256" s="13" t="s">
        <v>123</v>
      </c>
      <c r="AY256" s="13" t="s">
        <v>144</v>
      </c>
      <c r="BE256" s="101">
        <f t="shared" si="69"/>
        <v>0</v>
      </c>
      <c r="BF256" s="101">
        <f t="shared" si="70"/>
        <v>0</v>
      </c>
      <c r="BG256" s="101">
        <f t="shared" si="71"/>
        <v>0</v>
      </c>
      <c r="BH256" s="101">
        <f t="shared" si="72"/>
        <v>0</v>
      </c>
      <c r="BI256" s="101">
        <f t="shared" si="73"/>
        <v>0</v>
      </c>
      <c r="BJ256" s="13" t="s">
        <v>123</v>
      </c>
      <c r="BK256" s="101">
        <f t="shared" si="74"/>
        <v>0</v>
      </c>
      <c r="BL256" s="13" t="s">
        <v>239</v>
      </c>
      <c r="BM256" s="13" t="s">
        <v>696</v>
      </c>
    </row>
    <row r="257" spans="2:65" s="1" customFormat="1" ht="44.25" customHeight="1" x14ac:dyDescent="0.3">
      <c r="B257" s="126"/>
      <c r="C257" s="155" t="s">
        <v>697</v>
      </c>
      <c r="D257" s="155" t="s">
        <v>146</v>
      </c>
      <c r="E257" s="156" t="s">
        <v>698</v>
      </c>
      <c r="F257" s="232" t="s">
        <v>699</v>
      </c>
      <c r="G257" s="233"/>
      <c r="H257" s="233"/>
      <c r="I257" s="233"/>
      <c r="J257" s="157" t="s">
        <v>695</v>
      </c>
      <c r="K257" s="158">
        <v>1</v>
      </c>
      <c r="L257" s="234">
        <v>0</v>
      </c>
      <c r="M257" s="233"/>
      <c r="N257" s="235">
        <f t="shared" si="65"/>
        <v>0</v>
      </c>
      <c r="O257" s="233"/>
      <c r="P257" s="233"/>
      <c r="Q257" s="233"/>
      <c r="R257" s="128"/>
      <c r="T257" s="160" t="s">
        <v>3</v>
      </c>
      <c r="U257" s="39" t="s">
        <v>41</v>
      </c>
      <c r="V257" s="31"/>
      <c r="W257" s="161">
        <f t="shared" si="66"/>
        <v>0</v>
      </c>
      <c r="X257" s="161">
        <v>9.0000000000000006E-5</v>
      </c>
      <c r="Y257" s="161">
        <f t="shared" si="67"/>
        <v>9.0000000000000006E-5</v>
      </c>
      <c r="Z257" s="161">
        <v>0</v>
      </c>
      <c r="AA257" s="162">
        <f t="shared" si="68"/>
        <v>0</v>
      </c>
      <c r="AR257" s="13" t="s">
        <v>239</v>
      </c>
      <c r="AT257" s="13" t="s">
        <v>146</v>
      </c>
      <c r="AU257" s="13" t="s">
        <v>123</v>
      </c>
      <c r="AY257" s="13" t="s">
        <v>144</v>
      </c>
      <c r="BE257" s="101">
        <f t="shared" si="69"/>
        <v>0</v>
      </c>
      <c r="BF257" s="101">
        <f t="shared" si="70"/>
        <v>0</v>
      </c>
      <c r="BG257" s="101">
        <f t="shared" si="71"/>
        <v>0</v>
      </c>
      <c r="BH257" s="101">
        <f t="shared" si="72"/>
        <v>0</v>
      </c>
      <c r="BI257" s="101">
        <f t="shared" si="73"/>
        <v>0</v>
      </c>
      <c r="BJ257" s="13" t="s">
        <v>123</v>
      </c>
      <c r="BK257" s="101">
        <f t="shared" si="74"/>
        <v>0</v>
      </c>
      <c r="BL257" s="13" t="s">
        <v>239</v>
      </c>
      <c r="BM257" s="13" t="s">
        <v>700</v>
      </c>
    </row>
    <row r="258" spans="2:65" s="1" customFormat="1" ht="31.5" customHeight="1" x14ac:dyDescent="0.3">
      <c r="B258" s="126"/>
      <c r="C258" s="155" t="s">
        <v>701</v>
      </c>
      <c r="D258" s="155" t="s">
        <v>146</v>
      </c>
      <c r="E258" s="156" t="s">
        <v>702</v>
      </c>
      <c r="F258" s="232" t="s">
        <v>703</v>
      </c>
      <c r="G258" s="233"/>
      <c r="H258" s="233"/>
      <c r="I258" s="233"/>
      <c r="J258" s="157" t="s">
        <v>183</v>
      </c>
      <c r="K258" s="158">
        <v>1</v>
      </c>
      <c r="L258" s="234">
        <v>0</v>
      </c>
      <c r="M258" s="233"/>
      <c r="N258" s="235">
        <f t="shared" si="65"/>
        <v>0</v>
      </c>
      <c r="O258" s="233"/>
      <c r="P258" s="233"/>
      <c r="Q258" s="233"/>
      <c r="R258" s="128"/>
      <c r="T258" s="160" t="s">
        <v>3</v>
      </c>
      <c r="U258" s="39" t="s">
        <v>41</v>
      </c>
      <c r="V258" s="31"/>
      <c r="W258" s="161">
        <f t="shared" si="66"/>
        <v>0</v>
      </c>
      <c r="X258" s="161">
        <v>6.0000000000000002E-5</v>
      </c>
      <c r="Y258" s="161">
        <f t="shared" si="67"/>
        <v>6.0000000000000002E-5</v>
      </c>
      <c r="Z258" s="161">
        <v>0</v>
      </c>
      <c r="AA258" s="162">
        <f t="shared" si="68"/>
        <v>0</v>
      </c>
      <c r="AR258" s="13" t="s">
        <v>239</v>
      </c>
      <c r="AT258" s="13" t="s">
        <v>146</v>
      </c>
      <c r="AU258" s="13" t="s">
        <v>123</v>
      </c>
      <c r="AY258" s="13" t="s">
        <v>144</v>
      </c>
      <c r="BE258" s="101">
        <f t="shared" si="69"/>
        <v>0</v>
      </c>
      <c r="BF258" s="101">
        <f t="shared" si="70"/>
        <v>0</v>
      </c>
      <c r="BG258" s="101">
        <f t="shared" si="71"/>
        <v>0</v>
      </c>
      <c r="BH258" s="101">
        <f t="shared" si="72"/>
        <v>0</v>
      </c>
      <c r="BI258" s="101">
        <f t="shared" si="73"/>
        <v>0</v>
      </c>
      <c r="BJ258" s="13" t="s">
        <v>123</v>
      </c>
      <c r="BK258" s="101">
        <f t="shared" si="74"/>
        <v>0</v>
      </c>
      <c r="BL258" s="13" t="s">
        <v>239</v>
      </c>
      <c r="BM258" s="13" t="s">
        <v>704</v>
      </c>
    </row>
    <row r="259" spans="2:65" s="1" customFormat="1" ht="22.5" customHeight="1" x14ac:dyDescent="0.3">
      <c r="B259" s="126"/>
      <c r="C259" s="167" t="s">
        <v>705</v>
      </c>
      <c r="D259" s="167" t="s">
        <v>405</v>
      </c>
      <c r="E259" s="168" t="s">
        <v>706</v>
      </c>
      <c r="F259" s="250" t="s">
        <v>707</v>
      </c>
      <c r="G259" s="251"/>
      <c r="H259" s="251"/>
      <c r="I259" s="251"/>
      <c r="J259" s="169" t="s">
        <v>183</v>
      </c>
      <c r="K259" s="170">
        <v>1</v>
      </c>
      <c r="L259" s="252">
        <v>0</v>
      </c>
      <c r="M259" s="251"/>
      <c r="N259" s="253">
        <f t="shared" si="65"/>
        <v>0</v>
      </c>
      <c r="O259" s="233"/>
      <c r="P259" s="233"/>
      <c r="Q259" s="233"/>
      <c r="R259" s="128"/>
      <c r="T259" s="160" t="s">
        <v>3</v>
      </c>
      <c r="U259" s="39" t="s">
        <v>41</v>
      </c>
      <c r="V259" s="31"/>
      <c r="W259" s="161">
        <f t="shared" si="66"/>
        <v>0</v>
      </c>
      <c r="X259" s="161">
        <v>4.0000000000000002E-4</v>
      </c>
      <c r="Y259" s="161">
        <f t="shared" si="67"/>
        <v>4.0000000000000002E-4</v>
      </c>
      <c r="Z259" s="161">
        <v>0</v>
      </c>
      <c r="AA259" s="162">
        <f t="shared" si="68"/>
        <v>0</v>
      </c>
      <c r="AR259" s="13" t="s">
        <v>260</v>
      </c>
      <c r="AT259" s="13" t="s">
        <v>405</v>
      </c>
      <c r="AU259" s="13" t="s">
        <v>123</v>
      </c>
      <c r="AY259" s="13" t="s">
        <v>144</v>
      </c>
      <c r="BE259" s="101">
        <f t="shared" si="69"/>
        <v>0</v>
      </c>
      <c r="BF259" s="101">
        <f t="shared" si="70"/>
        <v>0</v>
      </c>
      <c r="BG259" s="101">
        <f t="shared" si="71"/>
        <v>0</v>
      </c>
      <c r="BH259" s="101">
        <f t="shared" si="72"/>
        <v>0</v>
      </c>
      <c r="BI259" s="101">
        <f t="shared" si="73"/>
        <v>0</v>
      </c>
      <c r="BJ259" s="13" t="s">
        <v>123</v>
      </c>
      <c r="BK259" s="101">
        <f t="shared" si="74"/>
        <v>0</v>
      </c>
      <c r="BL259" s="13" t="s">
        <v>239</v>
      </c>
      <c r="BM259" s="13" t="s">
        <v>708</v>
      </c>
    </row>
    <row r="260" spans="2:65" s="1" customFormat="1" ht="31.5" customHeight="1" x14ac:dyDescent="0.3">
      <c r="B260" s="126"/>
      <c r="C260" s="155" t="s">
        <v>709</v>
      </c>
      <c r="D260" s="155" t="s">
        <v>146</v>
      </c>
      <c r="E260" s="156" t="s">
        <v>710</v>
      </c>
      <c r="F260" s="232" t="s">
        <v>711</v>
      </c>
      <c r="G260" s="233"/>
      <c r="H260" s="233"/>
      <c r="I260" s="233"/>
      <c r="J260" s="157" t="s">
        <v>457</v>
      </c>
      <c r="K260" s="159">
        <v>0</v>
      </c>
      <c r="L260" s="234">
        <v>0</v>
      </c>
      <c r="M260" s="233"/>
      <c r="N260" s="235">
        <f t="shared" si="65"/>
        <v>0</v>
      </c>
      <c r="O260" s="233"/>
      <c r="P260" s="233"/>
      <c r="Q260" s="233"/>
      <c r="R260" s="128"/>
      <c r="T260" s="160" t="s">
        <v>3</v>
      </c>
      <c r="U260" s="39" t="s">
        <v>41</v>
      </c>
      <c r="V260" s="31"/>
      <c r="W260" s="161">
        <f t="shared" si="66"/>
        <v>0</v>
      </c>
      <c r="X260" s="161">
        <v>0</v>
      </c>
      <c r="Y260" s="161">
        <f t="shared" si="67"/>
        <v>0</v>
      </c>
      <c r="Z260" s="161">
        <v>0</v>
      </c>
      <c r="AA260" s="162">
        <f t="shared" si="68"/>
        <v>0</v>
      </c>
      <c r="AR260" s="13" t="s">
        <v>239</v>
      </c>
      <c r="AT260" s="13" t="s">
        <v>146</v>
      </c>
      <c r="AU260" s="13" t="s">
        <v>123</v>
      </c>
      <c r="AY260" s="13" t="s">
        <v>144</v>
      </c>
      <c r="BE260" s="101">
        <f t="shared" si="69"/>
        <v>0</v>
      </c>
      <c r="BF260" s="101">
        <f t="shared" si="70"/>
        <v>0</v>
      </c>
      <c r="BG260" s="101">
        <f t="shared" si="71"/>
        <v>0</v>
      </c>
      <c r="BH260" s="101">
        <f t="shared" si="72"/>
        <v>0</v>
      </c>
      <c r="BI260" s="101">
        <f t="shared" si="73"/>
        <v>0</v>
      </c>
      <c r="BJ260" s="13" t="s">
        <v>123</v>
      </c>
      <c r="BK260" s="101">
        <f t="shared" si="74"/>
        <v>0</v>
      </c>
      <c r="BL260" s="13" t="s">
        <v>239</v>
      </c>
      <c r="BM260" s="13" t="s">
        <v>712</v>
      </c>
    </row>
    <row r="261" spans="2:65" s="9" customFormat="1" ht="29.85" customHeight="1" x14ac:dyDescent="0.3">
      <c r="B261" s="144"/>
      <c r="C261" s="145"/>
      <c r="D261" s="154" t="s">
        <v>298</v>
      </c>
      <c r="E261" s="154"/>
      <c r="F261" s="154"/>
      <c r="G261" s="154"/>
      <c r="H261" s="154"/>
      <c r="I261" s="154"/>
      <c r="J261" s="154"/>
      <c r="K261" s="154"/>
      <c r="L261" s="154"/>
      <c r="M261" s="154"/>
      <c r="N261" s="244">
        <f>BK261</f>
        <v>0</v>
      </c>
      <c r="O261" s="245"/>
      <c r="P261" s="245"/>
      <c r="Q261" s="245"/>
      <c r="R261" s="147"/>
      <c r="T261" s="148"/>
      <c r="U261" s="145"/>
      <c r="V261" s="145"/>
      <c r="W261" s="149">
        <f>SUM(W262:W263)</f>
        <v>0</v>
      </c>
      <c r="X261" s="145"/>
      <c r="Y261" s="149">
        <f>SUM(Y262:Y263)</f>
        <v>3.8000000000000002E-4</v>
      </c>
      <c r="Z261" s="145"/>
      <c r="AA261" s="150">
        <f>SUM(AA262:AA263)</f>
        <v>0</v>
      </c>
      <c r="AR261" s="151" t="s">
        <v>123</v>
      </c>
      <c r="AT261" s="152" t="s">
        <v>73</v>
      </c>
      <c r="AU261" s="152" t="s">
        <v>81</v>
      </c>
      <c r="AY261" s="151" t="s">
        <v>144</v>
      </c>
      <c r="BK261" s="153">
        <f>SUM(BK262:BK263)</f>
        <v>0</v>
      </c>
    </row>
    <row r="262" spans="2:65" s="1" customFormat="1" ht="31.5" customHeight="1" x14ac:dyDescent="0.3">
      <c r="B262" s="126"/>
      <c r="C262" s="155" t="s">
        <v>713</v>
      </c>
      <c r="D262" s="155" t="s">
        <v>146</v>
      </c>
      <c r="E262" s="156" t="s">
        <v>714</v>
      </c>
      <c r="F262" s="232" t="s">
        <v>715</v>
      </c>
      <c r="G262" s="233"/>
      <c r="H262" s="233"/>
      <c r="I262" s="233"/>
      <c r="J262" s="157" t="s">
        <v>183</v>
      </c>
      <c r="K262" s="158">
        <v>1</v>
      </c>
      <c r="L262" s="234">
        <v>0</v>
      </c>
      <c r="M262" s="233"/>
      <c r="N262" s="235">
        <f>ROUND(L262*K262,2)</f>
        <v>0</v>
      </c>
      <c r="O262" s="233"/>
      <c r="P262" s="233"/>
      <c r="Q262" s="233"/>
      <c r="R262" s="128"/>
      <c r="T262" s="160" t="s">
        <v>3</v>
      </c>
      <c r="U262" s="39" t="s">
        <v>41</v>
      </c>
      <c r="V262" s="31"/>
      <c r="W262" s="161">
        <f>V262*K262</f>
        <v>0</v>
      </c>
      <c r="X262" s="161">
        <v>0</v>
      </c>
      <c r="Y262" s="161">
        <f>X262*K262</f>
        <v>0</v>
      </c>
      <c r="Z262" s="161">
        <v>0</v>
      </c>
      <c r="AA262" s="162">
        <f>Z262*K262</f>
        <v>0</v>
      </c>
      <c r="AR262" s="13" t="s">
        <v>239</v>
      </c>
      <c r="AT262" s="13" t="s">
        <v>146</v>
      </c>
      <c r="AU262" s="13" t="s">
        <v>123</v>
      </c>
      <c r="AY262" s="13" t="s">
        <v>144</v>
      </c>
      <c r="BE262" s="101">
        <f>IF(U262="základná",N262,0)</f>
        <v>0</v>
      </c>
      <c r="BF262" s="101">
        <f>IF(U262="znížená",N262,0)</f>
        <v>0</v>
      </c>
      <c r="BG262" s="101">
        <f>IF(U262="zákl. prenesená",N262,0)</f>
        <v>0</v>
      </c>
      <c r="BH262" s="101">
        <f>IF(U262="zníž. prenesená",N262,0)</f>
        <v>0</v>
      </c>
      <c r="BI262" s="101">
        <f>IF(U262="nulová",N262,0)</f>
        <v>0</v>
      </c>
      <c r="BJ262" s="13" t="s">
        <v>123</v>
      </c>
      <c r="BK262" s="101">
        <f>ROUND(L262*K262,2)</f>
        <v>0</v>
      </c>
      <c r="BL262" s="13" t="s">
        <v>239</v>
      </c>
      <c r="BM262" s="13" t="s">
        <v>716</v>
      </c>
    </row>
    <row r="263" spans="2:65" s="1" customFormat="1" ht="31.5" customHeight="1" x14ac:dyDescent="0.3">
      <c r="B263" s="126"/>
      <c r="C263" s="167" t="s">
        <v>717</v>
      </c>
      <c r="D263" s="167" t="s">
        <v>405</v>
      </c>
      <c r="E263" s="168" t="s">
        <v>718</v>
      </c>
      <c r="F263" s="250" t="s">
        <v>719</v>
      </c>
      <c r="G263" s="251"/>
      <c r="H263" s="251"/>
      <c r="I263" s="251"/>
      <c r="J263" s="169" t="s">
        <v>183</v>
      </c>
      <c r="K263" s="170">
        <v>1</v>
      </c>
      <c r="L263" s="252">
        <v>0</v>
      </c>
      <c r="M263" s="251"/>
      <c r="N263" s="253">
        <f>ROUND(L263*K263,2)</f>
        <v>0</v>
      </c>
      <c r="O263" s="233"/>
      <c r="P263" s="233"/>
      <c r="Q263" s="233"/>
      <c r="R263" s="128"/>
      <c r="T263" s="160" t="s">
        <v>3</v>
      </c>
      <c r="U263" s="39" t="s">
        <v>41</v>
      </c>
      <c r="V263" s="31"/>
      <c r="W263" s="161">
        <f>V263*K263</f>
        <v>0</v>
      </c>
      <c r="X263" s="161">
        <v>3.8000000000000002E-4</v>
      </c>
      <c r="Y263" s="161">
        <f>X263*K263</f>
        <v>3.8000000000000002E-4</v>
      </c>
      <c r="Z263" s="161">
        <v>0</v>
      </c>
      <c r="AA263" s="162">
        <f>Z263*K263</f>
        <v>0</v>
      </c>
      <c r="AR263" s="13" t="s">
        <v>260</v>
      </c>
      <c r="AT263" s="13" t="s">
        <v>405</v>
      </c>
      <c r="AU263" s="13" t="s">
        <v>123</v>
      </c>
      <c r="AY263" s="13" t="s">
        <v>144</v>
      </c>
      <c r="BE263" s="101">
        <f>IF(U263="základná",N263,0)</f>
        <v>0</v>
      </c>
      <c r="BF263" s="101">
        <f>IF(U263="znížená",N263,0)</f>
        <v>0</v>
      </c>
      <c r="BG263" s="101">
        <f>IF(U263="zákl. prenesená",N263,0)</f>
        <v>0</v>
      </c>
      <c r="BH263" s="101">
        <f>IF(U263="zníž. prenesená",N263,0)</f>
        <v>0</v>
      </c>
      <c r="BI263" s="101">
        <f>IF(U263="nulová",N263,0)</f>
        <v>0</v>
      </c>
      <c r="BJ263" s="13" t="s">
        <v>123</v>
      </c>
      <c r="BK263" s="101">
        <f>ROUND(L263*K263,2)</f>
        <v>0</v>
      </c>
      <c r="BL263" s="13" t="s">
        <v>239</v>
      </c>
      <c r="BM263" s="13" t="s">
        <v>720</v>
      </c>
    </row>
    <row r="264" spans="2:65" s="9" customFormat="1" ht="29.85" customHeight="1" x14ac:dyDescent="0.3">
      <c r="B264" s="144"/>
      <c r="C264" s="145"/>
      <c r="D264" s="154" t="s">
        <v>299</v>
      </c>
      <c r="E264" s="154"/>
      <c r="F264" s="154"/>
      <c r="G264" s="154"/>
      <c r="H264" s="154"/>
      <c r="I264" s="154"/>
      <c r="J264" s="154"/>
      <c r="K264" s="154"/>
      <c r="L264" s="154"/>
      <c r="M264" s="154"/>
      <c r="N264" s="244">
        <f>BK264</f>
        <v>0</v>
      </c>
      <c r="O264" s="245"/>
      <c r="P264" s="245"/>
      <c r="Q264" s="245"/>
      <c r="R264" s="147"/>
      <c r="T264" s="148"/>
      <c r="U264" s="145"/>
      <c r="V264" s="145"/>
      <c r="W264" s="149">
        <f>SUM(W265:W270)</f>
        <v>0</v>
      </c>
      <c r="X264" s="145"/>
      <c r="Y264" s="149">
        <f>SUM(Y265:Y270)</f>
        <v>0.4557715</v>
      </c>
      <c r="Z264" s="145"/>
      <c r="AA264" s="150">
        <f>SUM(AA265:AA270)</f>
        <v>0</v>
      </c>
      <c r="AR264" s="151" t="s">
        <v>123</v>
      </c>
      <c r="AT264" s="152" t="s">
        <v>73</v>
      </c>
      <c r="AU264" s="152" t="s">
        <v>81</v>
      </c>
      <c r="AY264" s="151" t="s">
        <v>144</v>
      </c>
      <c r="BK264" s="153">
        <f>SUM(BK265:BK270)</f>
        <v>0</v>
      </c>
    </row>
    <row r="265" spans="2:65" s="1" customFormat="1" ht="31.5" customHeight="1" x14ac:dyDescent="0.3">
      <c r="B265" s="126"/>
      <c r="C265" s="155" t="s">
        <v>721</v>
      </c>
      <c r="D265" s="155" t="s">
        <v>146</v>
      </c>
      <c r="E265" s="156" t="s">
        <v>722</v>
      </c>
      <c r="F265" s="232" t="s">
        <v>723</v>
      </c>
      <c r="G265" s="233"/>
      <c r="H265" s="233"/>
      <c r="I265" s="233"/>
      <c r="J265" s="157" t="s">
        <v>210</v>
      </c>
      <c r="K265" s="158">
        <v>9.26</v>
      </c>
      <c r="L265" s="234">
        <v>0</v>
      </c>
      <c r="M265" s="233"/>
      <c r="N265" s="235">
        <f t="shared" ref="N265:N270" si="75">ROUND(L265*K265,2)</f>
        <v>0</v>
      </c>
      <c r="O265" s="233"/>
      <c r="P265" s="233"/>
      <c r="Q265" s="233"/>
      <c r="R265" s="128"/>
      <c r="T265" s="160" t="s">
        <v>3</v>
      </c>
      <c r="U265" s="39" t="s">
        <v>41</v>
      </c>
      <c r="V265" s="31"/>
      <c r="W265" s="161">
        <f t="shared" ref="W265:W270" si="76">V265*K265</f>
        <v>0</v>
      </c>
      <c r="X265" s="161">
        <v>3.4299999999999999E-3</v>
      </c>
      <c r="Y265" s="161">
        <f t="shared" ref="Y265:Y270" si="77">X265*K265</f>
        <v>3.17618E-2</v>
      </c>
      <c r="Z265" s="161">
        <v>0</v>
      </c>
      <c r="AA265" s="162">
        <f t="shared" ref="AA265:AA270" si="78">Z265*K265</f>
        <v>0</v>
      </c>
      <c r="AR265" s="13" t="s">
        <v>239</v>
      </c>
      <c r="AT265" s="13" t="s">
        <v>146</v>
      </c>
      <c r="AU265" s="13" t="s">
        <v>123</v>
      </c>
      <c r="AY265" s="13" t="s">
        <v>144</v>
      </c>
      <c r="BE265" s="101">
        <f t="shared" ref="BE265:BE270" si="79">IF(U265="základná",N265,0)</f>
        <v>0</v>
      </c>
      <c r="BF265" s="101">
        <f t="shared" ref="BF265:BF270" si="80">IF(U265="znížená",N265,0)</f>
        <v>0</v>
      </c>
      <c r="BG265" s="101">
        <f t="shared" ref="BG265:BG270" si="81">IF(U265="zákl. prenesená",N265,0)</f>
        <v>0</v>
      </c>
      <c r="BH265" s="101">
        <f t="shared" ref="BH265:BH270" si="82">IF(U265="zníž. prenesená",N265,0)</f>
        <v>0</v>
      </c>
      <c r="BI265" s="101">
        <f t="shared" ref="BI265:BI270" si="83">IF(U265="nulová",N265,0)</f>
        <v>0</v>
      </c>
      <c r="BJ265" s="13" t="s">
        <v>123</v>
      </c>
      <c r="BK265" s="101">
        <f t="shared" ref="BK265:BK270" si="84">ROUND(L265*K265,2)</f>
        <v>0</v>
      </c>
      <c r="BL265" s="13" t="s">
        <v>239</v>
      </c>
      <c r="BM265" s="13" t="s">
        <v>724</v>
      </c>
    </row>
    <row r="266" spans="2:65" s="1" customFormat="1" ht="22.5" customHeight="1" x14ac:dyDescent="0.3">
      <c r="B266" s="126"/>
      <c r="C266" s="167" t="s">
        <v>725</v>
      </c>
      <c r="D266" s="167" t="s">
        <v>405</v>
      </c>
      <c r="E266" s="168" t="s">
        <v>726</v>
      </c>
      <c r="F266" s="250" t="s">
        <v>727</v>
      </c>
      <c r="G266" s="251"/>
      <c r="H266" s="251"/>
      <c r="I266" s="251"/>
      <c r="J266" s="169" t="s">
        <v>183</v>
      </c>
      <c r="K266" s="170">
        <v>31.48</v>
      </c>
      <c r="L266" s="252">
        <v>0</v>
      </c>
      <c r="M266" s="251"/>
      <c r="N266" s="253">
        <f t="shared" si="75"/>
        <v>0</v>
      </c>
      <c r="O266" s="233"/>
      <c r="P266" s="233"/>
      <c r="Q266" s="233"/>
      <c r="R266" s="128"/>
      <c r="T266" s="160" t="s">
        <v>3</v>
      </c>
      <c r="U266" s="39" t="s">
        <v>41</v>
      </c>
      <c r="V266" s="31"/>
      <c r="W266" s="161">
        <f t="shared" si="76"/>
        <v>0</v>
      </c>
      <c r="X266" s="161">
        <v>3.5E-4</v>
      </c>
      <c r="Y266" s="161">
        <f t="shared" si="77"/>
        <v>1.1018E-2</v>
      </c>
      <c r="Z266" s="161">
        <v>0</v>
      </c>
      <c r="AA266" s="162">
        <f t="shared" si="78"/>
        <v>0</v>
      </c>
      <c r="AR266" s="13" t="s">
        <v>260</v>
      </c>
      <c r="AT266" s="13" t="s">
        <v>405</v>
      </c>
      <c r="AU266" s="13" t="s">
        <v>123</v>
      </c>
      <c r="AY266" s="13" t="s">
        <v>144</v>
      </c>
      <c r="BE266" s="101">
        <f t="shared" si="79"/>
        <v>0</v>
      </c>
      <c r="BF266" s="101">
        <f t="shared" si="80"/>
        <v>0</v>
      </c>
      <c r="BG266" s="101">
        <f t="shared" si="81"/>
        <v>0</v>
      </c>
      <c r="BH266" s="101">
        <f t="shared" si="82"/>
        <v>0</v>
      </c>
      <c r="BI266" s="101">
        <f t="shared" si="83"/>
        <v>0</v>
      </c>
      <c r="BJ266" s="13" t="s">
        <v>123</v>
      </c>
      <c r="BK266" s="101">
        <f t="shared" si="84"/>
        <v>0</v>
      </c>
      <c r="BL266" s="13" t="s">
        <v>239</v>
      </c>
      <c r="BM266" s="13" t="s">
        <v>728</v>
      </c>
    </row>
    <row r="267" spans="2:65" s="1" customFormat="1" ht="31.5" customHeight="1" x14ac:dyDescent="0.3">
      <c r="B267" s="126"/>
      <c r="C267" s="155" t="s">
        <v>729</v>
      </c>
      <c r="D267" s="155" t="s">
        <v>146</v>
      </c>
      <c r="E267" s="156" t="s">
        <v>730</v>
      </c>
      <c r="F267" s="232" t="s">
        <v>731</v>
      </c>
      <c r="G267" s="233"/>
      <c r="H267" s="233"/>
      <c r="I267" s="233"/>
      <c r="J267" s="157" t="s">
        <v>149</v>
      </c>
      <c r="K267" s="158">
        <v>27.59</v>
      </c>
      <c r="L267" s="234">
        <v>0</v>
      </c>
      <c r="M267" s="233"/>
      <c r="N267" s="235">
        <f t="shared" si="75"/>
        <v>0</v>
      </c>
      <c r="O267" s="233"/>
      <c r="P267" s="233"/>
      <c r="Q267" s="233"/>
      <c r="R267" s="128"/>
      <c r="T267" s="160" t="s">
        <v>3</v>
      </c>
      <c r="U267" s="39" t="s">
        <v>41</v>
      </c>
      <c r="V267" s="31"/>
      <c r="W267" s="161">
        <f t="shared" si="76"/>
        <v>0</v>
      </c>
      <c r="X267" s="161">
        <v>3.2699999999999999E-3</v>
      </c>
      <c r="Y267" s="161">
        <f t="shared" si="77"/>
        <v>9.0219300000000002E-2</v>
      </c>
      <c r="Z267" s="161">
        <v>0</v>
      </c>
      <c r="AA267" s="162">
        <f t="shared" si="78"/>
        <v>0</v>
      </c>
      <c r="AR267" s="13" t="s">
        <v>239</v>
      </c>
      <c r="AT267" s="13" t="s">
        <v>146</v>
      </c>
      <c r="AU267" s="13" t="s">
        <v>123</v>
      </c>
      <c r="AY267" s="13" t="s">
        <v>144</v>
      </c>
      <c r="BE267" s="101">
        <f t="shared" si="79"/>
        <v>0</v>
      </c>
      <c r="BF267" s="101">
        <f t="shared" si="80"/>
        <v>0</v>
      </c>
      <c r="BG267" s="101">
        <f t="shared" si="81"/>
        <v>0</v>
      </c>
      <c r="BH267" s="101">
        <f t="shared" si="82"/>
        <v>0</v>
      </c>
      <c r="BI267" s="101">
        <f t="shared" si="83"/>
        <v>0</v>
      </c>
      <c r="BJ267" s="13" t="s">
        <v>123</v>
      </c>
      <c r="BK267" s="101">
        <f t="shared" si="84"/>
        <v>0</v>
      </c>
      <c r="BL267" s="13" t="s">
        <v>239</v>
      </c>
      <c r="BM267" s="13" t="s">
        <v>732</v>
      </c>
    </row>
    <row r="268" spans="2:65" s="1" customFormat="1" ht="31.5" customHeight="1" x14ac:dyDescent="0.3">
      <c r="B268" s="126"/>
      <c r="C268" s="167" t="s">
        <v>733</v>
      </c>
      <c r="D268" s="167" t="s">
        <v>405</v>
      </c>
      <c r="E268" s="168" t="s">
        <v>734</v>
      </c>
      <c r="F268" s="250" t="s">
        <v>735</v>
      </c>
      <c r="G268" s="251"/>
      <c r="H268" s="251"/>
      <c r="I268" s="251"/>
      <c r="J268" s="169" t="s">
        <v>149</v>
      </c>
      <c r="K268" s="170">
        <v>18.57</v>
      </c>
      <c r="L268" s="252">
        <v>0</v>
      </c>
      <c r="M268" s="251"/>
      <c r="N268" s="253">
        <f t="shared" si="75"/>
        <v>0</v>
      </c>
      <c r="O268" s="233"/>
      <c r="P268" s="233"/>
      <c r="Q268" s="233"/>
      <c r="R268" s="128"/>
      <c r="T268" s="160" t="s">
        <v>3</v>
      </c>
      <c r="U268" s="39" t="s">
        <v>41</v>
      </c>
      <c r="V268" s="31"/>
      <c r="W268" s="161">
        <f t="shared" si="76"/>
        <v>0</v>
      </c>
      <c r="X268" s="161">
        <v>1.132E-2</v>
      </c>
      <c r="Y268" s="161">
        <f t="shared" si="77"/>
        <v>0.21021239999999999</v>
      </c>
      <c r="Z268" s="161">
        <v>0</v>
      </c>
      <c r="AA268" s="162">
        <f t="shared" si="78"/>
        <v>0</v>
      </c>
      <c r="AR268" s="13" t="s">
        <v>260</v>
      </c>
      <c r="AT268" s="13" t="s">
        <v>405</v>
      </c>
      <c r="AU268" s="13" t="s">
        <v>123</v>
      </c>
      <c r="AY268" s="13" t="s">
        <v>144</v>
      </c>
      <c r="BE268" s="101">
        <f t="shared" si="79"/>
        <v>0</v>
      </c>
      <c r="BF268" s="101">
        <f t="shared" si="80"/>
        <v>0</v>
      </c>
      <c r="BG268" s="101">
        <f t="shared" si="81"/>
        <v>0</v>
      </c>
      <c r="BH268" s="101">
        <f t="shared" si="82"/>
        <v>0</v>
      </c>
      <c r="BI268" s="101">
        <f t="shared" si="83"/>
        <v>0</v>
      </c>
      <c r="BJ268" s="13" t="s">
        <v>123</v>
      </c>
      <c r="BK268" s="101">
        <f t="shared" si="84"/>
        <v>0</v>
      </c>
      <c r="BL268" s="13" t="s">
        <v>239</v>
      </c>
      <c r="BM268" s="13" t="s">
        <v>736</v>
      </c>
    </row>
    <row r="269" spans="2:65" s="1" customFormat="1" ht="31.5" customHeight="1" x14ac:dyDescent="0.3">
      <c r="B269" s="126"/>
      <c r="C269" s="167" t="s">
        <v>737</v>
      </c>
      <c r="D269" s="167" t="s">
        <v>405</v>
      </c>
      <c r="E269" s="168" t="s">
        <v>738</v>
      </c>
      <c r="F269" s="250" t="s">
        <v>739</v>
      </c>
      <c r="G269" s="251"/>
      <c r="H269" s="251"/>
      <c r="I269" s="251"/>
      <c r="J269" s="169" t="s">
        <v>149</v>
      </c>
      <c r="K269" s="170">
        <v>9.3800000000000008</v>
      </c>
      <c r="L269" s="252">
        <v>0</v>
      </c>
      <c r="M269" s="251"/>
      <c r="N269" s="253">
        <f t="shared" si="75"/>
        <v>0</v>
      </c>
      <c r="O269" s="233"/>
      <c r="P269" s="233"/>
      <c r="Q269" s="233"/>
      <c r="R269" s="128"/>
      <c r="T269" s="160" t="s">
        <v>3</v>
      </c>
      <c r="U269" s="39" t="s">
        <v>41</v>
      </c>
      <c r="V269" s="31"/>
      <c r="W269" s="161">
        <f t="shared" si="76"/>
        <v>0</v>
      </c>
      <c r="X269" s="161">
        <v>1.2E-2</v>
      </c>
      <c r="Y269" s="161">
        <f t="shared" si="77"/>
        <v>0.11256000000000001</v>
      </c>
      <c r="Z269" s="161">
        <v>0</v>
      </c>
      <c r="AA269" s="162">
        <f t="shared" si="78"/>
        <v>0</v>
      </c>
      <c r="AR269" s="13" t="s">
        <v>260</v>
      </c>
      <c r="AT269" s="13" t="s">
        <v>405</v>
      </c>
      <c r="AU269" s="13" t="s">
        <v>123</v>
      </c>
      <c r="AY269" s="13" t="s">
        <v>144</v>
      </c>
      <c r="BE269" s="101">
        <f t="shared" si="79"/>
        <v>0</v>
      </c>
      <c r="BF269" s="101">
        <f t="shared" si="80"/>
        <v>0</v>
      </c>
      <c r="BG269" s="101">
        <f t="shared" si="81"/>
        <v>0</v>
      </c>
      <c r="BH269" s="101">
        <f t="shared" si="82"/>
        <v>0</v>
      </c>
      <c r="BI269" s="101">
        <f t="shared" si="83"/>
        <v>0</v>
      </c>
      <c r="BJ269" s="13" t="s">
        <v>123</v>
      </c>
      <c r="BK269" s="101">
        <f t="shared" si="84"/>
        <v>0</v>
      </c>
      <c r="BL269" s="13" t="s">
        <v>239</v>
      </c>
      <c r="BM269" s="13" t="s">
        <v>740</v>
      </c>
    </row>
    <row r="270" spans="2:65" s="1" customFormat="1" ht="31.5" customHeight="1" x14ac:dyDescent="0.3">
      <c r="B270" s="126"/>
      <c r="C270" s="155" t="s">
        <v>741</v>
      </c>
      <c r="D270" s="155" t="s">
        <v>146</v>
      </c>
      <c r="E270" s="156" t="s">
        <v>742</v>
      </c>
      <c r="F270" s="232" t="s">
        <v>743</v>
      </c>
      <c r="G270" s="233"/>
      <c r="H270" s="233"/>
      <c r="I270" s="233"/>
      <c r="J270" s="157" t="s">
        <v>457</v>
      </c>
      <c r="K270" s="159">
        <v>0</v>
      </c>
      <c r="L270" s="234">
        <v>0</v>
      </c>
      <c r="M270" s="233"/>
      <c r="N270" s="235">
        <f t="shared" si="75"/>
        <v>0</v>
      </c>
      <c r="O270" s="233"/>
      <c r="P270" s="233"/>
      <c r="Q270" s="233"/>
      <c r="R270" s="128"/>
      <c r="T270" s="160" t="s">
        <v>3</v>
      </c>
      <c r="U270" s="39" t="s">
        <v>41</v>
      </c>
      <c r="V270" s="31"/>
      <c r="W270" s="161">
        <f t="shared" si="76"/>
        <v>0</v>
      </c>
      <c r="X270" s="161">
        <v>0</v>
      </c>
      <c r="Y270" s="161">
        <f t="shared" si="77"/>
        <v>0</v>
      </c>
      <c r="Z270" s="161">
        <v>0</v>
      </c>
      <c r="AA270" s="162">
        <f t="shared" si="78"/>
        <v>0</v>
      </c>
      <c r="AR270" s="13" t="s">
        <v>239</v>
      </c>
      <c r="AT270" s="13" t="s">
        <v>146</v>
      </c>
      <c r="AU270" s="13" t="s">
        <v>123</v>
      </c>
      <c r="AY270" s="13" t="s">
        <v>144</v>
      </c>
      <c r="BE270" s="101">
        <f t="shared" si="79"/>
        <v>0</v>
      </c>
      <c r="BF270" s="101">
        <f t="shared" si="80"/>
        <v>0</v>
      </c>
      <c r="BG270" s="101">
        <f t="shared" si="81"/>
        <v>0</v>
      </c>
      <c r="BH270" s="101">
        <f t="shared" si="82"/>
        <v>0</v>
      </c>
      <c r="BI270" s="101">
        <f t="shared" si="83"/>
        <v>0</v>
      </c>
      <c r="BJ270" s="13" t="s">
        <v>123</v>
      </c>
      <c r="BK270" s="101">
        <f t="shared" si="84"/>
        <v>0</v>
      </c>
      <c r="BL270" s="13" t="s">
        <v>239</v>
      </c>
      <c r="BM270" s="13" t="s">
        <v>744</v>
      </c>
    </row>
    <row r="271" spans="2:65" s="9" customFormat="1" ht="29.85" customHeight="1" x14ac:dyDescent="0.3">
      <c r="B271" s="144"/>
      <c r="C271" s="145"/>
      <c r="D271" s="154" t="s">
        <v>300</v>
      </c>
      <c r="E271" s="154"/>
      <c r="F271" s="154"/>
      <c r="G271" s="154"/>
      <c r="H271" s="154"/>
      <c r="I271" s="154"/>
      <c r="J271" s="154"/>
      <c r="K271" s="154"/>
      <c r="L271" s="154"/>
      <c r="M271" s="154"/>
      <c r="N271" s="244">
        <f>BK271</f>
        <v>0</v>
      </c>
      <c r="O271" s="245"/>
      <c r="P271" s="245"/>
      <c r="Q271" s="245"/>
      <c r="R271" s="147"/>
      <c r="T271" s="148"/>
      <c r="U271" s="145"/>
      <c r="V271" s="145"/>
      <c r="W271" s="149">
        <f>W272</f>
        <v>0</v>
      </c>
      <c r="X271" s="145"/>
      <c r="Y271" s="149">
        <f>Y272</f>
        <v>6.5920000000000006E-2</v>
      </c>
      <c r="Z271" s="145"/>
      <c r="AA271" s="150">
        <f>AA272</f>
        <v>0</v>
      </c>
      <c r="AR271" s="151" t="s">
        <v>123</v>
      </c>
      <c r="AT271" s="152" t="s">
        <v>73</v>
      </c>
      <c r="AU271" s="152" t="s">
        <v>81</v>
      </c>
      <c r="AY271" s="151" t="s">
        <v>144</v>
      </c>
      <c r="BK271" s="153">
        <f>BK272</f>
        <v>0</v>
      </c>
    </row>
    <row r="272" spans="2:65" s="1" customFormat="1" ht="31.5" customHeight="1" x14ac:dyDescent="0.3">
      <c r="B272" s="126"/>
      <c r="C272" s="155" t="s">
        <v>745</v>
      </c>
      <c r="D272" s="155" t="s">
        <v>146</v>
      </c>
      <c r="E272" s="156" t="s">
        <v>746</v>
      </c>
      <c r="F272" s="232" t="s">
        <v>747</v>
      </c>
      <c r="G272" s="233"/>
      <c r="H272" s="233"/>
      <c r="I272" s="233"/>
      <c r="J272" s="157" t="s">
        <v>149</v>
      </c>
      <c r="K272" s="158">
        <v>206</v>
      </c>
      <c r="L272" s="234">
        <v>0</v>
      </c>
      <c r="M272" s="233"/>
      <c r="N272" s="235">
        <f>ROUND(L272*K272,2)</f>
        <v>0</v>
      </c>
      <c r="O272" s="233"/>
      <c r="P272" s="233"/>
      <c r="Q272" s="233"/>
      <c r="R272" s="128"/>
      <c r="T272" s="160" t="s">
        <v>3</v>
      </c>
      <c r="U272" s="39" t="s">
        <v>41</v>
      </c>
      <c r="V272" s="31"/>
      <c r="W272" s="161">
        <f>V272*K272</f>
        <v>0</v>
      </c>
      <c r="X272" s="161">
        <v>3.2000000000000003E-4</v>
      </c>
      <c r="Y272" s="161">
        <f>X272*K272</f>
        <v>6.5920000000000006E-2</v>
      </c>
      <c r="Z272" s="161">
        <v>0</v>
      </c>
      <c r="AA272" s="162">
        <f>Z272*K272</f>
        <v>0</v>
      </c>
      <c r="AR272" s="13" t="s">
        <v>239</v>
      </c>
      <c r="AT272" s="13" t="s">
        <v>146</v>
      </c>
      <c r="AU272" s="13" t="s">
        <v>123</v>
      </c>
      <c r="AY272" s="13" t="s">
        <v>144</v>
      </c>
      <c r="BE272" s="101">
        <f>IF(U272="základná",N272,0)</f>
        <v>0</v>
      </c>
      <c r="BF272" s="101">
        <f>IF(U272="znížená",N272,0)</f>
        <v>0</v>
      </c>
      <c r="BG272" s="101">
        <f>IF(U272="zákl. prenesená",N272,0)</f>
        <v>0</v>
      </c>
      <c r="BH272" s="101">
        <f>IF(U272="zníž. prenesená",N272,0)</f>
        <v>0</v>
      </c>
      <c r="BI272" s="101">
        <f>IF(U272="nulová",N272,0)</f>
        <v>0</v>
      </c>
      <c r="BJ272" s="13" t="s">
        <v>123</v>
      </c>
      <c r="BK272" s="101">
        <f>ROUND(L272*K272,2)</f>
        <v>0</v>
      </c>
      <c r="BL272" s="13" t="s">
        <v>239</v>
      </c>
      <c r="BM272" s="13" t="s">
        <v>748</v>
      </c>
    </row>
    <row r="273" spans="2:65" s="9" customFormat="1" ht="29.85" customHeight="1" x14ac:dyDescent="0.3">
      <c r="B273" s="144"/>
      <c r="C273" s="145"/>
      <c r="D273" s="154" t="s">
        <v>301</v>
      </c>
      <c r="E273" s="154"/>
      <c r="F273" s="154"/>
      <c r="G273" s="154"/>
      <c r="H273" s="154"/>
      <c r="I273" s="154"/>
      <c r="J273" s="154"/>
      <c r="K273" s="154"/>
      <c r="L273" s="154"/>
      <c r="M273" s="154"/>
      <c r="N273" s="244">
        <f>BK273</f>
        <v>0</v>
      </c>
      <c r="O273" s="245"/>
      <c r="P273" s="245"/>
      <c r="Q273" s="245"/>
      <c r="R273" s="147"/>
      <c r="T273" s="148"/>
      <c r="U273" s="145"/>
      <c r="V273" s="145"/>
      <c r="W273" s="149">
        <f>SUM(W274:W275)</f>
        <v>0</v>
      </c>
      <c r="X273" s="145"/>
      <c r="Y273" s="149">
        <f>SUM(Y274:Y275)</f>
        <v>4.19859E-2</v>
      </c>
      <c r="Z273" s="145"/>
      <c r="AA273" s="150">
        <f>SUM(AA274:AA275)</f>
        <v>0</v>
      </c>
      <c r="AR273" s="151" t="s">
        <v>123</v>
      </c>
      <c r="AT273" s="152" t="s">
        <v>73</v>
      </c>
      <c r="AU273" s="152" t="s">
        <v>81</v>
      </c>
      <c r="AY273" s="151" t="s">
        <v>144</v>
      </c>
      <c r="BK273" s="153">
        <f>SUM(BK274:BK275)</f>
        <v>0</v>
      </c>
    </row>
    <row r="274" spans="2:65" s="1" customFormat="1" ht="31.5" customHeight="1" x14ac:dyDescent="0.3">
      <c r="B274" s="126"/>
      <c r="C274" s="155" t="s">
        <v>749</v>
      </c>
      <c r="D274" s="155" t="s">
        <v>146</v>
      </c>
      <c r="E274" s="156" t="s">
        <v>750</v>
      </c>
      <c r="F274" s="232" t="s">
        <v>751</v>
      </c>
      <c r="G274" s="233"/>
      <c r="H274" s="233"/>
      <c r="I274" s="233"/>
      <c r="J274" s="157" t="s">
        <v>149</v>
      </c>
      <c r="K274" s="158">
        <v>127.23</v>
      </c>
      <c r="L274" s="234">
        <v>0</v>
      </c>
      <c r="M274" s="233"/>
      <c r="N274" s="235">
        <f>ROUND(L274*K274,2)</f>
        <v>0</v>
      </c>
      <c r="O274" s="233"/>
      <c r="P274" s="233"/>
      <c r="Q274" s="233"/>
      <c r="R274" s="128"/>
      <c r="T274" s="160" t="s">
        <v>3</v>
      </c>
      <c r="U274" s="39" t="s">
        <v>41</v>
      </c>
      <c r="V274" s="31"/>
      <c r="W274" s="161">
        <f>V274*K274</f>
        <v>0</v>
      </c>
      <c r="X274" s="161">
        <v>1.2E-4</v>
      </c>
      <c r="Y274" s="161">
        <f>X274*K274</f>
        <v>1.5267600000000001E-2</v>
      </c>
      <c r="Z274" s="161">
        <v>0</v>
      </c>
      <c r="AA274" s="162">
        <f>Z274*K274</f>
        <v>0</v>
      </c>
      <c r="AR274" s="13" t="s">
        <v>239</v>
      </c>
      <c r="AT274" s="13" t="s">
        <v>146</v>
      </c>
      <c r="AU274" s="13" t="s">
        <v>123</v>
      </c>
      <c r="AY274" s="13" t="s">
        <v>144</v>
      </c>
      <c r="BE274" s="101">
        <f>IF(U274="základná",N274,0)</f>
        <v>0</v>
      </c>
      <c r="BF274" s="101">
        <f>IF(U274="znížená",N274,0)</f>
        <v>0</v>
      </c>
      <c r="BG274" s="101">
        <f>IF(U274="zákl. prenesená",N274,0)</f>
        <v>0</v>
      </c>
      <c r="BH274" s="101">
        <f>IF(U274="zníž. prenesená",N274,0)</f>
        <v>0</v>
      </c>
      <c r="BI274" s="101">
        <f>IF(U274="nulová",N274,0)</f>
        <v>0</v>
      </c>
      <c r="BJ274" s="13" t="s">
        <v>123</v>
      </c>
      <c r="BK274" s="101">
        <f>ROUND(L274*K274,2)</f>
        <v>0</v>
      </c>
      <c r="BL274" s="13" t="s">
        <v>239</v>
      </c>
      <c r="BM274" s="13" t="s">
        <v>752</v>
      </c>
    </row>
    <row r="275" spans="2:65" s="1" customFormat="1" ht="44.25" customHeight="1" x14ac:dyDescent="0.3">
      <c r="B275" s="126"/>
      <c r="C275" s="155" t="s">
        <v>753</v>
      </c>
      <c r="D275" s="155" t="s">
        <v>146</v>
      </c>
      <c r="E275" s="156" t="s">
        <v>754</v>
      </c>
      <c r="F275" s="232" t="s">
        <v>755</v>
      </c>
      <c r="G275" s="233"/>
      <c r="H275" s="233"/>
      <c r="I275" s="233"/>
      <c r="J275" s="157" t="s">
        <v>149</v>
      </c>
      <c r="K275" s="158">
        <v>127.23</v>
      </c>
      <c r="L275" s="234">
        <v>0</v>
      </c>
      <c r="M275" s="233"/>
      <c r="N275" s="235">
        <f>ROUND(L275*K275,2)</f>
        <v>0</v>
      </c>
      <c r="O275" s="233"/>
      <c r="P275" s="233"/>
      <c r="Q275" s="233"/>
      <c r="R275" s="128"/>
      <c r="T275" s="160" t="s">
        <v>3</v>
      </c>
      <c r="U275" s="39" t="s">
        <v>41</v>
      </c>
      <c r="V275" s="31"/>
      <c r="W275" s="161">
        <f>V275*K275</f>
        <v>0</v>
      </c>
      <c r="X275" s="161">
        <v>2.1000000000000001E-4</v>
      </c>
      <c r="Y275" s="161">
        <f>X275*K275</f>
        <v>2.67183E-2</v>
      </c>
      <c r="Z275" s="161">
        <v>0</v>
      </c>
      <c r="AA275" s="162">
        <f>Z275*K275</f>
        <v>0</v>
      </c>
      <c r="AR275" s="13" t="s">
        <v>239</v>
      </c>
      <c r="AT275" s="13" t="s">
        <v>146</v>
      </c>
      <c r="AU275" s="13" t="s">
        <v>123</v>
      </c>
      <c r="AY275" s="13" t="s">
        <v>144</v>
      </c>
      <c r="BE275" s="101">
        <f>IF(U275="základná",N275,0)</f>
        <v>0</v>
      </c>
      <c r="BF275" s="101">
        <f>IF(U275="znížená",N275,0)</f>
        <v>0</v>
      </c>
      <c r="BG275" s="101">
        <f>IF(U275="zákl. prenesená",N275,0)</f>
        <v>0</v>
      </c>
      <c r="BH275" s="101">
        <f>IF(U275="zníž. prenesená",N275,0)</f>
        <v>0</v>
      </c>
      <c r="BI275" s="101">
        <f>IF(U275="nulová",N275,0)</f>
        <v>0</v>
      </c>
      <c r="BJ275" s="13" t="s">
        <v>123</v>
      </c>
      <c r="BK275" s="101">
        <f>ROUND(L275*K275,2)</f>
        <v>0</v>
      </c>
      <c r="BL275" s="13" t="s">
        <v>239</v>
      </c>
      <c r="BM275" s="13" t="s">
        <v>756</v>
      </c>
    </row>
    <row r="276" spans="2:65" s="1" customFormat="1" ht="49.9" customHeight="1" x14ac:dyDescent="0.35">
      <c r="B276" s="30"/>
      <c r="C276" s="31"/>
      <c r="D276" s="146" t="s">
        <v>284</v>
      </c>
      <c r="E276" s="31"/>
      <c r="F276" s="31"/>
      <c r="G276" s="31"/>
      <c r="H276" s="31"/>
      <c r="I276" s="31"/>
      <c r="J276" s="31"/>
      <c r="K276" s="31"/>
      <c r="L276" s="31"/>
      <c r="M276" s="31"/>
      <c r="N276" s="248">
        <f t="shared" ref="N276:N281" si="85">BK276</f>
        <v>0</v>
      </c>
      <c r="O276" s="249"/>
      <c r="P276" s="249"/>
      <c r="Q276" s="249"/>
      <c r="R276" s="32"/>
      <c r="T276" s="69"/>
      <c r="U276" s="31"/>
      <c r="V276" s="31"/>
      <c r="W276" s="31"/>
      <c r="X276" s="31"/>
      <c r="Y276" s="31"/>
      <c r="Z276" s="31"/>
      <c r="AA276" s="70"/>
      <c r="AT276" s="13" t="s">
        <v>73</v>
      </c>
      <c r="AU276" s="13" t="s">
        <v>74</v>
      </c>
      <c r="AY276" s="13" t="s">
        <v>285</v>
      </c>
      <c r="BK276" s="101">
        <f>SUM(BK277:BK281)</f>
        <v>0</v>
      </c>
    </row>
    <row r="277" spans="2:65" s="1" customFormat="1" ht="22.35" customHeight="1" x14ac:dyDescent="0.3">
      <c r="B277" s="30"/>
      <c r="C277" s="163" t="s">
        <v>3</v>
      </c>
      <c r="D277" s="163" t="s">
        <v>146</v>
      </c>
      <c r="E277" s="164" t="s">
        <v>3</v>
      </c>
      <c r="F277" s="236" t="s">
        <v>3</v>
      </c>
      <c r="G277" s="237"/>
      <c r="H277" s="237"/>
      <c r="I277" s="237"/>
      <c r="J277" s="165" t="s">
        <v>3</v>
      </c>
      <c r="K277" s="159"/>
      <c r="L277" s="234"/>
      <c r="M277" s="238"/>
      <c r="N277" s="239">
        <f t="shared" si="85"/>
        <v>0</v>
      </c>
      <c r="O277" s="238"/>
      <c r="P277" s="238"/>
      <c r="Q277" s="238"/>
      <c r="R277" s="32"/>
      <c r="T277" s="160" t="s">
        <v>3</v>
      </c>
      <c r="U277" s="166" t="s">
        <v>41</v>
      </c>
      <c r="V277" s="31"/>
      <c r="W277" s="31"/>
      <c r="X277" s="31"/>
      <c r="Y277" s="31"/>
      <c r="Z277" s="31"/>
      <c r="AA277" s="70"/>
      <c r="AT277" s="13" t="s">
        <v>285</v>
      </c>
      <c r="AU277" s="13" t="s">
        <v>81</v>
      </c>
      <c r="AY277" s="13" t="s">
        <v>285</v>
      </c>
      <c r="BE277" s="101">
        <f>IF(U277="základná",N277,0)</f>
        <v>0</v>
      </c>
      <c r="BF277" s="101">
        <f>IF(U277="znížená",N277,0)</f>
        <v>0</v>
      </c>
      <c r="BG277" s="101">
        <f>IF(U277="zákl. prenesená",N277,0)</f>
        <v>0</v>
      </c>
      <c r="BH277" s="101">
        <f>IF(U277="zníž. prenesená",N277,0)</f>
        <v>0</v>
      </c>
      <c r="BI277" s="101">
        <f>IF(U277="nulová",N277,0)</f>
        <v>0</v>
      </c>
      <c r="BJ277" s="13" t="s">
        <v>123</v>
      </c>
      <c r="BK277" s="101">
        <f>L277*K277</f>
        <v>0</v>
      </c>
    </row>
    <row r="278" spans="2:65" s="1" customFormat="1" ht="22.35" customHeight="1" x14ac:dyDescent="0.3">
      <c r="B278" s="30"/>
      <c r="C278" s="163" t="s">
        <v>3</v>
      </c>
      <c r="D278" s="163" t="s">
        <v>146</v>
      </c>
      <c r="E278" s="164" t="s">
        <v>3</v>
      </c>
      <c r="F278" s="236" t="s">
        <v>3</v>
      </c>
      <c r="G278" s="237"/>
      <c r="H278" s="237"/>
      <c r="I278" s="237"/>
      <c r="J278" s="165" t="s">
        <v>3</v>
      </c>
      <c r="K278" s="159"/>
      <c r="L278" s="234"/>
      <c r="M278" s="238"/>
      <c r="N278" s="239">
        <f t="shared" si="85"/>
        <v>0</v>
      </c>
      <c r="O278" s="238"/>
      <c r="P278" s="238"/>
      <c r="Q278" s="238"/>
      <c r="R278" s="32"/>
      <c r="T278" s="160" t="s">
        <v>3</v>
      </c>
      <c r="U278" s="166" t="s">
        <v>41</v>
      </c>
      <c r="V278" s="31"/>
      <c r="W278" s="31"/>
      <c r="X278" s="31"/>
      <c r="Y278" s="31"/>
      <c r="Z278" s="31"/>
      <c r="AA278" s="70"/>
      <c r="AT278" s="13" t="s">
        <v>285</v>
      </c>
      <c r="AU278" s="13" t="s">
        <v>81</v>
      </c>
      <c r="AY278" s="13" t="s">
        <v>285</v>
      </c>
      <c r="BE278" s="101">
        <f>IF(U278="základná",N278,0)</f>
        <v>0</v>
      </c>
      <c r="BF278" s="101">
        <f>IF(U278="znížená",N278,0)</f>
        <v>0</v>
      </c>
      <c r="BG278" s="101">
        <f>IF(U278="zákl. prenesená",N278,0)</f>
        <v>0</v>
      </c>
      <c r="BH278" s="101">
        <f>IF(U278="zníž. prenesená",N278,0)</f>
        <v>0</v>
      </c>
      <c r="BI278" s="101">
        <f>IF(U278="nulová",N278,0)</f>
        <v>0</v>
      </c>
      <c r="BJ278" s="13" t="s">
        <v>123</v>
      </c>
      <c r="BK278" s="101">
        <f>L278*K278</f>
        <v>0</v>
      </c>
    </row>
    <row r="279" spans="2:65" s="1" customFormat="1" ht="22.35" customHeight="1" x14ac:dyDescent="0.3">
      <c r="B279" s="30"/>
      <c r="C279" s="163" t="s">
        <v>3</v>
      </c>
      <c r="D279" s="163" t="s">
        <v>146</v>
      </c>
      <c r="E279" s="164" t="s">
        <v>3</v>
      </c>
      <c r="F279" s="236" t="s">
        <v>3</v>
      </c>
      <c r="G279" s="237"/>
      <c r="H279" s="237"/>
      <c r="I279" s="237"/>
      <c r="J279" s="165" t="s">
        <v>3</v>
      </c>
      <c r="K279" s="159"/>
      <c r="L279" s="234"/>
      <c r="M279" s="238"/>
      <c r="N279" s="239">
        <f t="shared" si="85"/>
        <v>0</v>
      </c>
      <c r="O279" s="238"/>
      <c r="P279" s="238"/>
      <c r="Q279" s="238"/>
      <c r="R279" s="32"/>
      <c r="T279" s="160" t="s">
        <v>3</v>
      </c>
      <c r="U279" s="166" t="s">
        <v>41</v>
      </c>
      <c r="V279" s="31"/>
      <c r="W279" s="31"/>
      <c r="X279" s="31"/>
      <c r="Y279" s="31"/>
      <c r="Z279" s="31"/>
      <c r="AA279" s="70"/>
      <c r="AT279" s="13" t="s">
        <v>285</v>
      </c>
      <c r="AU279" s="13" t="s">
        <v>81</v>
      </c>
      <c r="AY279" s="13" t="s">
        <v>285</v>
      </c>
      <c r="BE279" s="101">
        <f>IF(U279="základná",N279,0)</f>
        <v>0</v>
      </c>
      <c r="BF279" s="101">
        <f>IF(U279="znížená",N279,0)</f>
        <v>0</v>
      </c>
      <c r="BG279" s="101">
        <f>IF(U279="zákl. prenesená",N279,0)</f>
        <v>0</v>
      </c>
      <c r="BH279" s="101">
        <f>IF(U279="zníž. prenesená",N279,0)</f>
        <v>0</v>
      </c>
      <c r="BI279" s="101">
        <f>IF(U279="nulová",N279,0)</f>
        <v>0</v>
      </c>
      <c r="BJ279" s="13" t="s">
        <v>123</v>
      </c>
      <c r="BK279" s="101">
        <f>L279*K279</f>
        <v>0</v>
      </c>
    </row>
    <row r="280" spans="2:65" s="1" customFormat="1" ht="22.35" customHeight="1" x14ac:dyDescent="0.3">
      <c r="B280" s="30"/>
      <c r="C280" s="163" t="s">
        <v>3</v>
      </c>
      <c r="D280" s="163" t="s">
        <v>146</v>
      </c>
      <c r="E280" s="164" t="s">
        <v>3</v>
      </c>
      <c r="F280" s="236" t="s">
        <v>3</v>
      </c>
      <c r="G280" s="237"/>
      <c r="H280" s="237"/>
      <c r="I280" s="237"/>
      <c r="J280" s="165" t="s">
        <v>3</v>
      </c>
      <c r="K280" s="159"/>
      <c r="L280" s="234"/>
      <c r="M280" s="238"/>
      <c r="N280" s="239">
        <f t="shared" si="85"/>
        <v>0</v>
      </c>
      <c r="O280" s="238"/>
      <c r="P280" s="238"/>
      <c r="Q280" s="238"/>
      <c r="R280" s="32"/>
      <c r="T280" s="160" t="s">
        <v>3</v>
      </c>
      <c r="U280" s="166" t="s">
        <v>41</v>
      </c>
      <c r="V280" s="31"/>
      <c r="W280" s="31"/>
      <c r="X280" s="31"/>
      <c r="Y280" s="31"/>
      <c r="Z280" s="31"/>
      <c r="AA280" s="70"/>
      <c r="AT280" s="13" t="s">
        <v>285</v>
      </c>
      <c r="AU280" s="13" t="s">
        <v>81</v>
      </c>
      <c r="AY280" s="13" t="s">
        <v>285</v>
      </c>
      <c r="BE280" s="101">
        <f>IF(U280="základná",N280,0)</f>
        <v>0</v>
      </c>
      <c r="BF280" s="101">
        <f>IF(U280="znížená",N280,0)</f>
        <v>0</v>
      </c>
      <c r="BG280" s="101">
        <f>IF(U280="zákl. prenesená",N280,0)</f>
        <v>0</v>
      </c>
      <c r="BH280" s="101">
        <f>IF(U280="zníž. prenesená",N280,0)</f>
        <v>0</v>
      </c>
      <c r="BI280" s="101">
        <f>IF(U280="nulová",N280,0)</f>
        <v>0</v>
      </c>
      <c r="BJ280" s="13" t="s">
        <v>123</v>
      </c>
      <c r="BK280" s="101">
        <f>L280*K280</f>
        <v>0</v>
      </c>
    </row>
    <row r="281" spans="2:65" s="1" customFormat="1" ht="22.35" customHeight="1" x14ac:dyDescent="0.3">
      <c r="B281" s="30"/>
      <c r="C281" s="163" t="s">
        <v>3</v>
      </c>
      <c r="D281" s="163" t="s">
        <v>146</v>
      </c>
      <c r="E281" s="164" t="s">
        <v>3</v>
      </c>
      <c r="F281" s="236" t="s">
        <v>3</v>
      </c>
      <c r="G281" s="237"/>
      <c r="H281" s="237"/>
      <c r="I281" s="237"/>
      <c r="J281" s="165" t="s">
        <v>3</v>
      </c>
      <c r="K281" s="159"/>
      <c r="L281" s="234"/>
      <c r="M281" s="238"/>
      <c r="N281" s="239">
        <f t="shared" si="85"/>
        <v>0</v>
      </c>
      <c r="O281" s="238"/>
      <c r="P281" s="238"/>
      <c r="Q281" s="238"/>
      <c r="R281" s="32"/>
      <c r="T281" s="160" t="s">
        <v>3</v>
      </c>
      <c r="U281" s="166" t="s">
        <v>41</v>
      </c>
      <c r="V281" s="51"/>
      <c r="W281" s="51"/>
      <c r="X281" s="51"/>
      <c r="Y281" s="51"/>
      <c r="Z281" s="51"/>
      <c r="AA281" s="53"/>
      <c r="AT281" s="13" t="s">
        <v>285</v>
      </c>
      <c r="AU281" s="13" t="s">
        <v>81</v>
      </c>
      <c r="AY281" s="13" t="s">
        <v>285</v>
      </c>
      <c r="BE281" s="101">
        <f>IF(U281="základná",N281,0)</f>
        <v>0</v>
      </c>
      <c r="BF281" s="101">
        <f>IF(U281="znížená",N281,0)</f>
        <v>0</v>
      </c>
      <c r="BG281" s="101">
        <f>IF(U281="zákl. prenesená",N281,0)</f>
        <v>0</v>
      </c>
      <c r="BH281" s="101">
        <f>IF(U281="zníž. prenesená",N281,0)</f>
        <v>0</v>
      </c>
      <c r="BI281" s="101">
        <f>IF(U281="nulová",N281,0)</f>
        <v>0</v>
      </c>
      <c r="BJ281" s="13" t="s">
        <v>123</v>
      </c>
      <c r="BK281" s="101">
        <f>L281*K281</f>
        <v>0</v>
      </c>
    </row>
    <row r="282" spans="2:65" s="1" customFormat="1" ht="6.95" customHeight="1" x14ac:dyDescent="0.3">
      <c r="B282" s="54"/>
      <c r="C282" s="55"/>
      <c r="D282" s="55"/>
      <c r="E282" s="55"/>
      <c r="F282" s="55"/>
      <c r="G282" s="55"/>
      <c r="H282" s="55"/>
      <c r="I282" s="55"/>
      <c r="J282" s="55"/>
      <c r="K282" s="55"/>
      <c r="L282" s="55"/>
      <c r="M282" s="55"/>
      <c r="N282" s="55"/>
      <c r="O282" s="55"/>
      <c r="P282" s="55"/>
      <c r="Q282" s="55"/>
      <c r="R282" s="56"/>
    </row>
  </sheetData>
  <mergeCells count="481">
    <mergeCell ref="N271:Q271"/>
    <mergeCell ref="N273:Q273"/>
    <mergeCell ref="N276:Q276"/>
    <mergeCell ref="H1:K1"/>
    <mergeCell ref="S2:AC2"/>
    <mergeCell ref="F280:I280"/>
    <mergeCell ref="L280:M280"/>
    <mergeCell ref="N280:Q280"/>
    <mergeCell ref="F281:I281"/>
    <mergeCell ref="L281:M281"/>
    <mergeCell ref="N281:Q281"/>
    <mergeCell ref="N135:Q135"/>
    <mergeCell ref="N136:Q136"/>
    <mergeCell ref="N137:Q137"/>
    <mergeCell ref="N146:Q146"/>
    <mergeCell ref="N151:Q151"/>
    <mergeCell ref="N155:Q155"/>
    <mergeCell ref="N175:Q175"/>
    <mergeCell ref="N184:Q184"/>
    <mergeCell ref="N186:Q186"/>
    <mergeCell ref="N187:Q187"/>
    <mergeCell ref="N192:Q192"/>
    <mergeCell ref="N196:Q196"/>
    <mergeCell ref="N201:Q201"/>
    <mergeCell ref="N215:Q215"/>
    <mergeCell ref="N234:Q234"/>
    <mergeCell ref="N254:Q254"/>
    <mergeCell ref="N261:Q261"/>
    <mergeCell ref="N264:Q264"/>
    <mergeCell ref="F277:I277"/>
    <mergeCell ref="L277:M277"/>
    <mergeCell ref="N277:Q277"/>
    <mergeCell ref="F278:I278"/>
    <mergeCell ref="L278:M278"/>
    <mergeCell ref="N278:Q278"/>
    <mergeCell ref="F279:I279"/>
    <mergeCell ref="L279:M279"/>
    <mergeCell ref="N279:Q279"/>
    <mergeCell ref="F272:I272"/>
    <mergeCell ref="L272:M272"/>
    <mergeCell ref="N272:Q272"/>
    <mergeCell ref="F274:I274"/>
    <mergeCell ref="L274:M274"/>
    <mergeCell ref="N274:Q274"/>
    <mergeCell ref="F275:I275"/>
    <mergeCell ref="L275:M275"/>
    <mergeCell ref="N275:Q275"/>
    <mergeCell ref="F268:I268"/>
    <mergeCell ref="L268:M268"/>
    <mergeCell ref="N268:Q268"/>
    <mergeCell ref="F269:I269"/>
    <mergeCell ref="L269:M269"/>
    <mergeCell ref="N269:Q269"/>
    <mergeCell ref="F270:I270"/>
    <mergeCell ref="L270:M270"/>
    <mergeCell ref="N270:Q270"/>
    <mergeCell ref="F265:I265"/>
    <mergeCell ref="L265:M265"/>
    <mergeCell ref="N265:Q265"/>
    <mergeCell ref="F266:I266"/>
    <mergeCell ref="L266:M266"/>
    <mergeCell ref="N266:Q266"/>
    <mergeCell ref="F267:I267"/>
    <mergeCell ref="L267:M267"/>
    <mergeCell ref="N267:Q267"/>
    <mergeCell ref="F260:I260"/>
    <mergeCell ref="L260:M260"/>
    <mergeCell ref="N260:Q260"/>
    <mergeCell ref="F262:I262"/>
    <mergeCell ref="L262:M262"/>
    <mergeCell ref="N262:Q262"/>
    <mergeCell ref="F263:I263"/>
    <mergeCell ref="L263:M263"/>
    <mergeCell ref="N263:Q263"/>
    <mergeCell ref="F257:I257"/>
    <mergeCell ref="L257:M257"/>
    <mergeCell ref="N257:Q257"/>
    <mergeCell ref="F258:I258"/>
    <mergeCell ref="L258:M258"/>
    <mergeCell ref="N258:Q258"/>
    <mergeCell ref="F259:I259"/>
    <mergeCell ref="L259:M259"/>
    <mergeCell ref="N259:Q259"/>
    <mergeCell ref="F253:I253"/>
    <mergeCell ref="L253:M253"/>
    <mergeCell ref="N253:Q253"/>
    <mergeCell ref="F255:I255"/>
    <mergeCell ref="L255:M255"/>
    <mergeCell ref="N255:Q255"/>
    <mergeCell ref="F256:I256"/>
    <mergeCell ref="L256:M256"/>
    <mergeCell ref="N256:Q256"/>
    <mergeCell ref="F250:I250"/>
    <mergeCell ref="L250:M250"/>
    <mergeCell ref="N250:Q250"/>
    <mergeCell ref="F251:I251"/>
    <mergeCell ref="L251:M251"/>
    <mergeCell ref="N251:Q251"/>
    <mergeCell ref="F252:I252"/>
    <mergeCell ref="L252:M252"/>
    <mergeCell ref="N252:Q252"/>
    <mergeCell ref="F247:I247"/>
    <mergeCell ref="L247:M247"/>
    <mergeCell ref="N247:Q247"/>
    <mergeCell ref="F248:I248"/>
    <mergeCell ref="L248:M248"/>
    <mergeCell ref="N248:Q248"/>
    <mergeCell ref="F249:I249"/>
    <mergeCell ref="L249:M249"/>
    <mergeCell ref="N249:Q249"/>
    <mergeCell ref="F244:I244"/>
    <mergeCell ref="L244:M244"/>
    <mergeCell ref="N244:Q244"/>
    <mergeCell ref="F245:I245"/>
    <mergeCell ref="L245:M245"/>
    <mergeCell ref="N245:Q245"/>
    <mergeCell ref="F246:I246"/>
    <mergeCell ref="L246:M246"/>
    <mergeCell ref="N246:Q246"/>
    <mergeCell ref="F241:I241"/>
    <mergeCell ref="L241:M241"/>
    <mergeCell ref="N241:Q241"/>
    <mergeCell ref="F242:I242"/>
    <mergeCell ref="L242:M242"/>
    <mergeCell ref="N242:Q242"/>
    <mergeCell ref="F243:I243"/>
    <mergeCell ref="L243:M243"/>
    <mergeCell ref="N243:Q243"/>
    <mergeCell ref="F238:I238"/>
    <mergeCell ref="L238:M238"/>
    <mergeCell ref="N238:Q238"/>
    <mergeCell ref="F239:I239"/>
    <mergeCell ref="L239:M239"/>
    <mergeCell ref="N239:Q239"/>
    <mergeCell ref="F240:I240"/>
    <mergeCell ref="L240:M240"/>
    <mergeCell ref="N240:Q240"/>
    <mergeCell ref="F235:I235"/>
    <mergeCell ref="L235:M235"/>
    <mergeCell ref="N235:Q235"/>
    <mergeCell ref="F236:I236"/>
    <mergeCell ref="L236:M236"/>
    <mergeCell ref="N236:Q236"/>
    <mergeCell ref="F237:I237"/>
    <mergeCell ref="L237:M237"/>
    <mergeCell ref="N237:Q237"/>
    <mergeCell ref="F231:I231"/>
    <mergeCell ref="L231:M231"/>
    <mergeCell ref="N231:Q231"/>
    <mergeCell ref="F232:I232"/>
    <mergeCell ref="L232:M232"/>
    <mergeCell ref="N232:Q232"/>
    <mergeCell ref="F233:I233"/>
    <mergeCell ref="L233:M233"/>
    <mergeCell ref="N233:Q233"/>
    <mergeCell ref="F228:I228"/>
    <mergeCell ref="L228:M228"/>
    <mergeCell ref="N228:Q228"/>
    <mergeCell ref="F229:I229"/>
    <mergeCell ref="L229:M229"/>
    <mergeCell ref="N229:Q229"/>
    <mergeCell ref="F230:I230"/>
    <mergeCell ref="L230:M230"/>
    <mergeCell ref="N230:Q230"/>
    <mergeCell ref="F225:I225"/>
    <mergeCell ref="L225:M225"/>
    <mergeCell ref="N225:Q225"/>
    <mergeCell ref="F226:I226"/>
    <mergeCell ref="L226:M226"/>
    <mergeCell ref="N226:Q226"/>
    <mergeCell ref="F227:I227"/>
    <mergeCell ref="L227:M227"/>
    <mergeCell ref="N227:Q227"/>
    <mergeCell ref="F222:I222"/>
    <mergeCell ref="L222:M222"/>
    <mergeCell ref="N222:Q222"/>
    <mergeCell ref="F223:I223"/>
    <mergeCell ref="L223:M223"/>
    <mergeCell ref="N223:Q223"/>
    <mergeCell ref="F224:I224"/>
    <mergeCell ref="L224:M224"/>
    <mergeCell ref="N224:Q224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16:I216"/>
    <mergeCell ref="L216:M216"/>
    <mergeCell ref="N216:Q216"/>
    <mergeCell ref="F217:I217"/>
    <mergeCell ref="L217:M217"/>
    <mergeCell ref="N217:Q217"/>
    <mergeCell ref="F218:I218"/>
    <mergeCell ref="L218:M218"/>
    <mergeCell ref="N218:Q218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09:I209"/>
    <mergeCell ref="L209:M209"/>
    <mergeCell ref="N209:Q209"/>
    <mergeCell ref="F210:I210"/>
    <mergeCell ref="L210:M210"/>
    <mergeCell ref="N210:Q210"/>
    <mergeCell ref="F211:I211"/>
    <mergeCell ref="L211:M211"/>
    <mergeCell ref="N211:Q211"/>
    <mergeCell ref="F206:I206"/>
    <mergeCell ref="L206:M206"/>
    <mergeCell ref="N206:Q206"/>
    <mergeCell ref="F207:I207"/>
    <mergeCell ref="L207:M207"/>
    <mergeCell ref="N207:Q207"/>
    <mergeCell ref="F208:I208"/>
    <mergeCell ref="L208:M208"/>
    <mergeCell ref="N208:Q208"/>
    <mergeCell ref="F203:I203"/>
    <mergeCell ref="L203:M203"/>
    <mergeCell ref="N203:Q203"/>
    <mergeCell ref="F204:I204"/>
    <mergeCell ref="L204:M204"/>
    <mergeCell ref="N204:Q204"/>
    <mergeCell ref="F205:I205"/>
    <mergeCell ref="L205:M205"/>
    <mergeCell ref="N205:Q205"/>
    <mergeCell ref="F199:I199"/>
    <mergeCell ref="L199:M199"/>
    <mergeCell ref="N199:Q199"/>
    <mergeCell ref="F200:I200"/>
    <mergeCell ref="L200:M200"/>
    <mergeCell ref="N200:Q200"/>
    <mergeCell ref="F202:I202"/>
    <mergeCell ref="L202:M202"/>
    <mergeCell ref="N202:Q202"/>
    <mergeCell ref="F195:I195"/>
    <mergeCell ref="L195:M195"/>
    <mergeCell ref="N195:Q195"/>
    <mergeCell ref="F197:I197"/>
    <mergeCell ref="L197:M197"/>
    <mergeCell ref="N197:Q197"/>
    <mergeCell ref="F198:I198"/>
    <mergeCell ref="L198:M198"/>
    <mergeCell ref="N198:Q198"/>
    <mergeCell ref="F191:I191"/>
    <mergeCell ref="L191:M191"/>
    <mergeCell ref="N191:Q191"/>
    <mergeCell ref="F193:I193"/>
    <mergeCell ref="L193:M193"/>
    <mergeCell ref="N193:Q193"/>
    <mergeCell ref="F194:I194"/>
    <mergeCell ref="L194:M194"/>
    <mergeCell ref="N194:Q194"/>
    <mergeCell ref="F188:I188"/>
    <mergeCell ref="L188:M188"/>
    <mergeCell ref="N188:Q188"/>
    <mergeCell ref="F189:I189"/>
    <mergeCell ref="L189:M189"/>
    <mergeCell ref="N189:Q189"/>
    <mergeCell ref="F190:I190"/>
    <mergeCell ref="L190:M190"/>
    <mergeCell ref="N190:Q190"/>
    <mergeCell ref="F182:I182"/>
    <mergeCell ref="L182:M182"/>
    <mergeCell ref="N182:Q182"/>
    <mergeCell ref="F183:I183"/>
    <mergeCell ref="L183:M183"/>
    <mergeCell ref="N183:Q183"/>
    <mergeCell ref="F185:I185"/>
    <mergeCell ref="L185:M185"/>
    <mergeCell ref="N185:Q185"/>
    <mergeCell ref="F179:I179"/>
    <mergeCell ref="L179:M179"/>
    <mergeCell ref="N179:Q179"/>
    <mergeCell ref="F180:I180"/>
    <mergeCell ref="L180:M180"/>
    <mergeCell ref="N180:Q180"/>
    <mergeCell ref="F181:I181"/>
    <mergeCell ref="L181:M181"/>
    <mergeCell ref="N181:Q181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53:I153"/>
    <mergeCell ref="L153:M153"/>
    <mergeCell ref="N153:Q153"/>
    <mergeCell ref="F154:I154"/>
    <mergeCell ref="L154:M154"/>
    <mergeCell ref="N154:Q154"/>
    <mergeCell ref="F156:I156"/>
    <mergeCell ref="L156:M156"/>
    <mergeCell ref="N156:Q156"/>
    <mergeCell ref="F149:I149"/>
    <mergeCell ref="L149:M149"/>
    <mergeCell ref="N149:Q149"/>
    <mergeCell ref="F150:I150"/>
    <mergeCell ref="L150:M150"/>
    <mergeCell ref="N150:Q150"/>
    <mergeCell ref="F152:I152"/>
    <mergeCell ref="L152:M152"/>
    <mergeCell ref="N152:Q152"/>
    <mergeCell ref="F145:I145"/>
    <mergeCell ref="L145:M145"/>
    <mergeCell ref="N145:Q145"/>
    <mergeCell ref="F147:I147"/>
    <mergeCell ref="L147:M147"/>
    <mergeCell ref="N147:Q147"/>
    <mergeCell ref="F148:I148"/>
    <mergeCell ref="L148:M148"/>
    <mergeCell ref="N148:Q148"/>
    <mergeCell ref="F142:I142"/>
    <mergeCell ref="L142:M142"/>
    <mergeCell ref="N142:Q142"/>
    <mergeCell ref="F143:I143"/>
    <mergeCell ref="L143:M143"/>
    <mergeCell ref="N143:Q143"/>
    <mergeCell ref="F144:I144"/>
    <mergeCell ref="L144:M144"/>
    <mergeCell ref="N144:Q144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M129:P129"/>
    <mergeCell ref="M131:Q131"/>
    <mergeCell ref="M132:Q132"/>
    <mergeCell ref="F134:I134"/>
    <mergeCell ref="L134:M134"/>
    <mergeCell ref="N134:Q134"/>
    <mergeCell ref="F138:I138"/>
    <mergeCell ref="L138:M138"/>
    <mergeCell ref="N138:Q138"/>
    <mergeCell ref="D114:H114"/>
    <mergeCell ref="N114:Q114"/>
    <mergeCell ref="D115:H115"/>
    <mergeCell ref="N115:Q115"/>
    <mergeCell ref="N116:Q116"/>
    <mergeCell ref="L118:Q118"/>
    <mergeCell ref="C124:Q124"/>
    <mergeCell ref="F126:P126"/>
    <mergeCell ref="F127:P127"/>
    <mergeCell ref="N107:Q107"/>
    <mergeCell ref="N108:Q108"/>
    <mergeCell ref="N110:Q110"/>
    <mergeCell ref="D111:H111"/>
    <mergeCell ref="N111:Q111"/>
    <mergeCell ref="D112:H112"/>
    <mergeCell ref="N112:Q112"/>
    <mergeCell ref="D113:H113"/>
    <mergeCell ref="N113:Q113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é sú hodnoty K a M." sqref="D277:D282">
      <formula1>"K,M"</formula1>
    </dataValidation>
    <dataValidation type="list" allowBlank="1" showInputMessage="1" showErrorMessage="1" error="Povolené sú hodnoty základná, znížená, nulová." sqref="U277:U282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34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204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261"/>
      <c r="B1" s="258"/>
      <c r="C1" s="258"/>
      <c r="D1" s="259" t="s">
        <v>1</v>
      </c>
      <c r="E1" s="258"/>
      <c r="F1" s="260" t="s">
        <v>1003</v>
      </c>
      <c r="G1" s="260"/>
      <c r="H1" s="262" t="s">
        <v>1004</v>
      </c>
      <c r="I1" s="262"/>
      <c r="J1" s="262"/>
      <c r="K1" s="262"/>
      <c r="L1" s="260" t="s">
        <v>1005</v>
      </c>
      <c r="M1" s="258"/>
      <c r="N1" s="258"/>
      <c r="O1" s="259" t="s">
        <v>101</v>
      </c>
      <c r="P1" s="258"/>
      <c r="Q1" s="258"/>
      <c r="R1" s="258"/>
      <c r="S1" s="260" t="s">
        <v>1006</v>
      </c>
      <c r="T1" s="260"/>
      <c r="U1" s="261"/>
      <c r="V1" s="26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6.950000000000003" customHeight="1" x14ac:dyDescent="0.3">
      <c r="C2" s="171" t="s">
        <v>5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S2" s="212" t="s">
        <v>6</v>
      </c>
      <c r="T2" s="172"/>
      <c r="U2" s="172"/>
      <c r="V2" s="172"/>
      <c r="W2" s="172"/>
      <c r="X2" s="172"/>
      <c r="Y2" s="172"/>
      <c r="Z2" s="172"/>
      <c r="AA2" s="172"/>
      <c r="AB2" s="172"/>
      <c r="AC2" s="172"/>
      <c r="AT2" s="13" t="s">
        <v>88</v>
      </c>
    </row>
    <row r="3" spans="1:66" ht="6.95" customHeight="1" x14ac:dyDescent="0.3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74</v>
      </c>
    </row>
    <row r="4" spans="1:66" ht="36.950000000000003" customHeight="1" x14ac:dyDescent="0.3">
      <c r="B4" s="17"/>
      <c r="C4" s="173" t="s">
        <v>102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9"/>
      <c r="T4" s="20" t="s">
        <v>10</v>
      </c>
      <c r="AT4" s="13" t="s">
        <v>4</v>
      </c>
    </row>
    <row r="5" spans="1:66" ht="6.95" customHeight="1" x14ac:dyDescent="0.3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66" ht="25.35" customHeight="1" x14ac:dyDescent="0.3">
      <c r="B6" s="17"/>
      <c r="C6" s="18"/>
      <c r="D6" s="25" t="s">
        <v>15</v>
      </c>
      <c r="E6" s="18"/>
      <c r="F6" s="213" t="str">
        <f>'Rekapitulácia stavby'!K6</f>
        <v>Zvýšenie energietickej účinnosti budovy obecného úradu, Beluj</v>
      </c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8"/>
      <c r="R6" s="19"/>
    </row>
    <row r="7" spans="1:66" s="1" customFormat="1" ht="32.85" customHeight="1" x14ac:dyDescent="0.3">
      <c r="B7" s="30"/>
      <c r="C7" s="31"/>
      <c r="D7" s="24" t="s">
        <v>103</v>
      </c>
      <c r="E7" s="31"/>
      <c r="F7" s="179" t="s">
        <v>757</v>
      </c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31"/>
      <c r="R7" s="32"/>
    </row>
    <row r="8" spans="1:66" s="1" customFormat="1" ht="14.45" customHeight="1" x14ac:dyDescent="0.3">
      <c r="B8" s="30"/>
      <c r="C8" s="31"/>
      <c r="D8" s="25" t="s">
        <v>17</v>
      </c>
      <c r="E8" s="31"/>
      <c r="F8" s="23" t="s">
        <v>3</v>
      </c>
      <c r="G8" s="31"/>
      <c r="H8" s="31"/>
      <c r="I8" s="31"/>
      <c r="J8" s="31"/>
      <c r="K8" s="31"/>
      <c r="L8" s="31"/>
      <c r="M8" s="25" t="s">
        <v>18</v>
      </c>
      <c r="N8" s="31"/>
      <c r="O8" s="23" t="s">
        <v>3</v>
      </c>
      <c r="P8" s="31"/>
      <c r="Q8" s="31"/>
      <c r="R8" s="32"/>
    </row>
    <row r="9" spans="1:66" s="1" customFormat="1" ht="14.45" customHeight="1" x14ac:dyDescent="0.3">
      <c r="B9" s="30"/>
      <c r="C9" s="31"/>
      <c r="D9" s="25" t="s">
        <v>19</v>
      </c>
      <c r="E9" s="31"/>
      <c r="F9" s="23" t="s">
        <v>20</v>
      </c>
      <c r="G9" s="31"/>
      <c r="H9" s="31"/>
      <c r="I9" s="31"/>
      <c r="J9" s="31"/>
      <c r="K9" s="31"/>
      <c r="L9" s="31"/>
      <c r="M9" s="25" t="s">
        <v>21</v>
      </c>
      <c r="N9" s="31"/>
      <c r="O9" s="214" t="str">
        <f>'Rekapitulácia stavby'!AN8</f>
        <v>1. 3. 2017</v>
      </c>
      <c r="P9" s="192"/>
      <c r="Q9" s="31"/>
      <c r="R9" s="32"/>
    </row>
    <row r="10" spans="1:66" s="1" customFormat="1" ht="10.9" customHeight="1" x14ac:dyDescent="0.3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66" s="1" customFormat="1" ht="14.45" customHeight="1" x14ac:dyDescent="0.3">
      <c r="B11" s="30"/>
      <c r="C11" s="31"/>
      <c r="D11" s="25" t="s">
        <v>23</v>
      </c>
      <c r="E11" s="31"/>
      <c r="F11" s="31"/>
      <c r="G11" s="31"/>
      <c r="H11" s="31"/>
      <c r="I11" s="31"/>
      <c r="J11" s="31"/>
      <c r="K11" s="31"/>
      <c r="L11" s="31"/>
      <c r="M11" s="25" t="s">
        <v>24</v>
      </c>
      <c r="N11" s="31"/>
      <c r="O11" s="178" t="str">
        <f>IF('Rekapitulácia stavby'!AN10="","",'Rekapitulácia stavby'!AN10)</f>
        <v/>
      </c>
      <c r="P11" s="192"/>
      <c r="Q11" s="31"/>
      <c r="R11" s="32"/>
    </row>
    <row r="12" spans="1:66" s="1" customFormat="1" ht="18" customHeight="1" x14ac:dyDescent="0.3">
      <c r="B12" s="30"/>
      <c r="C12" s="31"/>
      <c r="D12" s="31"/>
      <c r="E12" s="23" t="str">
        <f>IF('Rekapitulácia stavby'!E11="","",'Rekapitulácia stavby'!E11)</f>
        <v>Obec Beluj</v>
      </c>
      <c r="F12" s="31"/>
      <c r="G12" s="31"/>
      <c r="H12" s="31"/>
      <c r="I12" s="31"/>
      <c r="J12" s="31"/>
      <c r="K12" s="31"/>
      <c r="L12" s="31"/>
      <c r="M12" s="25" t="s">
        <v>26</v>
      </c>
      <c r="N12" s="31"/>
      <c r="O12" s="178" t="str">
        <f>IF('Rekapitulácia stavby'!AN11="","",'Rekapitulácia stavby'!AN11)</f>
        <v/>
      </c>
      <c r="P12" s="192"/>
      <c r="Q12" s="31"/>
      <c r="R12" s="32"/>
    </row>
    <row r="13" spans="1:66" s="1" customFormat="1" ht="6.95" customHeight="1" x14ac:dyDescent="0.3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1:66" s="1" customFormat="1" ht="14.45" customHeight="1" x14ac:dyDescent="0.3">
      <c r="B14" s="30"/>
      <c r="C14" s="31"/>
      <c r="D14" s="25" t="s">
        <v>27</v>
      </c>
      <c r="E14" s="31"/>
      <c r="F14" s="31"/>
      <c r="G14" s="31"/>
      <c r="H14" s="31"/>
      <c r="I14" s="31"/>
      <c r="J14" s="31"/>
      <c r="K14" s="31"/>
      <c r="L14" s="31"/>
      <c r="M14" s="25" t="s">
        <v>24</v>
      </c>
      <c r="N14" s="31"/>
      <c r="O14" s="215" t="str">
        <f>IF('Rekapitulácia stavby'!AN13="","",'Rekapitulácia stavby'!AN13)</f>
        <v>Vyplň údaj</v>
      </c>
      <c r="P14" s="192"/>
      <c r="Q14" s="31"/>
      <c r="R14" s="32"/>
    </row>
    <row r="15" spans="1:66" s="1" customFormat="1" ht="18" customHeight="1" x14ac:dyDescent="0.3">
      <c r="B15" s="30"/>
      <c r="C15" s="31"/>
      <c r="D15" s="31"/>
      <c r="E15" s="215" t="str">
        <f>IF('Rekapitulácia stavby'!E14="","",'Rekapitulácia stavby'!E14)</f>
        <v>Vyplň údaj</v>
      </c>
      <c r="F15" s="192"/>
      <c r="G15" s="192"/>
      <c r="H15" s="192"/>
      <c r="I15" s="192"/>
      <c r="J15" s="192"/>
      <c r="K15" s="192"/>
      <c r="L15" s="192"/>
      <c r="M15" s="25" t="s">
        <v>26</v>
      </c>
      <c r="N15" s="31"/>
      <c r="O15" s="215" t="str">
        <f>IF('Rekapitulácia stavby'!AN14="","",'Rekapitulácia stavby'!AN14)</f>
        <v>Vyplň údaj</v>
      </c>
      <c r="P15" s="192"/>
      <c r="Q15" s="31"/>
      <c r="R15" s="32"/>
    </row>
    <row r="16" spans="1:66" s="1" customFormat="1" ht="6.95" customHeight="1" x14ac:dyDescent="0.3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 x14ac:dyDescent="0.3">
      <c r="B17" s="30"/>
      <c r="C17" s="31"/>
      <c r="D17" s="25" t="s">
        <v>29</v>
      </c>
      <c r="E17" s="31"/>
      <c r="F17" s="31"/>
      <c r="G17" s="31"/>
      <c r="H17" s="31"/>
      <c r="I17" s="31"/>
      <c r="J17" s="31"/>
      <c r="K17" s="31"/>
      <c r="L17" s="31"/>
      <c r="M17" s="25" t="s">
        <v>24</v>
      </c>
      <c r="N17" s="31"/>
      <c r="O17" s="178" t="s">
        <v>3</v>
      </c>
      <c r="P17" s="192"/>
      <c r="Q17" s="31"/>
      <c r="R17" s="32"/>
    </row>
    <row r="18" spans="2:18" s="1" customFormat="1" ht="18" customHeight="1" x14ac:dyDescent="0.3">
      <c r="B18" s="30"/>
      <c r="C18" s="31"/>
      <c r="D18" s="31"/>
      <c r="E18" s="23" t="s">
        <v>30</v>
      </c>
      <c r="F18" s="31"/>
      <c r="G18" s="31"/>
      <c r="H18" s="31"/>
      <c r="I18" s="31"/>
      <c r="J18" s="31"/>
      <c r="K18" s="31"/>
      <c r="L18" s="31"/>
      <c r="M18" s="25" t="s">
        <v>26</v>
      </c>
      <c r="N18" s="31"/>
      <c r="O18" s="178" t="s">
        <v>3</v>
      </c>
      <c r="P18" s="192"/>
      <c r="Q18" s="31"/>
      <c r="R18" s="32"/>
    </row>
    <row r="19" spans="2:18" s="1" customFormat="1" ht="6.95" customHeight="1" x14ac:dyDescent="0.3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 x14ac:dyDescent="0.3">
      <c r="B20" s="30"/>
      <c r="C20" s="31"/>
      <c r="D20" s="25" t="s">
        <v>32</v>
      </c>
      <c r="E20" s="31"/>
      <c r="F20" s="31"/>
      <c r="G20" s="31"/>
      <c r="H20" s="31"/>
      <c r="I20" s="31"/>
      <c r="J20" s="31"/>
      <c r="K20" s="31"/>
      <c r="L20" s="31"/>
      <c r="M20" s="25" t="s">
        <v>24</v>
      </c>
      <c r="N20" s="31"/>
      <c r="O20" s="178" t="str">
        <f>IF('Rekapitulácia stavby'!AN19="","",'Rekapitulácia stavby'!AN19)</f>
        <v/>
      </c>
      <c r="P20" s="192"/>
      <c r="Q20" s="31"/>
      <c r="R20" s="32"/>
    </row>
    <row r="21" spans="2:18" s="1" customFormat="1" ht="18" customHeight="1" x14ac:dyDescent="0.3">
      <c r="B21" s="30"/>
      <c r="C21" s="31"/>
      <c r="D21" s="31"/>
      <c r="E21" s="23" t="str">
        <f>IF('Rekapitulácia stavby'!E20="","",'Rekapitulácia stavby'!E20)</f>
        <v xml:space="preserve"> </v>
      </c>
      <c r="F21" s="31"/>
      <c r="G21" s="31"/>
      <c r="H21" s="31"/>
      <c r="I21" s="31"/>
      <c r="J21" s="31"/>
      <c r="K21" s="31"/>
      <c r="L21" s="31"/>
      <c r="M21" s="25" t="s">
        <v>26</v>
      </c>
      <c r="N21" s="31"/>
      <c r="O21" s="178" t="str">
        <f>IF('Rekapitulácia stavby'!AN20="","",'Rekapitulácia stavby'!AN20)</f>
        <v/>
      </c>
      <c r="P21" s="192"/>
      <c r="Q21" s="31"/>
      <c r="R21" s="32"/>
    </row>
    <row r="22" spans="2:18" s="1" customFormat="1" ht="6.95" customHeight="1" x14ac:dyDescent="0.3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 x14ac:dyDescent="0.3">
      <c r="B23" s="30"/>
      <c r="C23" s="31"/>
      <c r="D23" s="25" t="s">
        <v>34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 x14ac:dyDescent="0.3">
      <c r="B24" s="30"/>
      <c r="C24" s="31"/>
      <c r="D24" s="31"/>
      <c r="E24" s="181" t="s">
        <v>3</v>
      </c>
      <c r="F24" s="192"/>
      <c r="G24" s="192"/>
      <c r="H24" s="192"/>
      <c r="I24" s="192"/>
      <c r="J24" s="192"/>
      <c r="K24" s="192"/>
      <c r="L24" s="192"/>
      <c r="M24" s="31"/>
      <c r="N24" s="31"/>
      <c r="O24" s="31"/>
      <c r="P24" s="31"/>
      <c r="Q24" s="31"/>
      <c r="R24" s="32"/>
    </row>
    <row r="25" spans="2:18" s="1" customFormat="1" ht="6.95" customHeight="1" x14ac:dyDescent="0.3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 x14ac:dyDescent="0.3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 x14ac:dyDescent="0.3">
      <c r="B27" s="30"/>
      <c r="C27" s="31"/>
      <c r="D27" s="110" t="s">
        <v>105</v>
      </c>
      <c r="E27" s="31"/>
      <c r="F27" s="31"/>
      <c r="G27" s="31"/>
      <c r="H27" s="31"/>
      <c r="I27" s="31"/>
      <c r="J27" s="31"/>
      <c r="K27" s="31"/>
      <c r="L27" s="31"/>
      <c r="M27" s="182">
        <f>N88</f>
        <v>0</v>
      </c>
      <c r="N27" s="192"/>
      <c r="O27" s="192"/>
      <c r="P27" s="192"/>
      <c r="Q27" s="31"/>
      <c r="R27" s="32"/>
    </row>
    <row r="28" spans="2:18" s="1" customFormat="1" ht="14.45" customHeight="1" x14ac:dyDescent="0.3">
      <c r="B28" s="30"/>
      <c r="C28" s="31"/>
      <c r="D28" s="29" t="s">
        <v>95</v>
      </c>
      <c r="E28" s="31"/>
      <c r="F28" s="31"/>
      <c r="G28" s="31"/>
      <c r="H28" s="31"/>
      <c r="I28" s="31"/>
      <c r="J28" s="31"/>
      <c r="K28" s="31"/>
      <c r="L28" s="31"/>
      <c r="M28" s="182">
        <f>N103</f>
        <v>0</v>
      </c>
      <c r="N28" s="192"/>
      <c r="O28" s="192"/>
      <c r="P28" s="192"/>
      <c r="Q28" s="31"/>
      <c r="R28" s="32"/>
    </row>
    <row r="29" spans="2:18" s="1" customFormat="1" ht="6.95" customHeight="1" x14ac:dyDescent="0.3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 x14ac:dyDescent="0.3">
      <c r="B30" s="30"/>
      <c r="C30" s="31"/>
      <c r="D30" s="111" t="s">
        <v>37</v>
      </c>
      <c r="E30" s="31"/>
      <c r="F30" s="31"/>
      <c r="G30" s="31"/>
      <c r="H30" s="31"/>
      <c r="I30" s="31"/>
      <c r="J30" s="31"/>
      <c r="K30" s="31"/>
      <c r="L30" s="31"/>
      <c r="M30" s="216">
        <f>ROUND(M27+M28,2)</f>
        <v>0</v>
      </c>
      <c r="N30" s="192"/>
      <c r="O30" s="192"/>
      <c r="P30" s="192"/>
      <c r="Q30" s="31"/>
      <c r="R30" s="32"/>
    </row>
    <row r="31" spans="2:18" s="1" customFormat="1" ht="6.95" customHeight="1" x14ac:dyDescent="0.3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 x14ac:dyDescent="0.3">
      <c r="B32" s="30"/>
      <c r="C32" s="31"/>
      <c r="D32" s="37" t="s">
        <v>38</v>
      </c>
      <c r="E32" s="37" t="s">
        <v>39</v>
      </c>
      <c r="F32" s="38">
        <v>0.2</v>
      </c>
      <c r="G32" s="112" t="s">
        <v>40</v>
      </c>
      <c r="H32" s="217">
        <f>ROUND((((SUM(BE103:BE110)+SUM(BE128:BE197))+SUM(BE199:BE203))),2)</f>
        <v>0</v>
      </c>
      <c r="I32" s="192"/>
      <c r="J32" s="192"/>
      <c r="K32" s="31"/>
      <c r="L32" s="31"/>
      <c r="M32" s="217">
        <f>ROUND(((ROUND((SUM(BE103:BE110)+SUM(BE128:BE197)), 2)*F32)+SUM(BE199:BE203)*F32),2)</f>
        <v>0</v>
      </c>
      <c r="N32" s="192"/>
      <c r="O32" s="192"/>
      <c r="P32" s="192"/>
      <c r="Q32" s="31"/>
      <c r="R32" s="32"/>
    </row>
    <row r="33" spans="2:18" s="1" customFormat="1" ht="14.45" customHeight="1" x14ac:dyDescent="0.3">
      <c r="B33" s="30"/>
      <c r="C33" s="31"/>
      <c r="D33" s="31"/>
      <c r="E33" s="37" t="s">
        <v>41</v>
      </c>
      <c r="F33" s="38">
        <v>0.2</v>
      </c>
      <c r="G33" s="112" t="s">
        <v>40</v>
      </c>
      <c r="H33" s="217">
        <f>ROUND((((SUM(BF103:BF110)+SUM(BF128:BF197))+SUM(BF199:BF203))),2)</f>
        <v>0</v>
      </c>
      <c r="I33" s="192"/>
      <c r="J33" s="192"/>
      <c r="K33" s="31"/>
      <c r="L33" s="31"/>
      <c r="M33" s="217">
        <f>ROUND(((ROUND((SUM(BF103:BF110)+SUM(BF128:BF197)), 2)*F33)+SUM(BF199:BF203)*F33),2)</f>
        <v>0</v>
      </c>
      <c r="N33" s="192"/>
      <c r="O33" s="192"/>
      <c r="P33" s="192"/>
      <c r="Q33" s="31"/>
      <c r="R33" s="32"/>
    </row>
    <row r="34" spans="2:18" s="1" customFormat="1" ht="14.45" hidden="1" customHeight="1" x14ac:dyDescent="0.3">
      <c r="B34" s="30"/>
      <c r="C34" s="31"/>
      <c r="D34" s="31"/>
      <c r="E34" s="37" t="s">
        <v>42</v>
      </c>
      <c r="F34" s="38">
        <v>0.2</v>
      </c>
      <c r="G34" s="112" t="s">
        <v>40</v>
      </c>
      <c r="H34" s="217">
        <f>ROUND((((SUM(BG103:BG110)+SUM(BG128:BG197))+SUM(BG199:BG203))),2)</f>
        <v>0</v>
      </c>
      <c r="I34" s="192"/>
      <c r="J34" s="192"/>
      <c r="K34" s="31"/>
      <c r="L34" s="31"/>
      <c r="M34" s="217">
        <v>0</v>
      </c>
      <c r="N34" s="192"/>
      <c r="O34" s="192"/>
      <c r="P34" s="192"/>
      <c r="Q34" s="31"/>
      <c r="R34" s="32"/>
    </row>
    <row r="35" spans="2:18" s="1" customFormat="1" ht="14.45" hidden="1" customHeight="1" x14ac:dyDescent="0.3">
      <c r="B35" s="30"/>
      <c r="C35" s="31"/>
      <c r="D35" s="31"/>
      <c r="E35" s="37" t="s">
        <v>43</v>
      </c>
      <c r="F35" s="38">
        <v>0.2</v>
      </c>
      <c r="G35" s="112" t="s">
        <v>40</v>
      </c>
      <c r="H35" s="217">
        <f>ROUND((((SUM(BH103:BH110)+SUM(BH128:BH197))+SUM(BH199:BH203))),2)</f>
        <v>0</v>
      </c>
      <c r="I35" s="192"/>
      <c r="J35" s="192"/>
      <c r="K35" s="31"/>
      <c r="L35" s="31"/>
      <c r="M35" s="217">
        <v>0</v>
      </c>
      <c r="N35" s="192"/>
      <c r="O35" s="192"/>
      <c r="P35" s="192"/>
      <c r="Q35" s="31"/>
      <c r="R35" s="32"/>
    </row>
    <row r="36" spans="2:18" s="1" customFormat="1" ht="14.45" hidden="1" customHeight="1" x14ac:dyDescent="0.3">
      <c r="B36" s="30"/>
      <c r="C36" s="31"/>
      <c r="D36" s="31"/>
      <c r="E36" s="37" t="s">
        <v>44</v>
      </c>
      <c r="F36" s="38">
        <v>0</v>
      </c>
      <c r="G36" s="112" t="s">
        <v>40</v>
      </c>
      <c r="H36" s="217">
        <f>ROUND((((SUM(BI103:BI110)+SUM(BI128:BI197))+SUM(BI199:BI203))),2)</f>
        <v>0</v>
      </c>
      <c r="I36" s="192"/>
      <c r="J36" s="192"/>
      <c r="K36" s="31"/>
      <c r="L36" s="31"/>
      <c r="M36" s="217">
        <v>0</v>
      </c>
      <c r="N36" s="192"/>
      <c r="O36" s="192"/>
      <c r="P36" s="192"/>
      <c r="Q36" s="31"/>
      <c r="R36" s="32"/>
    </row>
    <row r="37" spans="2:18" s="1" customFormat="1" ht="6.95" customHeight="1" x14ac:dyDescent="0.3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 x14ac:dyDescent="0.3">
      <c r="B38" s="30"/>
      <c r="C38" s="109"/>
      <c r="D38" s="113" t="s">
        <v>45</v>
      </c>
      <c r="E38" s="71"/>
      <c r="F38" s="71"/>
      <c r="G38" s="114" t="s">
        <v>46</v>
      </c>
      <c r="H38" s="115" t="s">
        <v>47</v>
      </c>
      <c r="I38" s="71"/>
      <c r="J38" s="71"/>
      <c r="K38" s="71"/>
      <c r="L38" s="218">
        <f>SUM(M30:M36)</f>
        <v>0</v>
      </c>
      <c r="M38" s="200"/>
      <c r="N38" s="200"/>
      <c r="O38" s="200"/>
      <c r="P38" s="202"/>
      <c r="Q38" s="109"/>
      <c r="R38" s="32"/>
    </row>
    <row r="39" spans="2:18" s="1" customFormat="1" ht="14.45" customHeight="1" x14ac:dyDescent="0.3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 x14ac:dyDescent="0.3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 x14ac:dyDescent="0.3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 x14ac:dyDescent="0.3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 x14ac:dyDescent="0.3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 x14ac:dyDescent="0.3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 x14ac:dyDescent="0.3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 x14ac:dyDescent="0.3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 x14ac:dyDescent="0.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 x14ac:dyDescent="0.3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 x14ac:dyDescent="0.3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x14ac:dyDescent="0.3">
      <c r="B50" s="30"/>
      <c r="C50" s="31"/>
      <c r="D50" s="45" t="s">
        <v>48</v>
      </c>
      <c r="E50" s="46"/>
      <c r="F50" s="46"/>
      <c r="G50" s="46"/>
      <c r="H50" s="47"/>
      <c r="I50" s="31"/>
      <c r="J50" s="45" t="s">
        <v>49</v>
      </c>
      <c r="K50" s="46"/>
      <c r="L50" s="46"/>
      <c r="M50" s="46"/>
      <c r="N50" s="46"/>
      <c r="O50" s="46"/>
      <c r="P50" s="47"/>
      <c r="Q50" s="31"/>
      <c r="R50" s="32"/>
    </row>
    <row r="51" spans="2:18" ht="13.5" x14ac:dyDescent="0.3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 x14ac:dyDescent="0.3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 x14ac:dyDescent="0.3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 x14ac:dyDescent="0.3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 x14ac:dyDescent="0.3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 x14ac:dyDescent="0.3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 x14ac:dyDescent="0.3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 x14ac:dyDescent="0.3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x14ac:dyDescent="0.3">
      <c r="B59" s="30"/>
      <c r="C59" s="31"/>
      <c r="D59" s="50" t="s">
        <v>50</v>
      </c>
      <c r="E59" s="51"/>
      <c r="F59" s="51"/>
      <c r="G59" s="52" t="s">
        <v>51</v>
      </c>
      <c r="H59" s="53"/>
      <c r="I59" s="31"/>
      <c r="J59" s="50" t="s">
        <v>50</v>
      </c>
      <c r="K59" s="51"/>
      <c r="L59" s="51"/>
      <c r="M59" s="51"/>
      <c r="N59" s="52" t="s">
        <v>51</v>
      </c>
      <c r="O59" s="51"/>
      <c r="P59" s="53"/>
      <c r="Q59" s="31"/>
      <c r="R59" s="32"/>
    </row>
    <row r="60" spans="2:18" ht="13.5" x14ac:dyDescent="0.3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x14ac:dyDescent="0.3">
      <c r="B61" s="30"/>
      <c r="C61" s="31"/>
      <c r="D61" s="45" t="s">
        <v>52</v>
      </c>
      <c r="E61" s="46"/>
      <c r="F61" s="46"/>
      <c r="G61" s="46"/>
      <c r="H61" s="47"/>
      <c r="I61" s="31"/>
      <c r="J61" s="45" t="s">
        <v>53</v>
      </c>
      <c r="K61" s="46"/>
      <c r="L61" s="46"/>
      <c r="M61" s="46"/>
      <c r="N61" s="46"/>
      <c r="O61" s="46"/>
      <c r="P61" s="47"/>
      <c r="Q61" s="31"/>
      <c r="R61" s="32"/>
    </row>
    <row r="62" spans="2:18" ht="13.5" x14ac:dyDescent="0.3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 x14ac:dyDescent="0.3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 x14ac:dyDescent="0.3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 x14ac:dyDescent="0.3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 x14ac:dyDescent="0.3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 x14ac:dyDescent="0.3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 x14ac:dyDescent="0.3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 x14ac:dyDescent="0.3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x14ac:dyDescent="0.3">
      <c r="B70" s="30"/>
      <c r="C70" s="31"/>
      <c r="D70" s="50" t="s">
        <v>50</v>
      </c>
      <c r="E70" s="51"/>
      <c r="F70" s="51"/>
      <c r="G70" s="52" t="s">
        <v>51</v>
      </c>
      <c r="H70" s="53"/>
      <c r="I70" s="31"/>
      <c r="J70" s="50" t="s">
        <v>50</v>
      </c>
      <c r="K70" s="51"/>
      <c r="L70" s="51"/>
      <c r="M70" s="51"/>
      <c r="N70" s="52" t="s">
        <v>51</v>
      </c>
      <c r="O70" s="51"/>
      <c r="P70" s="53"/>
      <c r="Q70" s="31"/>
      <c r="R70" s="32"/>
    </row>
    <row r="71" spans="2:18" s="1" customFormat="1" ht="14.45" customHeight="1" x14ac:dyDescent="0.3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 x14ac:dyDescent="0.3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950000000000003" customHeight="1" x14ac:dyDescent="0.3">
      <c r="B76" s="30"/>
      <c r="C76" s="173" t="s">
        <v>106</v>
      </c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32"/>
    </row>
    <row r="77" spans="2:18" s="1" customFormat="1" ht="6.95" customHeight="1" x14ac:dyDescent="0.3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 x14ac:dyDescent="0.3">
      <c r="B78" s="30"/>
      <c r="C78" s="25" t="s">
        <v>15</v>
      </c>
      <c r="D78" s="31"/>
      <c r="E78" s="31"/>
      <c r="F78" s="213" t="str">
        <f>F6</f>
        <v>Zvýšenie energietickej účinnosti budovy obecného úradu, Beluj</v>
      </c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31"/>
      <c r="R78" s="32"/>
    </row>
    <row r="79" spans="2:18" s="1" customFormat="1" ht="36.950000000000003" customHeight="1" x14ac:dyDescent="0.3">
      <c r="B79" s="30"/>
      <c r="C79" s="64" t="s">
        <v>103</v>
      </c>
      <c r="D79" s="31"/>
      <c r="E79" s="31"/>
      <c r="F79" s="193" t="str">
        <f>F7</f>
        <v>03 - Ústredné kúrenie</v>
      </c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31"/>
      <c r="R79" s="32"/>
    </row>
    <row r="80" spans="2:18" s="1" customFormat="1" ht="6.95" customHeight="1" x14ac:dyDescent="0.3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47" s="1" customFormat="1" ht="18" customHeight="1" x14ac:dyDescent="0.3">
      <c r="B81" s="30"/>
      <c r="C81" s="25" t="s">
        <v>19</v>
      </c>
      <c r="D81" s="31"/>
      <c r="E81" s="31"/>
      <c r="F81" s="23" t="str">
        <f>F9</f>
        <v>Beluj</v>
      </c>
      <c r="G81" s="31"/>
      <c r="H81" s="31"/>
      <c r="I81" s="31"/>
      <c r="J81" s="31"/>
      <c r="K81" s="25" t="s">
        <v>21</v>
      </c>
      <c r="L81" s="31"/>
      <c r="M81" s="219" t="str">
        <f>IF(O9="","",O9)</f>
        <v>1. 3. 2017</v>
      </c>
      <c r="N81" s="192"/>
      <c r="O81" s="192"/>
      <c r="P81" s="192"/>
      <c r="Q81" s="31"/>
      <c r="R81" s="32"/>
    </row>
    <row r="82" spans="2:47" s="1" customFormat="1" ht="6.95" customHeight="1" x14ac:dyDescent="0.3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47" s="1" customFormat="1" x14ac:dyDescent="0.3">
      <c r="B83" s="30"/>
      <c r="C83" s="25" t="s">
        <v>23</v>
      </c>
      <c r="D83" s="31"/>
      <c r="E83" s="31"/>
      <c r="F83" s="23" t="str">
        <f>E12</f>
        <v>Obec Beluj</v>
      </c>
      <c r="G83" s="31"/>
      <c r="H83" s="31"/>
      <c r="I83" s="31"/>
      <c r="J83" s="31"/>
      <c r="K83" s="25" t="s">
        <v>29</v>
      </c>
      <c r="L83" s="31"/>
      <c r="M83" s="178" t="str">
        <f>E18</f>
        <v>Ing. arch. Matej Brašeň, SKA 2081 AA</v>
      </c>
      <c r="N83" s="192"/>
      <c r="O83" s="192"/>
      <c r="P83" s="192"/>
      <c r="Q83" s="192"/>
      <c r="R83" s="32"/>
    </row>
    <row r="84" spans="2:47" s="1" customFormat="1" ht="14.45" customHeight="1" x14ac:dyDescent="0.3">
      <c r="B84" s="30"/>
      <c r="C84" s="25" t="s">
        <v>27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32</v>
      </c>
      <c r="L84" s="31"/>
      <c r="M84" s="178" t="str">
        <f>E21</f>
        <v xml:space="preserve"> </v>
      </c>
      <c r="N84" s="192"/>
      <c r="O84" s="192"/>
      <c r="P84" s="192"/>
      <c r="Q84" s="192"/>
      <c r="R84" s="32"/>
    </row>
    <row r="85" spans="2:47" s="1" customFormat="1" ht="10.35" customHeight="1" x14ac:dyDescent="0.3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47" s="1" customFormat="1" ht="29.25" customHeight="1" x14ac:dyDescent="0.3">
      <c r="B86" s="30"/>
      <c r="C86" s="220" t="s">
        <v>107</v>
      </c>
      <c r="D86" s="221"/>
      <c r="E86" s="221"/>
      <c r="F86" s="221"/>
      <c r="G86" s="221"/>
      <c r="H86" s="109"/>
      <c r="I86" s="109"/>
      <c r="J86" s="109"/>
      <c r="K86" s="109"/>
      <c r="L86" s="109"/>
      <c r="M86" s="109"/>
      <c r="N86" s="220" t="s">
        <v>108</v>
      </c>
      <c r="O86" s="192"/>
      <c r="P86" s="192"/>
      <c r="Q86" s="192"/>
      <c r="R86" s="32"/>
    </row>
    <row r="87" spans="2:47" s="1" customFormat="1" ht="10.35" customHeight="1" x14ac:dyDescent="0.3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47" s="1" customFormat="1" ht="29.25" customHeight="1" x14ac:dyDescent="0.3">
      <c r="B88" s="30"/>
      <c r="C88" s="116" t="s">
        <v>109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10">
        <f>N128</f>
        <v>0</v>
      </c>
      <c r="O88" s="192"/>
      <c r="P88" s="192"/>
      <c r="Q88" s="192"/>
      <c r="R88" s="32"/>
      <c r="AU88" s="13" t="s">
        <v>110</v>
      </c>
    </row>
    <row r="89" spans="2:47" s="6" customFormat="1" ht="24.95" customHeight="1" x14ac:dyDescent="0.3">
      <c r="B89" s="117"/>
      <c r="C89" s="118"/>
      <c r="D89" s="119" t="s">
        <v>758</v>
      </c>
      <c r="E89" s="118"/>
      <c r="F89" s="118"/>
      <c r="G89" s="118"/>
      <c r="H89" s="118"/>
      <c r="I89" s="118"/>
      <c r="J89" s="118"/>
      <c r="K89" s="118"/>
      <c r="L89" s="118"/>
      <c r="M89" s="118"/>
      <c r="N89" s="222">
        <f>N129</f>
        <v>0</v>
      </c>
      <c r="O89" s="223"/>
      <c r="P89" s="223"/>
      <c r="Q89" s="223"/>
      <c r="R89" s="120"/>
    </row>
    <row r="90" spans="2:47" s="7" customFormat="1" ht="19.899999999999999" customHeight="1" x14ac:dyDescent="0.3">
      <c r="B90" s="121"/>
      <c r="C90" s="122"/>
      <c r="D90" s="97" t="s">
        <v>294</v>
      </c>
      <c r="E90" s="122"/>
      <c r="F90" s="122"/>
      <c r="G90" s="122"/>
      <c r="H90" s="122"/>
      <c r="I90" s="122"/>
      <c r="J90" s="122"/>
      <c r="K90" s="122"/>
      <c r="L90" s="122"/>
      <c r="M90" s="122"/>
      <c r="N90" s="207">
        <f>N130</f>
        <v>0</v>
      </c>
      <c r="O90" s="224"/>
      <c r="P90" s="224"/>
      <c r="Q90" s="224"/>
      <c r="R90" s="123"/>
    </row>
    <row r="91" spans="2:47" s="7" customFormat="1" ht="19.899999999999999" customHeight="1" x14ac:dyDescent="0.3">
      <c r="B91" s="121"/>
      <c r="C91" s="122"/>
      <c r="D91" s="97" t="s">
        <v>759</v>
      </c>
      <c r="E91" s="122"/>
      <c r="F91" s="122"/>
      <c r="G91" s="122"/>
      <c r="H91" s="122"/>
      <c r="I91" s="122"/>
      <c r="J91" s="122"/>
      <c r="K91" s="122"/>
      <c r="L91" s="122"/>
      <c r="M91" s="122"/>
      <c r="N91" s="207">
        <f>N135</f>
        <v>0</v>
      </c>
      <c r="O91" s="224"/>
      <c r="P91" s="224"/>
      <c r="Q91" s="224"/>
      <c r="R91" s="123"/>
    </row>
    <row r="92" spans="2:47" s="7" customFormat="1" ht="19.899999999999999" customHeight="1" x14ac:dyDescent="0.3">
      <c r="B92" s="121"/>
      <c r="C92" s="122"/>
      <c r="D92" s="97" t="s">
        <v>760</v>
      </c>
      <c r="E92" s="122"/>
      <c r="F92" s="122"/>
      <c r="G92" s="122"/>
      <c r="H92" s="122"/>
      <c r="I92" s="122"/>
      <c r="J92" s="122"/>
      <c r="K92" s="122"/>
      <c r="L92" s="122"/>
      <c r="M92" s="122"/>
      <c r="N92" s="207">
        <f>N139</f>
        <v>0</v>
      </c>
      <c r="O92" s="224"/>
      <c r="P92" s="224"/>
      <c r="Q92" s="224"/>
      <c r="R92" s="123"/>
    </row>
    <row r="93" spans="2:47" s="7" customFormat="1" ht="19.899999999999999" customHeight="1" x14ac:dyDescent="0.3">
      <c r="B93" s="121"/>
      <c r="C93" s="122"/>
      <c r="D93" s="97" t="s">
        <v>761</v>
      </c>
      <c r="E93" s="122"/>
      <c r="F93" s="122"/>
      <c r="G93" s="122"/>
      <c r="H93" s="122"/>
      <c r="I93" s="122"/>
      <c r="J93" s="122"/>
      <c r="K93" s="122"/>
      <c r="L93" s="122"/>
      <c r="M93" s="122"/>
      <c r="N93" s="207">
        <f>N146</f>
        <v>0</v>
      </c>
      <c r="O93" s="224"/>
      <c r="P93" s="224"/>
      <c r="Q93" s="224"/>
      <c r="R93" s="123"/>
    </row>
    <row r="94" spans="2:47" s="7" customFormat="1" ht="19.899999999999999" customHeight="1" x14ac:dyDescent="0.3">
      <c r="B94" s="121"/>
      <c r="C94" s="122"/>
      <c r="D94" s="97" t="s">
        <v>762</v>
      </c>
      <c r="E94" s="122"/>
      <c r="F94" s="122"/>
      <c r="G94" s="122"/>
      <c r="H94" s="122"/>
      <c r="I94" s="122"/>
      <c r="J94" s="122"/>
      <c r="K94" s="122"/>
      <c r="L94" s="122"/>
      <c r="M94" s="122"/>
      <c r="N94" s="207">
        <f>N151</f>
        <v>0</v>
      </c>
      <c r="O94" s="224"/>
      <c r="P94" s="224"/>
      <c r="Q94" s="224"/>
      <c r="R94" s="123"/>
    </row>
    <row r="95" spans="2:47" s="7" customFormat="1" ht="19.899999999999999" customHeight="1" x14ac:dyDescent="0.3">
      <c r="B95" s="121"/>
      <c r="C95" s="122"/>
      <c r="D95" s="97" t="s">
        <v>763</v>
      </c>
      <c r="E95" s="122"/>
      <c r="F95" s="122"/>
      <c r="G95" s="122"/>
      <c r="H95" s="122"/>
      <c r="I95" s="122"/>
      <c r="J95" s="122"/>
      <c r="K95" s="122"/>
      <c r="L95" s="122"/>
      <c r="M95" s="122"/>
      <c r="N95" s="207">
        <f>N160</f>
        <v>0</v>
      </c>
      <c r="O95" s="224"/>
      <c r="P95" s="224"/>
      <c r="Q95" s="224"/>
      <c r="R95" s="123"/>
    </row>
    <row r="96" spans="2:47" s="7" customFormat="1" ht="19.899999999999999" customHeight="1" x14ac:dyDescent="0.3">
      <c r="B96" s="121"/>
      <c r="C96" s="122"/>
      <c r="D96" s="97" t="s">
        <v>764</v>
      </c>
      <c r="E96" s="122"/>
      <c r="F96" s="122"/>
      <c r="G96" s="122"/>
      <c r="H96" s="122"/>
      <c r="I96" s="122"/>
      <c r="J96" s="122"/>
      <c r="K96" s="122"/>
      <c r="L96" s="122"/>
      <c r="M96" s="122"/>
      <c r="N96" s="207">
        <f>N174</f>
        <v>0</v>
      </c>
      <c r="O96" s="224"/>
      <c r="P96" s="224"/>
      <c r="Q96" s="224"/>
      <c r="R96" s="123"/>
    </row>
    <row r="97" spans="2:65" s="7" customFormat="1" ht="19.899999999999999" customHeight="1" x14ac:dyDescent="0.3">
      <c r="B97" s="121"/>
      <c r="C97" s="122"/>
      <c r="D97" s="97" t="s">
        <v>297</v>
      </c>
      <c r="E97" s="122"/>
      <c r="F97" s="122"/>
      <c r="G97" s="122"/>
      <c r="H97" s="122"/>
      <c r="I97" s="122"/>
      <c r="J97" s="122"/>
      <c r="K97" s="122"/>
      <c r="L97" s="122"/>
      <c r="M97" s="122"/>
      <c r="N97" s="207">
        <f>N189</f>
        <v>0</v>
      </c>
      <c r="O97" s="224"/>
      <c r="P97" s="224"/>
      <c r="Q97" s="224"/>
      <c r="R97" s="123"/>
    </row>
    <row r="98" spans="2:65" s="6" customFormat="1" ht="24.95" customHeight="1" x14ac:dyDescent="0.3">
      <c r="B98" s="117"/>
      <c r="C98" s="118"/>
      <c r="D98" s="119" t="s">
        <v>765</v>
      </c>
      <c r="E98" s="118"/>
      <c r="F98" s="118"/>
      <c r="G98" s="118"/>
      <c r="H98" s="118"/>
      <c r="I98" s="118"/>
      <c r="J98" s="118"/>
      <c r="K98" s="118"/>
      <c r="L98" s="118"/>
      <c r="M98" s="118"/>
      <c r="N98" s="222">
        <f>N192</f>
        <v>0</v>
      </c>
      <c r="O98" s="223"/>
      <c r="P98" s="223"/>
      <c r="Q98" s="223"/>
      <c r="R98" s="120"/>
    </row>
    <row r="99" spans="2:65" s="7" customFormat="1" ht="19.899999999999999" customHeight="1" x14ac:dyDescent="0.3">
      <c r="B99" s="121"/>
      <c r="C99" s="122"/>
      <c r="D99" s="97" t="s">
        <v>766</v>
      </c>
      <c r="E99" s="122"/>
      <c r="F99" s="122"/>
      <c r="G99" s="122"/>
      <c r="H99" s="122"/>
      <c r="I99" s="122"/>
      <c r="J99" s="122"/>
      <c r="K99" s="122"/>
      <c r="L99" s="122"/>
      <c r="M99" s="122"/>
      <c r="N99" s="207">
        <f>N193</f>
        <v>0</v>
      </c>
      <c r="O99" s="224"/>
      <c r="P99" s="224"/>
      <c r="Q99" s="224"/>
      <c r="R99" s="123"/>
    </row>
    <row r="100" spans="2:65" s="6" customFormat="1" ht="24.95" customHeight="1" x14ac:dyDescent="0.3">
      <c r="B100" s="117"/>
      <c r="C100" s="118"/>
      <c r="D100" s="119" t="s">
        <v>767</v>
      </c>
      <c r="E100" s="118"/>
      <c r="F100" s="118"/>
      <c r="G100" s="118"/>
      <c r="H100" s="118"/>
      <c r="I100" s="118"/>
      <c r="J100" s="118"/>
      <c r="K100" s="118"/>
      <c r="L100" s="118"/>
      <c r="M100" s="118"/>
      <c r="N100" s="222">
        <f>N196</f>
        <v>0</v>
      </c>
      <c r="O100" s="223"/>
      <c r="P100" s="223"/>
      <c r="Q100" s="223"/>
      <c r="R100" s="120"/>
    </row>
    <row r="101" spans="2:65" s="6" customFormat="1" ht="21.75" customHeight="1" x14ac:dyDescent="0.35">
      <c r="B101" s="117"/>
      <c r="C101" s="118"/>
      <c r="D101" s="119" t="s">
        <v>119</v>
      </c>
      <c r="E101" s="118"/>
      <c r="F101" s="118"/>
      <c r="G101" s="118"/>
      <c r="H101" s="118"/>
      <c r="I101" s="118"/>
      <c r="J101" s="118"/>
      <c r="K101" s="118"/>
      <c r="L101" s="118"/>
      <c r="M101" s="118"/>
      <c r="N101" s="225">
        <f>N198</f>
        <v>0</v>
      </c>
      <c r="O101" s="223"/>
      <c r="P101" s="223"/>
      <c r="Q101" s="223"/>
      <c r="R101" s="120"/>
    </row>
    <row r="102" spans="2:65" s="1" customFormat="1" ht="21.75" customHeight="1" x14ac:dyDescent="0.3">
      <c r="B102" s="30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2"/>
    </row>
    <row r="103" spans="2:65" s="1" customFormat="1" ht="29.25" customHeight="1" x14ac:dyDescent="0.3">
      <c r="B103" s="30"/>
      <c r="C103" s="116" t="s">
        <v>120</v>
      </c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226">
        <f>ROUND(N104+N105+N106+N107+N108+N109,2)</f>
        <v>0</v>
      </c>
      <c r="O103" s="192"/>
      <c r="P103" s="192"/>
      <c r="Q103" s="192"/>
      <c r="R103" s="32"/>
      <c r="T103" s="124"/>
      <c r="U103" s="125" t="s">
        <v>38</v>
      </c>
    </row>
    <row r="104" spans="2:65" s="1" customFormat="1" ht="18" customHeight="1" x14ac:dyDescent="0.3">
      <c r="B104" s="126"/>
      <c r="C104" s="127"/>
      <c r="D104" s="208" t="s">
        <v>121</v>
      </c>
      <c r="E104" s="227"/>
      <c r="F104" s="227"/>
      <c r="G104" s="227"/>
      <c r="H104" s="227"/>
      <c r="I104" s="127"/>
      <c r="J104" s="127"/>
      <c r="K104" s="127"/>
      <c r="L104" s="127"/>
      <c r="M104" s="127"/>
      <c r="N104" s="206">
        <f>ROUND(N88*T104,2)</f>
        <v>0</v>
      </c>
      <c r="O104" s="227"/>
      <c r="P104" s="227"/>
      <c r="Q104" s="227"/>
      <c r="R104" s="128"/>
      <c r="S104" s="127"/>
      <c r="T104" s="129"/>
      <c r="U104" s="130" t="s">
        <v>41</v>
      </c>
      <c r="V104" s="131"/>
      <c r="W104" s="131"/>
      <c r="X104" s="131"/>
      <c r="Y104" s="131"/>
      <c r="Z104" s="131"/>
      <c r="AA104" s="131"/>
      <c r="AB104" s="131"/>
      <c r="AC104" s="131"/>
      <c r="AD104" s="131"/>
      <c r="AE104" s="131"/>
      <c r="AF104" s="131"/>
      <c r="AG104" s="131"/>
      <c r="AH104" s="131"/>
      <c r="AI104" s="131"/>
      <c r="AJ104" s="131"/>
      <c r="AK104" s="131"/>
      <c r="AL104" s="131"/>
      <c r="AM104" s="131"/>
      <c r="AN104" s="131"/>
      <c r="AO104" s="131"/>
      <c r="AP104" s="131"/>
      <c r="AQ104" s="131"/>
      <c r="AR104" s="131"/>
      <c r="AS104" s="131"/>
      <c r="AT104" s="131"/>
      <c r="AU104" s="131"/>
      <c r="AV104" s="131"/>
      <c r="AW104" s="131"/>
      <c r="AX104" s="131"/>
      <c r="AY104" s="132" t="s">
        <v>122</v>
      </c>
      <c r="AZ104" s="131"/>
      <c r="BA104" s="131"/>
      <c r="BB104" s="131"/>
      <c r="BC104" s="131"/>
      <c r="BD104" s="131"/>
      <c r="BE104" s="133">
        <f t="shared" ref="BE104:BE109" si="0">IF(U104="základná",N104,0)</f>
        <v>0</v>
      </c>
      <c r="BF104" s="133">
        <f t="shared" ref="BF104:BF109" si="1">IF(U104="znížená",N104,0)</f>
        <v>0</v>
      </c>
      <c r="BG104" s="133">
        <f t="shared" ref="BG104:BG109" si="2">IF(U104="zákl. prenesená",N104,0)</f>
        <v>0</v>
      </c>
      <c r="BH104" s="133">
        <f t="shared" ref="BH104:BH109" si="3">IF(U104="zníž. prenesená",N104,0)</f>
        <v>0</v>
      </c>
      <c r="BI104" s="133">
        <f t="shared" ref="BI104:BI109" si="4">IF(U104="nulová",N104,0)</f>
        <v>0</v>
      </c>
      <c r="BJ104" s="132" t="s">
        <v>123</v>
      </c>
      <c r="BK104" s="131"/>
      <c r="BL104" s="131"/>
      <c r="BM104" s="131"/>
    </row>
    <row r="105" spans="2:65" s="1" customFormat="1" ht="18" customHeight="1" x14ac:dyDescent="0.3">
      <c r="B105" s="126"/>
      <c r="C105" s="127"/>
      <c r="D105" s="208" t="s">
        <v>124</v>
      </c>
      <c r="E105" s="227"/>
      <c r="F105" s="227"/>
      <c r="G105" s="227"/>
      <c r="H105" s="227"/>
      <c r="I105" s="127"/>
      <c r="J105" s="127"/>
      <c r="K105" s="127"/>
      <c r="L105" s="127"/>
      <c r="M105" s="127"/>
      <c r="N105" s="206">
        <f>ROUND(N88*T105,2)</f>
        <v>0</v>
      </c>
      <c r="O105" s="227"/>
      <c r="P105" s="227"/>
      <c r="Q105" s="227"/>
      <c r="R105" s="128"/>
      <c r="S105" s="127"/>
      <c r="T105" s="129"/>
      <c r="U105" s="130" t="s">
        <v>41</v>
      </c>
      <c r="V105" s="131"/>
      <c r="W105" s="131"/>
      <c r="X105" s="131"/>
      <c r="Y105" s="131"/>
      <c r="Z105" s="131"/>
      <c r="AA105" s="131"/>
      <c r="AB105" s="131"/>
      <c r="AC105" s="131"/>
      <c r="AD105" s="131"/>
      <c r="AE105" s="131"/>
      <c r="AF105" s="131"/>
      <c r="AG105" s="131"/>
      <c r="AH105" s="131"/>
      <c r="AI105" s="131"/>
      <c r="AJ105" s="131"/>
      <c r="AK105" s="131"/>
      <c r="AL105" s="131"/>
      <c r="AM105" s="131"/>
      <c r="AN105" s="131"/>
      <c r="AO105" s="131"/>
      <c r="AP105" s="131"/>
      <c r="AQ105" s="131"/>
      <c r="AR105" s="131"/>
      <c r="AS105" s="131"/>
      <c r="AT105" s="131"/>
      <c r="AU105" s="131"/>
      <c r="AV105" s="131"/>
      <c r="AW105" s="131"/>
      <c r="AX105" s="131"/>
      <c r="AY105" s="132" t="s">
        <v>122</v>
      </c>
      <c r="AZ105" s="131"/>
      <c r="BA105" s="131"/>
      <c r="BB105" s="131"/>
      <c r="BC105" s="131"/>
      <c r="BD105" s="131"/>
      <c r="BE105" s="133">
        <f t="shared" si="0"/>
        <v>0</v>
      </c>
      <c r="BF105" s="133">
        <f t="shared" si="1"/>
        <v>0</v>
      </c>
      <c r="BG105" s="133">
        <f t="shared" si="2"/>
        <v>0</v>
      </c>
      <c r="BH105" s="133">
        <f t="shared" si="3"/>
        <v>0</v>
      </c>
      <c r="BI105" s="133">
        <f t="shared" si="4"/>
        <v>0</v>
      </c>
      <c r="BJ105" s="132" t="s">
        <v>123</v>
      </c>
      <c r="BK105" s="131"/>
      <c r="BL105" s="131"/>
      <c r="BM105" s="131"/>
    </row>
    <row r="106" spans="2:65" s="1" customFormat="1" ht="18" customHeight="1" x14ac:dyDescent="0.3">
      <c r="B106" s="126"/>
      <c r="C106" s="127"/>
      <c r="D106" s="208" t="s">
        <v>125</v>
      </c>
      <c r="E106" s="227"/>
      <c r="F106" s="227"/>
      <c r="G106" s="227"/>
      <c r="H106" s="227"/>
      <c r="I106" s="127"/>
      <c r="J106" s="127"/>
      <c r="K106" s="127"/>
      <c r="L106" s="127"/>
      <c r="M106" s="127"/>
      <c r="N106" s="206">
        <f>ROUND(N88*T106,2)</f>
        <v>0</v>
      </c>
      <c r="O106" s="227"/>
      <c r="P106" s="227"/>
      <c r="Q106" s="227"/>
      <c r="R106" s="128"/>
      <c r="S106" s="127"/>
      <c r="T106" s="129"/>
      <c r="U106" s="130" t="s">
        <v>41</v>
      </c>
      <c r="V106" s="131"/>
      <c r="W106" s="131"/>
      <c r="X106" s="131"/>
      <c r="Y106" s="131"/>
      <c r="Z106" s="131"/>
      <c r="AA106" s="131"/>
      <c r="AB106" s="131"/>
      <c r="AC106" s="131"/>
      <c r="AD106" s="131"/>
      <c r="AE106" s="131"/>
      <c r="AF106" s="131"/>
      <c r="AG106" s="131"/>
      <c r="AH106" s="131"/>
      <c r="AI106" s="131"/>
      <c r="AJ106" s="131"/>
      <c r="AK106" s="131"/>
      <c r="AL106" s="131"/>
      <c r="AM106" s="131"/>
      <c r="AN106" s="131"/>
      <c r="AO106" s="131"/>
      <c r="AP106" s="131"/>
      <c r="AQ106" s="131"/>
      <c r="AR106" s="131"/>
      <c r="AS106" s="131"/>
      <c r="AT106" s="131"/>
      <c r="AU106" s="131"/>
      <c r="AV106" s="131"/>
      <c r="AW106" s="131"/>
      <c r="AX106" s="131"/>
      <c r="AY106" s="132" t="s">
        <v>122</v>
      </c>
      <c r="AZ106" s="131"/>
      <c r="BA106" s="131"/>
      <c r="BB106" s="131"/>
      <c r="BC106" s="131"/>
      <c r="BD106" s="131"/>
      <c r="BE106" s="133">
        <f t="shared" si="0"/>
        <v>0</v>
      </c>
      <c r="BF106" s="133">
        <f t="shared" si="1"/>
        <v>0</v>
      </c>
      <c r="BG106" s="133">
        <f t="shared" si="2"/>
        <v>0</v>
      </c>
      <c r="BH106" s="133">
        <f t="shared" si="3"/>
        <v>0</v>
      </c>
      <c r="BI106" s="133">
        <f t="shared" si="4"/>
        <v>0</v>
      </c>
      <c r="BJ106" s="132" t="s">
        <v>123</v>
      </c>
      <c r="BK106" s="131"/>
      <c r="BL106" s="131"/>
      <c r="BM106" s="131"/>
    </row>
    <row r="107" spans="2:65" s="1" customFormat="1" ht="18" customHeight="1" x14ac:dyDescent="0.3">
      <c r="B107" s="126"/>
      <c r="C107" s="127"/>
      <c r="D107" s="208" t="s">
        <v>126</v>
      </c>
      <c r="E107" s="227"/>
      <c r="F107" s="227"/>
      <c r="G107" s="227"/>
      <c r="H107" s="227"/>
      <c r="I107" s="127"/>
      <c r="J107" s="127"/>
      <c r="K107" s="127"/>
      <c r="L107" s="127"/>
      <c r="M107" s="127"/>
      <c r="N107" s="206">
        <f>ROUND(N88*T107,2)</f>
        <v>0</v>
      </c>
      <c r="O107" s="227"/>
      <c r="P107" s="227"/>
      <c r="Q107" s="227"/>
      <c r="R107" s="128"/>
      <c r="S107" s="127"/>
      <c r="T107" s="129"/>
      <c r="U107" s="130" t="s">
        <v>41</v>
      </c>
      <c r="V107" s="131"/>
      <c r="W107" s="131"/>
      <c r="X107" s="131"/>
      <c r="Y107" s="131"/>
      <c r="Z107" s="131"/>
      <c r="AA107" s="131"/>
      <c r="AB107" s="131"/>
      <c r="AC107" s="131"/>
      <c r="AD107" s="131"/>
      <c r="AE107" s="131"/>
      <c r="AF107" s="131"/>
      <c r="AG107" s="131"/>
      <c r="AH107" s="131"/>
      <c r="AI107" s="131"/>
      <c r="AJ107" s="131"/>
      <c r="AK107" s="131"/>
      <c r="AL107" s="131"/>
      <c r="AM107" s="131"/>
      <c r="AN107" s="131"/>
      <c r="AO107" s="131"/>
      <c r="AP107" s="131"/>
      <c r="AQ107" s="131"/>
      <c r="AR107" s="131"/>
      <c r="AS107" s="131"/>
      <c r="AT107" s="131"/>
      <c r="AU107" s="131"/>
      <c r="AV107" s="131"/>
      <c r="AW107" s="131"/>
      <c r="AX107" s="131"/>
      <c r="AY107" s="132" t="s">
        <v>122</v>
      </c>
      <c r="AZ107" s="131"/>
      <c r="BA107" s="131"/>
      <c r="BB107" s="131"/>
      <c r="BC107" s="131"/>
      <c r="BD107" s="131"/>
      <c r="BE107" s="133">
        <f t="shared" si="0"/>
        <v>0</v>
      </c>
      <c r="BF107" s="133">
        <f t="shared" si="1"/>
        <v>0</v>
      </c>
      <c r="BG107" s="133">
        <f t="shared" si="2"/>
        <v>0</v>
      </c>
      <c r="BH107" s="133">
        <f t="shared" si="3"/>
        <v>0</v>
      </c>
      <c r="BI107" s="133">
        <f t="shared" si="4"/>
        <v>0</v>
      </c>
      <c r="BJ107" s="132" t="s">
        <v>123</v>
      </c>
      <c r="BK107" s="131"/>
      <c r="BL107" s="131"/>
      <c r="BM107" s="131"/>
    </row>
    <row r="108" spans="2:65" s="1" customFormat="1" ht="18" customHeight="1" x14ac:dyDescent="0.3">
      <c r="B108" s="126"/>
      <c r="C108" s="127"/>
      <c r="D108" s="208" t="s">
        <v>127</v>
      </c>
      <c r="E108" s="227"/>
      <c r="F108" s="227"/>
      <c r="G108" s="227"/>
      <c r="H108" s="227"/>
      <c r="I108" s="127"/>
      <c r="J108" s="127"/>
      <c r="K108" s="127"/>
      <c r="L108" s="127"/>
      <c r="M108" s="127"/>
      <c r="N108" s="206">
        <f>ROUND(N88*T108,2)</f>
        <v>0</v>
      </c>
      <c r="O108" s="227"/>
      <c r="P108" s="227"/>
      <c r="Q108" s="227"/>
      <c r="R108" s="128"/>
      <c r="S108" s="127"/>
      <c r="T108" s="129"/>
      <c r="U108" s="130" t="s">
        <v>41</v>
      </c>
      <c r="V108" s="131"/>
      <c r="W108" s="131"/>
      <c r="X108" s="131"/>
      <c r="Y108" s="131"/>
      <c r="Z108" s="131"/>
      <c r="AA108" s="131"/>
      <c r="AB108" s="131"/>
      <c r="AC108" s="131"/>
      <c r="AD108" s="131"/>
      <c r="AE108" s="131"/>
      <c r="AF108" s="131"/>
      <c r="AG108" s="131"/>
      <c r="AH108" s="131"/>
      <c r="AI108" s="131"/>
      <c r="AJ108" s="131"/>
      <c r="AK108" s="131"/>
      <c r="AL108" s="131"/>
      <c r="AM108" s="131"/>
      <c r="AN108" s="131"/>
      <c r="AO108" s="131"/>
      <c r="AP108" s="131"/>
      <c r="AQ108" s="131"/>
      <c r="AR108" s="131"/>
      <c r="AS108" s="131"/>
      <c r="AT108" s="131"/>
      <c r="AU108" s="131"/>
      <c r="AV108" s="131"/>
      <c r="AW108" s="131"/>
      <c r="AX108" s="131"/>
      <c r="AY108" s="132" t="s">
        <v>122</v>
      </c>
      <c r="AZ108" s="131"/>
      <c r="BA108" s="131"/>
      <c r="BB108" s="131"/>
      <c r="BC108" s="131"/>
      <c r="BD108" s="131"/>
      <c r="BE108" s="133">
        <f t="shared" si="0"/>
        <v>0</v>
      </c>
      <c r="BF108" s="133">
        <f t="shared" si="1"/>
        <v>0</v>
      </c>
      <c r="BG108" s="133">
        <f t="shared" si="2"/>
        <v>0</v>
      </c>
      <c r="BH108" s="133">
        <f t="shared" si="3"/>
        <v>0</v>
      </c>
      <c r="BI108" s="133">
        <f t="shared" si="4"/>
        <v>0</v>
      </c>
      <c r="BJ108" s="132" t="s">
        <v>123</v>
      </c>
      <c r="BK108" s="131"/>
      <c r="BL108" s="131"/>
      <c r="BM108" s="131"/>
    </row>
    <row r="109" spans="2:65" s="1" customFormat="1" ht="18" customHeight="1" x14ac:dyDescent="0.3">
      <c r="B109" s="126"/>
      <c r="C109" s="127"/>
      <c r="D109" s="134" t="s">
        <v>128</v>
      </c>
      <c r="E109" s="127"/>
      <c r="F109" s="127"/>
      <c r="G109" s="127"/>
      <c r="H109" s="127"/>
      <c r="I109" s="127"/>
      <c r="J109" s="127"/>
      <c r="K109" s="127"/>
      <c r="L109" s="127"/>
      <c r="M109" s="127"/>
      <c r="N109" s="206">
        <f>ROUND(N88*T109,2)</f>
        <v>0</v>
      </c>
      <c r="O109" s="227"/>
      <c r="P109" s="227"/>
      <c r="Q109" s="227"/>
      <c r="R109" s="128"/>
      <c r="S109" s="127"/>
      <c r="T109" s="135"/>
      <c r="U109" s="136" t="s">
        <v>41</v>
      </c>
      <c r="V109" s="131"/>
      <c r="W109" s="131"/>
      <c r="X109" s="131"/>
      <c r="Y109" s="131"/>
      <c r="Z109" s="131"/>
      <c r="AA109" s="131"/>
      <c r="AB109" s="131"/>
      <c r="AC109" s="131"/>
      <c r="AD109" s="131"/>
      <c r="AE109" s="131"/>
      <c r="AF109" s="131"/>
      <c r="AG109" s="131"/>
      <c r="AH109" s="131"/>
      <c r="AI109" s="131"/>
      <c r="AJ109" s="131"/>
      <c r="AK109" s="131"/>
      <c r="AL109" s="131"/>
      <c r="AM109" s="131"/>
      <c r="AN109" s="131"/>
      <c r="AO109" s="131"/>
      <c r="AP109" s="131"/>
      <c r="AQ109" s="131"/>
      <c r="AR109" s="131"/>
      <c r="AS109" s="131"/>
      <c r="AT109" s="131"/>
      <c r="AU109" s="131"/>
      <c r="AV109" s="131"/>
      <c r="AW109" s="131"/>
      <c r="AX109" s="131"/>
      <c r="AY109" s="132" t="s">
        <v>129</v>
      </c>
      <c r="AZ109" s="131"/>
      <c r="BA109" s="131"/>
      <c r="BB109" s="131"/>
      <c r="BC109" s="131"/>
      <c r="BD109" s="131"/>
      <c r="BE109" s="133">
        <f t="shared" si="0"/>
        <v>0</v>
      </c>
      <c r="BF109" s="133">
        <f t="shared" si="1"/>
        <v>0</v>
      </c>
      <c r="BG109" s="133">
        <f t="shared" si="2"/>
        <v>0</v>
      </c>
      <c r="BH109" s="133">
        <f t="shared" si="3"/>
        <v>0</v>
      </c>
      <c r="BI109" s="133">
        <f t="shared" si="4"/>
        <v>0</v>
      </c>
      <c r="BJ109" s="132" t="s">
        <v>123</v>
      </c>
      <c r="BK109" s="131"/>
      <c r="BL109" s="131"/>
      <c r="BM109" s="131"/>
    </row>
    <row r="110" spans="2:65" s="1" customFormat="1" ht="13.5" x14ac:dyDescent="0.3">
      <c r="B110" s="30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2"/>
    </row>
    <row r="111" spans="2:65" s="1" customFormat="1" ht="29.25" customHeight="1" x14ac:dyDescent="0.3">
      <c r="B111" s="30"/>
      <c r="C111" s="108" t="s">
        <v>100</v>
      </c>
      <c r="D111" s="109"/>
      <c r="E111" s="109"/>
      <c r="F111" s="109"/>
      <c r="G111" s="109"/>
      <c r="H111" s="109"/>
      <c r="I111" s="109"/>
      <c r="J111" s="109"/>
      <c r="K111" s="109"/>
      <c r="L111" s="211">
        <f>ROUND(SUM(N88+N103),2)</f>
        <v>0</v>
      </c>
      <c r="M111" s="221"/>
      <c r="N111" s="221"/>
      <c r="O111" s="221"/>
      <c r="P111" s="221"/>
      <c r="Q111" s="221"/>
      <c r="R111" s="32"/>
    </row>
    <row r="112" spans="2:65" s="1" customFormat="1" ht="6.95" customHeight="1" x14ac:dyDescent="0.3">
      <c r="B112" s="54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6"/>
    </row>
    <row r="116" spans="2:63" s="1" customFormat="1" ht="6.95" customHeight="1" x14ac:dyDescent="0.3">
      <c r="B116" s="57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9"/>
    </row>
    <row r="117" spans="2:63" s="1" customFormat="1" ht="36.950000000000003" customHeight="1" x14ac:dyDescent="0.3">
      <c r="B117" s="30"/>
      <c r="C117" s="173" t="s">
        <v>130</v>
      </c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2"/>
      <c r="O117" s="192"/>
      <c r="P117" s="192"/>
      <c r="Q117" s="192"/>
      <c r="R117" s="32"/>
    </row>
    <row r="118" spans="2:63" s="1" customFormat="1" ht="6.95" customHeight="1" x14ac:dyDescent="0.3">
      <c r="B118" s="30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2"/>
    </row>
    <row r="119" spans="2:63" s="1" customFormat="1" ht="30" customHeight="1" x14ac:dyDescent="0.3">
      <c r="B119" s="30"/>
      <c r="C119" s="25" t="s">
        <v>15</v>
      </c>
      <c r="D119" s="31"/>
      <c r="E119" s="31"/>
      <c r="F119" s="213" t="str">
        <f>F6</f>
        <v>Zvýšenie energietickej účinnosti budovy obecného úradu, Beluj</v>
      </c>
      <c r="G119" s="192"/>
      <c r="H119" s="192"/>
      <c r="I119" s="192"/>
      <c r="J119" s="192"/>
      <c r="K119" s="192"/>
      <c r="L119" s="192"/>
      <c r="M119" s="192"/>
      <c r="N119" s="192"/>
      <c r="O119" s="192"/>
      <c r="P119" s="192"/>
      <c r="Q119" s="31"/>
      <c r="R119" s="32"/>
    </row>
    <row r="120" spans="2:63" s="1" customFormat="1" ht="36.950000000000003" customHeight="1" x14ac:dyDescent="0.3">
      <c r="B120" s="30"/>
      <c r="C120" s="64" t="s">
        <v>103</v>
      </c>
      <c r="D120" s="31"/>
      <c r="E120" s="31"/>
      <c r="F120" s="193" t="str">
        <f>F7</f>
        <v>03 - Ústredné kúrenie</v>
      </c>
      <c r="G120" s="192"/>
      <c r="H120" s="192"/>
      <c r="I120" s="192"/>
      <c r="J120" s="192"/>
      <c r="K120" s="192"/>
      <c r="L120" s="192"/>
      <c r="M120" s="192"/>
      <c r="N120" s="192"/>
      <c r="O120" s="192"/>
      <c r="P120" s="192"/>
      <c r="Q120" s="31"/>
      <c r="R120" s="32"/>
    </row>
    <row r="121" spans="2:63" s="1" customFormat="1" ht="6.95" customHeight="1" x14ac:dyDescent="0.3">
      <c r="B121" s="30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2"/>
    </row>
    <row r="122" spans="2:63" s="1" customFormat="1" ht="18" customHeight="1" x14ac:dyDescent="0.3">
      <c r="B122" s="30"/>
      <c r="C122" s="25" t="s">
        <v>19</v>
      </c>
      <c r="D122" s="31"/>
      <c r="E122" s="31"/>
      <c r="F122" s="23" t="str">
        <f>F9</f>
        <v>Beluj</v>
      </c>
      <c r="G122" s="31"/>
      <c r="H122" s="31"/>
      <c r="I122" s="31"/>
      <c r="J122" s="31"/>
      <c r="K122" s="25" t="s">
        <v>21</v>
      </c>
      <c r="L122" s="31"/>
      <c r="M122" s="219" t="str">
        <f>IF(O9="","",O9)</f>
        <v>1. 3. 2017</v>
      </c>
      <c r="N122" s="192"/>
      <c r="O122" s="192"/>
      <c r="P122" s="192"/>
      <c r="Q122" s="31"/>
      <c r="R122" s="32"/>
    </row>
    <row r="123" spans="2:63" s="1" customFormat="1" ht="6.95" customHeight="1" x14ac:dyDescent="0.3">
      <c r="B123" s="30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2"/>
    </row>
    <row r="124" spans="2:63" s="1" customFormat="1" x14ac:dyDescent="0.3">
      <c r="B124" s="30"/>
      <c r="C124" s="25" t="s">
        <v>23</v>
      </c>
      <c r="D124" s="31"/>
      <c r="E124" s="31"/>
      <c r="F124" s="23" t="str">
        <f>E12</f>
        <v>Obec Beluj</v>
      </c>
      <c r="G124" s="31"/>
      <c r="H124" s="31"/>
      <c r="I124" s="31"/>
      <c r="J124" s="31"/>
      <c r="K124" s="25" t="s">
        <v>29</v>
      </c>
      <c r="L124" s="31"/>
      <c r="M124" s="178" t="str">
        <f>E18</f>
        <v>Ing. arch. Matej Brašeň, SKA 2081 AA</v>
      </c>
      <c r="N124" s="192"/>
      <c r="O124" s="192"/>
      <c r="P124" s="192"/>
      <c r="Q124" s="192"/>
      <c r="R124" s="32"/>
    </row>
    <row r="125" spans="2:63" s="1" customFormat="1" ht="14.45" customHeight="1" x14ac:dyDescent="0.3">
      <c r="B125" s="30"/>
      <c r="C125" s="25" t="s">
        <v>27</v>
      </c>
      <c r="D125" s="31"/>
      <c r="E125" s="31"/>
      <c r="F125" s="23" t="str">
        <f>IF(E15="","",E15)</f>
        <v>Vyplň údaj</v>
      </c>
      <c r="G125" s="31"/>
      <c r="H125" s="31"/>
      <c r="I125" s="31"/>
      <c r="J125" s="31"/>
      <c r="K125" s="25" t="s">
        <v>32</v>
      </c>
      <c r="L125" s="31"/>
      <c r="M125" s="178" t="str">
        <f>E21</f>
        <v xml:space="preserve"> </v>
      </c>
      <c r="N125" s="192"/>
      <c r="O125" s="192"/>
      <c r="P125" s="192"/>
      <c r="Q125" s="192"/>
      <c r="R125" s="32"/>
    </row>
    <row r="126" spans="2:63" s="1" customFormat="1" ht="10.35" customHeight="1" x14ac:dyDescent="0.3">
      <c r="B126" s="30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2"/>
    </row>
    <row r="127" spans="2:63" s="8" customFormat="1" ht="29.25" customHeight="1" x14ac:dyDescent="0.3">
      <c r="B127" s="137"/>
      <c r="C127" s="138" t="s">
        <v>131</v>
      </c>
      <c r="D127" s="139" t="s">
        <v>132</v>
      </c>
      <c r="E127" s="139" t="s">
        <v>56</v>
      </c>
      <c r="F127" s="228" t="s">
        <v>133</v>
      </c>
      <c r="G127" s="229"/>
      <c r="H127" s="229"/>
      <c r="I127" s="229"/>
      <c r="J127" s="139" t="s">
        <v>134</v>
      </c>
      <c r="K127" s="139" t="s">
        <v>135</v>
      </c>
      <c r="L127" s="230" t="s">
        <v>136</v>
      </c>
      <c r="M127" s="229"/>
      <c r="N127" s="228" t="s">
        <v>108</v>
      </c>
      <c r="O127" s="229"/>
      <c r="P127" s="229"/>
      <c r="Q127" s="231"/>
      <c r="R127" s="140"/>
      <c r="T127" s="72" t="s">
        <v>137</v>
      </c>
      <c r="U127" s="73" t="s">
        <v>38</v>
      </c>
      <c r="V127" s="73" t="s">
        <v>138</v>
      </c>
      <c r="W127" s="73" t="s">
        <v>139</v>
      </c>
      <c r="X127" s="73" t="s">
        <v>140</v>
      </c>
      <c r="Y127" s="73" t="s">
        <v>141</v>
      </c>
      <c r="Z127" s="73" t="s">
        <v>142</v>
      </c>
      <c r="AA127" s="74" t="s">
        <v>143</v>
      </c>
    </row>
    <row r="128" spans="2:63" s="1" customFormat="1" ht="29.25" customHeight="1" x14ac:dyDescent="0.35">
      <c r="B128" s="30"/>
      <c r="C128" s="76" t="s">
        <v>105</v>
      </c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240">
        <f>BK128</f>
        <v>0</v>
      </c>
      <c r="O128" s="241"/>
      <c r="P128" s="241"/>
      <c r="Q128" s="241"/>
      <c r="R128" s="32"/>
      <c r="T128" s="75"/>
      <c r="U128" s="46"/>
      <c r="V128" s="46"/>
      <c r="W128" s="141">
        <f>W129+W192+W196+W198</f>
        <v>0</v>
      </c>
      <c r="X128" s="46"/>
      <c r="Y128" s="141">
        <f>Y129+Y192+Y196+Y198</f>
        <v>1.88571</v>
      </c>
      <c r="Z128" s="46"/>
      <c r="AA128" s="142">
        <f>AA129+AA192+AA196+AA198</f>
        <v>1E-3</v>
      </c>
      <c r="AT128" s="13" t="s">
        <v>73</v>
      </c>
      <c r="AU128" s="13" t="s">
        <v>110</v>
      </c>
      <c r="BK128" s="143">
        <f>BK129+BK192+BK196+BK198</f>
        <v>0</v>
      </c>
    </row>
    <row r="129" spans="2:65" s="9" customFormat="1" ht="37.35" customHeight="1" x14ac:dyDescent="0.35">
      <c r="B129" s="144"/>
      <c r="C129" s="145"/>
      <c r="D129" s="146" t="s">
        <v>758</v>
      </c>
      <c r="E129" s="146"/>
      <c r="F129" s="146"/>
      <c r="G129" s="146"/>
      <c r="H129" s="146"/>
      <c r="I129" s="146"/>
      <c r="J129" s="146"/>
      <c r="K129" s="146"/>
      <c r="L129" s="146"/>
      <c r="M129" s="146"/>
      <c r="N129" s="225">
        <f>BK129</f>
        <v>0</v>
      </c>
      <c r="O129" s="222"/>
      <c r="P129" s="222"/>
      <c r="Q129" s="222"/>
      <c r="R129" s="147"/>
      <c r="T129" s="148"/>
      <c r="U129" s="145"/>
      <c r="V129" s="145"/>
      <c r="W129" s="149">
        <f>W130+W135+W139+W146+W151+W160+W174+W189</f>
        <v>0</v>
      </c>
      <c r="X129" s="145"/>
      <c r="Y129" s="149">
        <f>Y130+Y135+Y139+Y146+Y151+Y160+Y174+Y189</f>
        <v>1.87921</v>
      </c>
      <c r="Z129" s="145"/>
      <c r="AA129" s="150">
        <f>AA130+AA135+AA139+AA146+AA151+AA160+AA174+AA189</f>
        <v>1E-3</v>
      </c>
      <c r="AR129" s="151" t="s">
        <v>123</v>
      </c>
      <c r="AT129" s="152" t="s">
        <v>73</v>
      </c>
      <c r="AU129" s="152" t="s">
        <v>74</v>
      </c>
      <c r="AY129" s="151" t="s">
        <v>144</v>
      </c>
      <c r="BK129" s="153">
        <f>BK130+BK135+BK139+BK146+BK151+BK160+BK174+BK189</f>
        <v>0</v>
      </c>
    </row>
    <row r="130" spans="2:65" s="9" customFormat="1" ht="19.899999999999999" customHeight="1" x14ac:dyDescent="0.3">
      <c r="B130" s="144"/>
      <c r="C130" s="145"/>
      <c r="D130" s="154" t="s">
        <v>294</v>
      </c>
      <c r="E130" s="154"/>
      <c r="F130" s="154"/>
      <c r="G130" s="154"/>
      <c r="H130" s="154"/>
      <c r="I130" s="154"/>
      <c r="J130" s="154"/>
      <c r="K130" s="154"/>
      <c r="L130" s="154"/>
      <c r="M130" s="154"/>
      <c r="N130" s="242">
        <f>BK130</f>
        <v>0</v>
      </c>
      <c r="O130" s="243"/>
      <c r="P130" s="243"/>
      <c r="Q130" s="243"/>
      <c r="R130" s="147"/>
      <c r="T130" s="148"/>
      <c r="U130" s="145"/>
      <c r="V130" s="145"/>
      <c r="W130" s="149">
        <f>SUM(W131:W134)</f>
        <v>0</v>
      </c>
      <c r="X130" s="145"/>
      <c r="Y130" s="149">
        <f>SUM(Y131:Y134)</f>
        <v>7.7000000000000007E-4</v>
      </c>
      <c r="Z130" s="145"/>
      <c r="AA130" s="150">
        <f>SUM(AA131:AA134)</f>
        <v>0</v>
      </c>
      <c r="AR130" s="151" t="s">
        <v>123</v>
      </c>
      <c r="AT130" s="152" t="s">
        <v>73</v>
      </c>
      <c r="AU130" s="152" t="s">
        <v>81</v>
      </c>
      <c r="AY130" s="151" t="s">
        <v>144</v>
      </c>
      <c r="BK130" s="153">
        <f>SUM(BK131:BK134)</f>
        <v>0</v>
      </c>
    </row>
    <row r="131" spans="2:65" s="1" customFormat="1" ht="31.5" customHeight="1" x14ac:dyDescent="0.3">
      <c r="B131" s="126"/>
      <c r="C131" s="155" t="s">
        <v>600</v>
      </c>
      <c r="D131" s="155" t="s">
        <v>146</v>
      </c>
      <c r="E131" s="156" t="s">
        <v>768</v>
      </c>
      <c r="F131" s="232" t="s">
        <v>769</v>
      </c>
      <c r="G131" s="233"/>
      <c r="H131" s="233"/>
      <c r="I131" s="233"/>
      <c r="J131" s="157" t="s">
        <v>210</v>
      </c>
      <c r="K131" s="158">
        <v>17</v>
      </c>
      <c r="L131" s="234">
        <v>0</v>
      </c>
      <c r="M131" s="233"/>
      <c r="N131" s="235">
        <f>ROUND(L131*K131,2)</f>
        <v>0</v>
      </c>
      <c r="O131" s="233"/>
      <c r="P131" s="233"/>
      <c r="Q131" s="233"/>
      <c r="R131" s="128"/>
      <c r="T131" s="160" t="s">
        <v>3</v>
      </c>
      <c r="U131" s="39" t="s">
        <v>41</v>
      </c>
      <c r="V131" s="31"/>
      <c r="W131" s="161">
        <f>V131*K131</f>
        <v>0</v>
      </c>
      <c r="X131" s="161">
        <v>0</v>
      </c>
      <c r="Y131" s="161">
        <f>X131*K131</f>
        <v>0</v>
      </c>
      <c r="Z131" s="161">
        <v>0</v>
      </c>
      <c r="AA131" s="162">
        <f>Z131*K131</f>
        <v>0</v>
      </c>
      <c r="AR131" s="13" t="s">
        <v>239</v>
      </c>
      <c r="AT131" s="13" t="s">
        <v>146</v>
      </c>
      <c r="AU131" s="13" t="s">
        <v>123</v>
      </c>
      <c r="AY131" s="13" t="s">
        <v>144</v>
      </c>
      <c r="BE131" s="101">
        <f>IF(U131="základná",N131,0)</f>
        <v>0</v>
      </c>
      <c r="BF131" s="101">
        <f>IF(U131="znížená",N131,0)</f>
        <v>0</v>
      </c>
      <c r="BG131" s="101">
        <f>IF(U131="zákl. prenesená",N131,0)</f>
        <v>0</v>
      </c>
      <c r="BH131" s="101">
        <f>IF(U131="zníž. prenesená",N131,0)</f>
        <v>0</v>
      </c>
      <c r="BI131" s="101">
        <f>IF(U131="nulová",N131,0)</f>
        <v>0</v>
      </c>
      <c r="BJ131" s="13" t="s">
        <v>123</v>
      </c>
      <c r="BK131" s="101">
        <f>ROUND(L131*K131,2)</f>
        <v>0</v>
      </c>
      <c r="BL131" s="13" t="s">
        <v>239</v>
      </c>
      <c r="BM131" s="13" t="s">
        <v>770</v>
      </c>
    </row>
    <row r="132" spans="2:65" s="1" customFormat="1" ht="31.5" customHeight="1" x14ac:dyDescent="0.3">
      <c r="B132" s="126"/>
      <c r="C132" s="167" t="s">
        <v>604</v>
      </c>
      <c r="D132" s="167" t="s">
        <v>405</v>
      </c>
      <c r="E132" s="168" t="s">
        <v>771</v>
      </c>
      <c r="F132" s="250" t="s">
        <v>772</v>
      </c>
      <c r="G132" s="251"/>
      <c r="H132" s="251"/>
      <c r="I132" s="251"/>
      <c r="J132" s="169" t="s">
        <v>210</v>
      </c>
      <c r="K132" s="170">
        <v>6</v>
      </c>
      <c r="L132" s="252">
        <v>0</v>
      </c>
      <c r="M132" s="251"/>
      <c r="N132" s="253">
        <f>ROUND(L132*K132,2)</f>
        <v>0</v>
      </c>
      <c r="O132" s="233"/>
      <c r="P132" s="233"/>
      <c r="Q132" s="233"/>
      <c r="R132" s="128"/>
      <c r="T132" s="160" t="s">
        <v>3</v>
      </c>
      <c r="U132" s="39" t="s">
        <v>41</v>
      </c>
      <c r="V132" s="31"/>
      <c r="W132" s="161">
        <f>V132*K132</f>
        <v>0</v>
      </c>
      <c r="X132" s="161">
        <v>8.0000000000000007E-5</v>
      </c>
      <c r="Y132" s="161">
        <f>X132*K132</f>
        <v>4.8000000000000007E-4</v>
      </c>
      <c r="Z132" s="161">
        <v>0</v>
      </c>
      <c r="AA132" s="162">
        <f>Z132*K132</f>
        <v>0</v>
      </c>
      <c r="AR132" s="13" t="s">
        <v>260</v>
      </c>
      <c r="AT132" s="13" t="s">
        <v>405</v>
      </c>
      <c r="AU132" s="13" t="s">
        <v>123</v>
      </c>
      <c r="AY132" s="13" t="s">
        <v>144</v>
      </c>
      <c r="BE132" s="101">
        <f>IF(U132="základná",N132,0)</f>
        <v>0</v>
      </c>
      <c r="BF132" s="101">
        <f>IF(U132="znížená",N132,0)</f>
        <v>0</v>
      </c>
      <c r="BG132" s="101">
        <f>IF(U132="zákl. prenesená",N132,0)</f>
        <v>0</v>
      </c>
      <c r="BH132" s="101">
        <f>IF(U132="zníž. prenesená",N132,0)</f>
        <v>0</v>
      </c>
      <c r="BI132" s="101">
        <f>IF(U132="nulová",N132,0)</f>
        <v>0</v>
      </c>
      <c r="BJ132" s="13" t="s">
        <v>123</v>
      </c>
      <c r="BK132" s="101">
        <f>ROUND(L132*K132,2)</f>
        <v>0</v>
      </c>
      <c r="BL132" s="13" t="s">
        <v>239</v>
      </c>
      <c r="BM132" s="13" t="s">
        <v>773</v>
      </c>
    </row>
    <row r="133" spans="2:65" s="1" customFormat="1" ht="31.5" customHeight="1" x14ac:dyDescent="0.3">
      <c r="B133" s="126"/>
      <c r="C133" s="167" t="s">
        <v>608</v>
      </c>
      <c r="D133" s="167" t="s">
        <v>405</v>
      </c>
      <c r="E133" s="168" t="s">
        <v>774</v>
      </c>
      <c r="F133" s="250" t="s">
        <v>775</v>
      </c>
      <c r="G133" s="251"/>
      <c r="H133" s="251"/>
      <c r="I133" s="251"/>
      <c r="J133" s="169" t="s">
        <v>210</v>
      </c>
      <c r="K133" s="170">
        <v>3</v>
      </c>
      <c r="L133" s="252">
        <v>0</v>
      </c>
      <c r="M133" s="251"/>
      <c r="N133" s="253">
        <f>ROUND(L133*K133,2)</f>
        <v>0</v>
      </c>
      <c r="O133" s="233"/>
      <c r="P133" s="233"/>
      <c r="Q133" s="233"/>
      <c r="R133" s="128"/>
      <c r="T133" s="160" t="s">
        <v>3</v>
      </c>
      <c r="U133" s="39" t="s">
        <v>41</v>
      </c>
      <c r="V133" s="31"/>
      <c r="W133" s="161">
        <f>V133*K133</f>
        <v>0</v>
      </c>
      <c r="X133" s="161">
        <v>6.9999999999999994E-5</v>
      </c>
      <c r="Y133" s="161">
        <f>X133*K133</f>
        <v>2.0999999999999998E-4</v>
      </c>
      <c r="Z133" s="161">
        <v>0</v>
      </c>
      <c r="AA133" s="162">
        <f>Z133*K133</f>
        <v>0</v>
      </c>
      <c r="AR133" s="13" t="s">
        <v>260</v>
      </c>
      <c r="AT133" s="13" t="s">
        <v>405</v>
      </c>
      <c r="AU133" s="13" t="s">
        <v>123</v>
      </c>
      <c r="AY133" s="13" t="s">
        <v>144</v>
      </c>
      <c r="BE133" s="101">
        <f>IF(U133="základná",N133,0)</f>
        <v>0</v>
      </c>
      <c r="BF133" s="101">
        <f>IF(U133="znížená",N133,0)</f>
        <v>0</v>
      </c>
      <c r="BG133" s="101">
        <f>IF(U133="zákl. prenesená",N133,0)</f>
        <v>0</v>
      </c>
      <c r="BH133" s="101">
        <f>IF(U133="zníž. prenesená",N133,0)</f>
        <v>0</v>
      </c>
      <c r="BI133" s="101">
        <f>IF(U133="nulová",N133,0)</f>
        <v>0</v>
      </c>
      <c r="BJ133" s="13" t="s">
        <v>123</v>
      </c>
      <c r="BK133" s="101">
        <f>ROUND(L133*K133,2)</f>
        <v>0</v>
      </c>
      <c r="BL133" s="13" t="s">
        <v>239</v>
      </c>
      <c r="BM133" s="13" t="s">
        <v>776</v>
      </c>
    </row>
    <row r="134" spans="2:65" s="1" customFormat="1" ht="31.5" customHeight="1" x14ac:dyDescent="0.3">
      <c r="B134" s="126"/>
      <c r="C134" s="167" t="s">
        <v>616</v>
      </c>
      <c r="D134" s="167" t="s">
        <v>405</v>
      </c>
      <c r="E134" s="168" t="s">
        <v>777</v>
      </c>
      <c r="F134" s="250" t="s">
        <v>778</v>
      </c>
      <c r="G134" s="251"/>
      <c r="H134" s="251"/>
      <c r="I134" s="251"/>
      <c r="J134" s="169" t="s">
        <v>210</v>
      </c>
      <c r="K134" s="170">
        <v>8</v>
      </c>
      <c r="L134" s="252">
        <v>0</v>
      </c>
      <c r="M134" s="251"/>
      <c r="N134" s="253">
        <f>ROUND(L134*K134,2)</f>
        <v>0</v>
      </c>
      <c r="O134" s="233"/>
      <c r="P134" s="233"/>
      <c r="Q134" s="233"/>
      <c r="R134" s="128"/>
      <c r="T134" s="160" t="s">
        <v>3</v>
      </c>
      <c r="U134" s="39" t="s">
        <v>41</v>
      </c>
      <c r="V134" s="31"/>
      <c r="W134" s="161">
        <f>V134*K134</f>
        <v>0</v>
      </c>
      <c r="X134" s="161">
        <v>1.0000000000000001E-5</v>
      </c>
      <c r="Y134" s="161">
        <f>X134*K134</f>
        <v>8.0000000000000007E-5</v>
      </c>
      <c r="Z134" s="161">
        <v>0</v>
      </c>
      <c r="AA134" s="162">
        <f>Z134*K134</f>
        <v>0</v>
      </c>
      <c r="AR134" s="13" t="s">
        <v>260</v>
      </c>
      <c r="AT134" s="13" t="s">
        <v>405</v>
      </c>
      <c r="AU134" s="13" t="s">
        <v>123</v>
      </c>
      <c r="AY134" s="13" t="s">
        <v>144</v>
      </c>
      <c r="BE134" s="101">
        <f>IF(U134="základná",N134,0)</f>
        <v>0</v>
      </c>
      <c r="BF134" s="101">
        <f>IF(U134="znížená",N134,0)</f>
        <v>0</v>
      </c>
      <c r="BG134" s="101">
        <f>IF(U134="zákl. prenesená",N134,0)</f>
        <v>0</v>
      </c>
      <c r="BH134" s="101">
        <f>IF(U134="zníž. prenesená",N134,0)</f>
        <v>0</v>
      </c>
      <c r="BI134" s="101">
        <f>IF(U134="nulová",N134,0)</f>
        <v>0</v>
      </c>
      <c r="BJ134" s="13" t="s">
        <v>123</v>
      </c>
      <c r="BK134" s="101">
        <f>ROUND(L134*K134,2)</f>
        <v>0</v>
      </c>
      <c r="BL134" s="13" t="s">
        <v>239</v>
      </c>
      <c r="BM134" s="13" t="s">
        <v>779</v>
      </c>
    </row>
    <row r="135" spans="2:65" s="9" customFormat="1" ht="29.85" customHeight="1" x14ac:dyDescent="0.3">
      <c r="B135" s="144"/>
      <c r="C135" s="145"/>
      <c r="D135" s="154" t="s">
        <v>759</v>
      </c>
      <c r="E135" s="154"/>
      <c r="F135" s="154"/>
      <c r="G135" s="154"/>
      <c r="H135" s="154"/>
      <c r="I135" s="154"/>
      <c r="J135" s="154"/>
      <c r="K135" s="154"/>
      <c r="L135" s="154"/>
      <c r="M135" s="154"/>
      <c r="N135" s="244">
        <f>BK135</f>
        <v>0</v>
      </c>
      <c r="O135" s="245"/>
      <c r="P135" s="245"/>
      <c r="Q135" s="245"/>
      <c r="R135" s="147"/>
      <c r="T135" s="148"/>
      <c r="U135" s="145"/>
      <c r="V135" s="145"/>
      <c r="W135" s="149">
        <f>SUM(W136:W138)</f>
        <v>0</v>
      </c>
      <c r="X135" s="145"/>
      <c r="Y135" s="149">
        <f>SUM(Y136:Y138)</f>
        <v>3.5399999999999997E-3</v>
      </c>
      <c r="Z135" s="145"/>
      <c r="AA135" s="150">
        <f>SUM(AA136:AA138)</f>
        <v>0</v>
      </c>
      <c r="AR135" s="151" t="s">
        <v>123</v>
      </c>
      <c r="AT135" s="152" t="s">
        <v>73</v>
      </c>
      <c r="AU135" s="152" t="s">
        <v>81</v>
      </c>
      <c r="AY135" s="151" t="s">
        <v>144</v>
      </c>
      <c r="BK135" s="153">
        <f>SUM(BK136:BK138)</f>
        <v>0</v>
      </c>
    </row>
    <row r="136" spans="2:65" s="1" customFormat="1" ht="44.25" customHeight="1" x14ac:dyDescent="0.3">
      <c r="B136" s="126"/>
      <c r="C136" s="155" t="s">
        <v>81</v>
      </c>
      <c r="D136" s="155" t="s">
        <v>146</v>
      </c>
      <c r="E136" s="156" t="s">
        <v>780</v>
      </c>
      <c r="F136" s="232" t="s">
        <v>781</v>
      </c>
      <c r="G136" s="233"/>
      <c r="H136" s="233"/>
      <c r="I136" s="233"/>
      <c r="J136" s="157" t="s">
        <v>183</v>
      </c>
      <c r="K136" s="158">
        <v>6</v>
      </c>
      <c r="L136" s="234">
        <v>0</v>
      </c>
      <c r="M136" s="233"/>
      <c r="N136" s="235">
        <f>ROUND(L136*K136,2)</f>
        <v>0</v>
      </c>
      <c r="O136" s="233"/>
      <c r="P136" s="233"/>
      <c r="Q136" s="233"/>
      <c r="R136" s="128"/>
      <c r="T136" s="160" t="s">
        <v>3</v>
      </c>
      <c r="U136" s="39" t="s">
        <v>41</v>
      </c>
      <c r="V136" s="31"/>
      <c r="W136" s="161">
        <f>V136*K136</f>
        <v>0</v>
      </c>
      <c r="X136" s="161">
        <v>2.5999999999999998E-4</v>
      </c>
      <c r="Y136" s="161">
        <f>X136*K136</f>
        <v>1.5599999999999998E-3</v>
      </c>
      <c r="Z136" s="161">
        <v>0</v>
      </c>
      <c r="AA136" s="162">
        <f>Z136*K136</f>
        <v>0</v>
      </c>
      <c r="AR136" s="13" t="s">
        <v>239</v>
      </c>
      <c r="AT136" s="13" t="s">
        <v>146</v>
      </c>
      <c r="AU136" s="13" t="s">
        <v>123</v>
      </c>
      <c r="AY136" s="13" t="s">
        <v>144</v>
      </c>
      <c r="BE136" s="101">
        <f>IF(U136="základná",N136,0)</f>
        <v>0</v>
      </c>
      <c r="BF136" s="101">
        <f>IF(U136="znížená",N136,0)</f>
        <v>0</v>
      </c>
      <c r="BG136" s="101">
        <f>IF(U136="zákl. prenesená",N136,0)</f>
        <v>0</v>
      </c>
      <c r="BH136" s="101">
        <f>IF(U136="zníž. prenesená",N136,0)</f>
        <v>0</v>
      </c>
      <c r="BI136" s="101">
        <f>IF(U136="nulová",N136,0)</f>
        <v>0</v>
      </c>
      <c r="BJ136" s="13" t="s">
        <v>123</v>
      </c>
      <c r="BK136" s="101">
        <f>ROUND(L136*K136,2)</f>
        <v>0</v>
      </c>
      <c r="BL136" s="13" t="s">
        <v>239</v>
      </c>
      <c r="BM136" s="13" t="s">
        <v>782</v>
      </c>
    </row>
    <row r="137" spans="2:65" s="1" customFormat="1" ht="31.5" customHeight="1" x14ac:dyDescent="0.3">
      <c r="B137" s="126"/>
      <c r="C137" s="167" t="s">
        <v>123</v>
      </c>
      <c r="D137" s="167" t="s">
        <v>405</v>
      </c>
      <c r="E137" s="168" t="s">
        <v>783</v>
      </c>
      <c r="F137" s="250" t="s">
        <v>784</v>
      </c>
      <c r="G137" s="251"/>
      <c r="H137" s="251"/>
      <c r="I137" s="251"/>
      <c r="J137" s="169" t="s">
        <v>183</v>
      </c>
      <c r="K137" s="170">
        <v>6</v>
      </c>
      <c r="L137" s="252">
        <v>0</v>
      </c>
      <c r="M137" s="251"/>
      <c r="N137" s="253">
        <f>ROUND(L137*K137,2)</f>
        <v>0</v>
      </c>
      <c r="O137" s="233"/>
      <c r="P137" s="233"/>
      <c r="Q137" s="233"/>
      <c r="R137" s="128"/>
      <c r="T137" s="160" t="s">
        <v>3</v>
      </c>
      <c r="U137" s="39" t="s">
        <v>41</v>
      </c>
      <c r="V137" s="31"/>
      <c r="W137" s="161">
        <f>V137*K137</f>
        <v>0</v>
      </c>
      <c r="X137" s="161">
        <v>3.3E-4</v>
      </c>
      <c r="Y137" s="161">
        <f>X137*K137</f>
        <v>1.98E-3</v>
      </c>
      <c r="Z137" s="161">
        <v>0</v>
      </c>
      <c r="AA137" s="162">
        <f>Z137*K137</f>
        <v>0</v>
      </c>
      <c r="AR137" s="13" t="s">
        <v>260</v>
      </c>
      <c r="AT137" s="13" t="s">
        <v>405</v>
      </c>
      <c r="AU137" s="13" t="s">
        <v>123</v>
      </c>
      <c r="AY137" s="13" t="s">
        <v>144</v>
      </c>
      <c r="BE137" s="101">
        <f>IF(U137="základná",N137,0)</f>
        <v>0</v>
      </c>
      <c r="BF137" s="101">
        <f>IF(U137="znížená",N137,0)</f>
        <v>0</v>
      </c>
      <c r="BG137" s="101">
        <f>IF(U137="zákl. prenesená",N137,0)</f>
        <v>0</v>
      </c>
      <c r="BH137" s="101">
        <f>IF(U137="zníž. prenesená",N137,0)</f>
        <v>0</v>
      </c>
      <c r="BI137" s="101">
        <f>IF(U137="nulová",N137,0)</f>
        <v>0</v>
      </c>
      <c r="BJ137" s="13" t="s">
        <v>123</v>
      </c>
      <c r="BK137" s="101">
        <f>ROUND(L137*K137,2)</f>
        <v>0</v>
      </c>
      <c r="BL137" s="13" t="s">
        <v>239</v>
      </c>
      <c r="BM137" s="13" t="s">
        <v>785</v>
      </c>
    </row>
    <row r="138" spans="2:65" s="1" customFormat="1" ht="31.5" customHeight="1" x14ac:dyDescent="0.3">
      <c r="B138" s="126"/>
      <c r="C138" s="155" t="s">
        <v>185</v>
      </c>
      <c r="D138" s="155" t="s">
        <v>146</v>
      </c>
      <c r="E138" s="156" t="s">
        <v>786</v>
      </c>
      <c r="F138" s="232" t="s">
        <v>787</v>
      </c>
      <c r="G138" s="233"/>
      <c r="H138" s="233"/>
      <c r="I138" s="233"/>
      <c r="J138" s="157" t="s">
        <v>457</v>
      </c>
      <c r="K138" s="159">
        <v>0</v>
      </c>
      <c r="L138" s="234">
        <v>0</v>
      </c>
      <c r="M138" s="233"/>
      <c r="N138" s="235">
        <f>ROUND(L138*K138,2)</f>
        <v>0</v>
      </c>
      <c r="O138" s="233"/>
      <c r="P138" s="233"/>
      <c r="Q138" s="233"/>
      <c r="R138" s="128"/>
      <c r="T138" s="160" t="s">
        <v>3</v>
      </c>
      <c r="U138" s="39" t="s">
        <v>41</v>
      </c>
      <c r="V138" s="31"/>
      <c r="W138" s="161">
        <f>V138*K138</f>
        <v>0</v>
      </c>
      <c r="X138" s="161">
        <v>0</v>
      </c>
      <c r="Y138" s="161">
        <f>X138*K138</f>
        <v>0</v>
      </c>
      <c r="Z138" s="161">
        <v>0</v>
      </c>
      <c r="AA138" s="162">
        <f>Z138*K138</f>
        <v>0</v>
      </c>
      <c r="AR138" s="13" t="s">
        <v>239</v>
      </c>
      <c r="AT138" s="13" t="s">
        <v>146</v>
      </c>
      <c r="AU138" s="13" t="s">
        <v>123</v>
      </c>
      <c r="AY138" s="13" t="s">
        <v>144</v>
      </c>
      <c r="BE138" s="101">
        <f>IF(U138="základná",N138,0)</f>
        <v>0</v>
      </c>
      <c r="BF138" s="101">
        <f>IF(U138="znížená",N138,0)</f>
        <v>0</v>
      </c>
      <c r="BG138" s="101">
        <f>IF(U138="zákl. prenesená",N138,0)</f>
        <v>0</v>
      </c>
      <c r="BH138" s="101">
        <f>IF(U138="zníž. prenesená",N138,0)</f>
        <v>0</v>
      </c>
      <c r="BI138" s="101">
        <f>IF(U138="nulová",N138,0)</f>
        <v>0</v>
      </c>
      <c r="BJ138" s="13" t="s">
        <v>123</v>
      </c>
      <c r="BK138" s="101">
        <f>ROUND(L138*K138,2)</f>
        <v>0</v>
      </c>
      <c r="BL138" s="13" t="s">
        <v>239</v>
      </c>
      <c r="BM138" s="13" t="s">
        <v>788</v>
      </c>
    </row>
    <row r="139" spans="2:65" s="9" customFormat="1" ht="29.85" customHeight="1" x14ac:dyDescent="0.3">
      <c r="B139" s="144"/>
      <c r="C139" s="145"/>
      <c r="D139" s="154" t="s">
        <v>760</v>
      </c>
      <c r="E139" s="154"/>
      <c r="F139" s="154"/>
      <c r="G139" s="154"/>
      <c r="H139" s="154"/>
      <c r="I139" s="154"/>
      <c r="J139" s="154"/>
      <c r="K139" s="154"/>
      <c r="L139" s="154"/>
      <c r="M139" s="154"/>
      <c r="N139" s="244">
        <f>BK139</f>
        <v>0</v>
      </c>
      <c r="O139" s="245"/>
      <c r="P139" s="245"/>
      <c r="Q139" s="245"/>
      <c r="R139" s="147"/>
      <c r="T139" s="148"/>
      <c r="U139" s="145"/>
      <c r="V139" s="145"/>
      <c r="W139" s="149">
        <f>SUM(W140:W145)</f>
        <v>0</v>
      </c>
      <c r="X139" s="145"/>
      <c r="Y139" s="149">
        <f>SUM(Y140:Y145)</f>
        <v>1.0169599999999999</v>
      </c>
      <c r="Z139" s="145"/>
      <c r="AA139" s="150">
        <f>SUM(AA140:AA145)</f>
        <v>0</v>
      </c>
      <c r="AR139" s="151" t="s">
        <v>123</v>
      </c>
      <c r="AT139" s="152" t="s">
        <v>73</v>
      </c>
      <c r="AU139" s="152" t="s">
        <v>81</v>
      </c>
      <c r="AY139" s="151" t="s">
        <v>144</v>
      </c>
      <c r="BK139" s="153">
        <f>SUM(BK140:BK145)</f>
        <v>0</v>
      </c>
    </row>
    <row r="140" spans="2:65" s="1" customFormat="1" ht="31.5" customHeight="1" x14ac:dyDescent="0.3">
      <c r="B140" s="126"/>
      <c r="C140" s="155" t="s">
        <v>483</v>
      </c>
      <c r="D140" s="155" t="s">
        <v>146</v>
      </c>
      <c r="E140" s="156" t="s">
        <v>789</v>
      </c>
      <c r="F140" s="232" t="s">
        <v>790</v>
      </c>
      <c r="G140" s="233"/>
      <c r="H140" s="233"/>
      <c r="I140" s="233"/>
      <c r="J140" s="157" t="s">
        <v>183</v>
      </c>
      <c r="K140" s="158">
        <v>1</v>
      </c>
      <c r="L140" s="234">
        <v>0</v>
      </c>
      <c r="M140" s="233"/>
      <c r="N140" s="235">
        <f t="shared" ref="N140:N145" si="5">ROUND(L140*K140,2)</f>
        <v>0</v>
      </c>
      <c r="O140" s="233"/>
      <c r="P140" s="233"/>
      <c r="Q140" s="233"/>
      <c r="R140" s="128"/>
      <c r="T140" s="160" t="s">
        <v>3</v>
      </c>
      <c r="U140" s="39" t="s">
        <v>41</v>
      </c>
      <c r="V140" s="31"/>
      <c r="W140" s="161">
        <f t="shared" ref="W140:W145" si="6">V140*K140</f>
        <v>0</v>
      </c>
      <c r="X140" s="161">
        <v>0</v>
      </c>
      <c r="Y140" s="161">
        <f t="shared" ref="Y140:Y145" si="7">X140*K140</f>
        <v>0</v>
      </c>
      <c r="Z140" s="161">
        <v>0</v>
      </c>
      <c r="AA140" s="162">
        <f t="shared" ref="AA140:AA145" si="8">Z140*K140</f>
        <v>0</v>
      </c>
      <c r="AR140" s="13" t="s">
        <v>239</v>
      </c>
      <c r="AT140" s="13" t="s">
        <v>146</v>
      </c>
      <c r="AU140" s="13" t="s">
        <v>123</v>
      </c>
      <c r="AY140" s="13" t="s">
        <v>144</v>
      </c>
      <c r="BE140" s="101">
        <f t="shared" ref="BE140:BE145" si="9">IF(U140="základná",N140,0)</f>
        <v>0</v>
      </c>
      <c r="BF140" s="101">
        <f t="shared" ref="BF140:BF145" si="10">IF(U140="znížená",N140,0)</f>
        <v>0</v>
      </c>
      <c r="BG140" s="101">
        <f t="shared" ref="BG140:BG145" si="11">IF(U140="zákl. prenesená",N140,0)</f>
        <v>0</v>
      </c>
      <c r="BH140" s="101">
        <f t="shared" ref="BH140:BH145" si="12">IF(U140="zníž. prenesená",N140,0)</f>
        <v>0</v>
      </c>
      <c r="BI140" s="101">
        <f t="shared" ref="BI140:BI145" si="13">IF(U140="nulová",N140,0)</f>
        <v>0</v>
      </c>
      <c r="BJ140" s="13" t="s">
        <v>123</v>
      </c>
      <c r="BK140" s="101">
        <f t="shared" ref="BK140:BK145" si="14">ROUND(L140*K140,2)</f>
        <v>0</v>
      </c>
      <c r="BL140" s="13" t="s">
        <v>239</v>
      </c>
      <c r="BM140" s="13" t="s">
        <v>791</v>
      </c>
    </row>
    <row r="141" spans="2:65" s="1" customFormat="1" ht="31.5" customHeight="1" x14ac:dyDescent="0.3">
      <c r="B141" s="126"/>
      <c r="C141" s="167" t="s">
        <v>475</v>
      </c>
      <c r="D141" s="167" t="s">
        <v>405</v>
      </c>
      <c r="E141" s="168" t="s">
        <v>792</v>
      </c>
      <c r="F141" s="250" t="s">
        <v>793</v>
      </c>
      <c r="G141" s="251"/>
      <c r="H141" s="251"/>
      <c r="I141" s="251"/>
      <c r="J141" s="169" t="s">
        <v>183</v>
      </c>
      <c r="K141" s="170">
        <v>1</v>
      </c>
      <c r="L141" s="252">
        <v>0</v>
      </c>
      <c r="M141" s="251"/>
      <c r="N141" s="253">
        <f t="shared" si="5"/>
        <v>0</v>
      </c>
      <c r="O141" s="233"/>
      <c r="P141" s="233"/>
      <c r="Q141" s="233"/>
      <c r="R141" s="128"/>
      <c r="T141" s="160" t="s">
        <v>3</v>
      </c>
      <c r="U141" s="39" t="s">
        <v>41</v>
      </c>
      <c r="V141" s="31"/>
      <c r="W141" s="161">
        <f t="shared" si="6"/>
        <v>0</v>
      </c>
      <c r="X141" s="161">
        <v>0.34799999999999998</v>
      </c>
      <c r="Y141" s="161">
        <f t="shared" si="7"/>
        <v>0.34799999999999998</v>
      </c>
      <c r="Z141" s="161">
        <v>0</v>
      </c>
      <c r="AA141" s="162">
        <f t="shared" si="8"/>
        <v>0</v>
      </c>
      <c r="AR141" s="13" t="s">
        <v>260</v>
      </c>
      <c r="AT141" s="13" t="s">
        <v>405</v>
      </c>
      <c r="AU141" s="13" t="s">
        <v>123</v>
      </c>
      <c r="AY141" s="13" t="s">
        <v>144</v>
      </c>
      <c r="BE141" s="101">
        <f t="shared" si="9"/>
        <v>0</v>
      </c>
      <c r="BF141" s="101">
        <f t="shared" si="10"/>
        <v>0</v>
      </c>
      <c r="BG141" s="101">
        <f t="shared" si="11"/>
        <v>0</v>
      </c>
      <c r="BH141" s="101">
        <f t="shared" si="12"/>
        <v>0</v>
      </c>
      <c r="BI141" s="101">
        <f t="shared" si="13"/>
        <v>0</v>
      </c>
      <c r="BJ141" s="13" t="s">
        <v>123</v>
      </c>
      <c r="BK141" s="101">
        <f t="shared" si="14"/>
        <v>0</v>
      </c>
      <c r="BL141" s="13" t="s">
        <v>239</v>
      </c>
      <c r="BM141" s="13" t="s">
        <v>794</v>
      </c>
    </row>
    <row r="142" spans="2:65" s="1" customFormat="1" ht="31.5" customHeight="1" x14ac:dyDescent="0.3">
      <c r="B142" s="126"/>
      <c r="C142" s="155" t="s">
        <v>580</v>
      </c>
      <c r="D142" s="155" t="s">
        <v>146</v>
      </c>
      <c r="E142" s="156" t="s">
        <v>795</v>
      </c>
      <c r="F142" s="232" t="s">
        <v>796</v>
      </c>
      <c r="G142" s="233"/>
      <c r="H142" s="233"/>
      <c r="I142" s="233"/>
      <c r="J142" s="157" t="s">
        <v>340</v>
      </c>
      <c r="K142" s="158">
        <v>1</v>
      </c>
      <c r="L142" s="234">
        <v>0</v>
      </c>
      <c r="M142" s="233"/>
      <c r="N142" s="235">
        <f t="shared" si="5"/>
        <v>0</v>
      </c>
      <c r="O142" s="233"/>
      <c r="P142" s="233"/>
      <c r="Q142" s="233"/>
      <c r="R142" s="128"/>
      <c r="T142" s="160" t="s">
        <v>3</v>
      </c>
      <c r="U142" s="39" t="s">
        <v>41</v>
      </c>
      <c r="V142" s="31"/>
      <c r="W142" s="161">
        <f t="shared" si="6"/>
        <v>0</v>
      </c>
      <c r="X142" s="161">
        <v>9.0399999999999994E-3</v>
      </c>
      <c r="Y142" s="161">
        <f t="shared" si="7"/>
        <v>9.0399999999999994E-3</v>
      </c>
      <c r="Z142" s="161">
        <v>0</v>
      </c>
      <c r="AA142" s="162">
        <f t="shared" si="8"/>
        <v>0</v>
      </c>
      <c r="AR142" s="13" t="s">
        <v>239</v>
      </c>
      <c r="AT142" s="13" t="s">
        <v>146</v>
      </c>
      <c r="AU142" s="13" t="s">
        <v>123</v>
      </c>
      <c r="AY142" s="13" t="s">
        <v>144</v>
      </c>
      <c r="BE142" s="101">
        <f t="shared" si="9"/>
        <v>0</v>
      </c>
      <c r="BF142" s="101">
        <f t="shared" si="10"/>
        <v>0</v>
      </c>
      <c r="BG142" s="101">
        <f t="shared" si="11"/>
        <v>0</v>
      </c>
      <c r="BH142" s="101">
        <f t="shared" si="12"/>
        <v>0</v>
      </c>
      <c r="BI142" s="101">
        <f t="shared" si="13"/>
        <v>0</v>
      </c>
      <c r="BJ142" s="13" t="s">
        <v>123</v>
      </c>
      <c r="BK142" s="101">
        <f t="shared" si="14"/>
        <v>0</v>
      </c>
      <c r="BL142" s="13" t="s">
        <v>239</v>
      </c>
      <c r="BM142" s="13" t="s">
        <v>797</v>
      </c>
    </row>
    <row r="143" spans="2:65" s="1" customFormat="1" ht="22.5" customHeight="1" x14ac:dyDescent="0.3">
      <c r="B143" s="126"/>
      <c r="C143" s="155" t="s">
        <v>584</v>
      </c>
      <c r="D143" s="155" t="s">
        <v>146</v>
      </c>
      <c r="E143" s="156" t="s">
        <v>798</v>
      </c>
      <c r="F143" s="232" t="s">
        <v>799</v>
      </c>
      <c r="G143" s="233"/>
      <c r="H143" s="233"/>
      <c r="I143" s="233"/>
      <c r="J143" s="157" t="s">
        <v>340</v>
      </c>
      <c r="K143" s="158">
        <v>1</v>
      </c>
      <c r="L143" s="234">
        <v>0</v>
      </c>
      <c r="M143" s="233"/>
      <c r="N143" s="235">
        <f t="shared" si="5"/>
        <v>0</v>
      </c>
      <c r="O143" s="233"/>
      <c r="P143" s="233"/>
      <c r="Q143" s="233"/>
      <c r="R143" s="128"/>
      <c r="T143" s="160" t="s">
        <v>3</v>
      </c>
      <c r="U143" s="39" t="s">
        <v>41</v>
      </c>
      <c r="V143" s="31"/>
      <c r="W143" s="161">
        <f t="shared" si="6"/>
        <v>0</v>
      </c>
      <c r="X143" s="161">
        <v>9.0399999999999994E-3</v>
      </c>
      <c r="Y143" s="161">
        <f t="shared" si="7"/>
        <v>9.0399999999999994E-3</v>
      </c>
      <c r="Z143" s="161">
        <v>0</v>
      </c>
      <c r="AA143" s="162">
        <f t="shared" si="8"/>
        <v>0</v>
      </c>
      <c r="AR143" s="13" t="s">
        <v>239</v>
      </c>
      <c r="AT143" s="13" t="s">
        <v>146</v>
      </c>
      <c r="AU143" s="13" t="s">
        <v>123</v>
      </c>
      <c r="AY143" s="13" t="s">
        <v>144</v>
      </c>
      <c r="BE143" s="101">
        <f t="shared" si="9"/>
        <v>0</v>
      </c>
      <c r="BF143" s="101">
        <f t="shared" si="10"/>
        <v>0</v>
      </c>
      <c r="BG143" s="101">
        <f t="shared" si="11"/>
        <v>0</v>
      </c>
      <c r="BH143" s="101">
        <f t="shared" si="12"/>
        <v>0</v>
      </c>
      <c r="BI143" s="101">
        <f t="shared" si="13"/>
        <v>0</v>
      </c>
      <c r="BJ143" s="13" t="s">
        <v>123</v>
      </c>
      <c r="BK143" s="101">
        <f t="shared" si="14"/>
        <v>0</v>
      </c>
      <c r="BL143" s="13" t="s">
        <v>239</v>
      </c>
      <c r="BM143" s="13" t="s">
        <v>800</v>
      </c>
    </row>
    <row r="144" spans="2:65" s="1" customFormat="1" ht="22.5" customHeight="1" x14ac:dyDescent="0.3">
      <c r="B144" s="126"/>
      <c r="C144" s="155" t="s">
        <v>588</v>
      </c>
      <c r="D144" s="155" t="s">
        <v>146</v>
      </c>
      <c r="E144" s="156" t="s">
        <v>801</v>
      </c>
      <c r="F144" s="232" t="s">
        <v>802</v>
      </c>
      <c r="G144" s="233"/>
      <c r="H144" s="233"/>
      <c r="I144" s="233"/>
      <c r="J144" s="157" t="s">
        <v>803</v>
      </c>
      <c r="K144" s="158">
        <v>72</v>
      </c>
      <c r="L144" s="234">
        <v>0</v>
      </c>
      <c r="M144" s="233"/>
      <c r="N144" s="235">
        <f t="shared" si="5"/>
        <v>0</v>
      </c>
      <c r="O144" s="233"/>
      <c r="P144" s="233"/>
      <c r="Q144" s="233"/>
      <c r="R144" s="128"/>
      <c r="T144" s="160" t="s">
        <v>3</v>
      </c>
      <c r="U144" s="39" t="s">
        <v>41</v>
      </c>
      <c r="V144" s="31"/>
      <c r="W144" s="161">
        <f t="shared" si="6"/>
        <v>0</v>
      </c>
      <c r="X144" s="161">
        <v>9.0399999999999994E-3</v>
      </c>
      <c r="Y144" s="161">
        <f t="shared" si="7"/>
        <v>0.6508799999999999</v>
      </c>
      <c r="Z144" s="161">
        <v>0</v>
      </c>
      <c r="AA144" s="162">
        <f t="shared" si="8"/>
        <v>0</v>
      </c>
      <c r="AR144" s="13" t="s">
        <v>239</v>
      </c>
      <c r="AT144" s="13" t="s">
        <v>146</v>
      </c>
      <c r="AU144" s="13" t="s">
        <v>123</v>
      </c>
      <c r="AY144" s="13" t="s">
        <v>144</v>
      </c>
      <c r="BE144" s="101">
        <f t="shared" si="9"/>
        <v>0</v>
      </c>
      <c r="BF144" s="101">
        <f t="shared" si="10"/>
        <v>0</v>
      </c>
      <c r="BG144" s="101">
        <f t="shared" si="11"/>
        <v>0</v>
      </c>
      <c r="BH144" s="101">
        <f t="shared" si="12"/>
        <v>0</v>
      </c>
      <c r="BI144" s="101">
        <f t="shared" si="13"/>
        <v>0</v>
      </c>
      <c r="BJ144" s="13" t="s">
        <v>123</v>
      </c>
      <c r="BK144" s="101">
        <f t="shared" si="14"/>
        <v>0</v>
      </c>
      <c r="BL144" s="13" t="s">
        <v>239</v>
      </c>
      <c r="BM144" s="13" t="s">
        <v>804</v>
      </c>
    </row>
    <row r="145" spans="2:65" s="1" customFormat="1" ht="31.5" customHeight="1" x14ac:dyDescent="0.3">
      <c r="B145" s="126"/>
      <c r="C145" s="155" t="s">
        <v>479</v>
      </c>
      <c r="D145" s="155" t="s">
        <v>146</v>
      </c>
      <c r="E145" s="156" t="s">
        <v>805</v>
      </c>
      <c r="F145" s="232" t="s">
        <v>806</v>
      </c>
      <c r="G145" s="233"/>
      <c r="H145" s="233"/>
      <c r="I145" s="233"/>
      <c r="J145" s="157" t="s">
        <v>457</v>
      </c>
      <c r="K145" s="159">
        <v>0</v>
      </c>
      <c r="L145" s="234">
        <v>0</v>
      </c>
      <c r="M145" s="233"/>
      <c r="N145" s="235">
        <f t="shared" si="5"/>
        <v>0</v>
      </c>
      <c r="O145" s="233"/>
      <c r="P145" s="233"/>
      <c r="Q145" s="233"/>
      <c r="R145" s="128"/>
      <c r="T145" s="160" t="s">
        <v>3</v>
      </c>
      <c r="U145" s="39" t="s">
        <v>41</v>
      </c>
      <c r="V145" s="31"/>
      <c r="W145" s="161">
        <f t="shared" si="6"/>
        <v>0</v>
      </c>
      <c r="X145" s="161">
        <v>0</v>
      </c>
      <c r="Y145" s="161">
        <f t="shared" si="7"/>
        <v>0</v>
      </c>
      <c r="Z145" s="161">
        <v>0</v>
      </c>
      <c r="AA145" s="162">
        <f t="shared" si="8"/>
        <v>0</v>
      </c>
      <c r="AR145" s="13" t="s">
        <v>239</v>
      </c>
      <c r="AT145" s="13" t="s">
        <v>146</v>
      </c>
      <c r="AU145" s="13" t="s">
        <v>123</v>
      </c>
      <c r="AY145" s="13" t="s">
        <v>144</v>
      </c>
      <c r="BE145" s="101">
        <f t="shared" si="9"/>
        <v>0</v>
      </c>
      <c r="BF145" s="101">
        <f t="shared" si="10"/>
        <v>0</v>
      </c>
      <c r="BG145" s="101">
        <f t="shared" si="11"/>
        <v>0</v>
      </c>
      <c r="BH145" s="101">
        <f t="shared" si="12"/>
        <v>0</v>
      </c>
      <c r="BI145" s="101">
        <f t="shared" si="13"/>
        <v>0</v>
      </c>
      <c r="BJ145" s="13" t="s">
        <v>123</v>
      </c>
      <c r="BK145" s="101">
        <f t="shared" si="14"/>
        <v>0</v>
      </c>
      <c r="BL145" s="13" t="s">
        <v>239</v>
      </c>
      <c r="BM145" s="13" t="s">
        <v>807</v>
      </c>
    </row>
    <row r="146" spans="2:65" s="9" customFormat="1" ht="29.85" customHeight="1" x14ac:dyDescent="0.3">
      <c r="B146" s="144"/>
      <c r="C146" s="145"/>
      <c r="D146" s="154" t="s">
        <v>761</v>
      </c>
      <c r="E146" s="154"/>
      <c r="F146" s="154"/>
      <c r="G146" s="154"/>
      <c r="H146" s="154"/>
      <c r="I146" s="154"/>
      <c r="J146" s="154"/>
      <c r="K146" s="154"/>
      <c r="L146" s="154"/>
      <c r="M146" s="154"/>
      <c r="N146" s="244">
        <f>BK146</f>
        <v>0</v>
      </c>
      <c r="O146" s="245"/>
      <c r="P146" s="245"/>
      <c r="Q146" s="245"/>
      <c r="R146" s="147"/>
      <c r="T146" s="148"/>
      <c r="U146" s="145"/>
      <c r="V146" s="145"/>
      <c r="W146" s="149">
        <f>SUM(W147:W150)</f>
        <v>0</v>
      </c>
      <c r="X146" s="145"/>
      <c r="Y146" s="149">
        <f>SUM(Y147:Y150)</f>
        <v>2.5020000000000001E-2</v>
      </c>
      <c r="Z146" s="145"/>
      <c r="AA146" s="150">
        <f>SUM(AA147:AA150)</f>
        <v>0</v>
      </c>
      <c r="AR146" s="151" t="s">
        <v>123</v>
      </c>
      <c r="AT146" s="152" t="s">
        <v>73</v>
      </c>
      <c r="AU146" s="152" t="s">
        <v>81</v>
      </c>
      <c r="AY146" s="151" t="s">
        <v>144</v>
      </c>
      <c r="BK146" s="153">
        <f>SUM(BK147:BK150)</f>
        <v>0</v>
      </c>
    </row>
    <row r="147" spans="2:65" s="1" customFormat="1" ht="31.5" customHeight="1" x14ac:dyDescent="0.3">
      <c r="B147" s="126"/>
      <c r="C147" s="155" t="s">
        <v>168</v>
      </c>
      <c r="D147" s="155" t="s">
        <v>146</v>
      </c>
      <c r="E147" s="156" t="s">
        <v>808</v>
      </c>
      <c r="F147" s="232" t="s">
        <v>809</v>
      </c>
      <c r="G147" s="233"/>
      <c r="H147" s="233"/>
      <c r="I147" s="233"/>
      <c r="J147" s="157" t="s">
        <v>340</v>
      </c>
      <c r="K147" s="158">
        <v>2</v>
      </c>
      <c r="L147" s="234">
        <v>0</v>
      </c>
      <c r="M147" s="233"/>
      <c r="N147" s="235">
        <f>ROUND(L147*K147,2)</f>
        <v>0</v>
      </c>
      <c r="O147" s="233"/>
      <c r="P147" s="233"/>
      <c r="Q147" s="233"/>
      <c r="R147" s="128"/>
      <c r="T147" s="160" t="s">
        <v>3</v>
      </c>
      <c r="U147" s="39" t="s">
        <v>41</v>
      </c>
      <c r="V147" s="31"/>
      <c r="W147" s="161">
        <f>V147*K147</f>
        <v>0</v>
      </c>
      <c r="X147" s="161">
        <v>1.142E-2</v>
      </c>
      <c r="Y147" s="161">
        <f>X147*K147</f>
        <v>2.2839999999999999E-2</v>
      </c>
      <c r="Z147" s="161">
        <v>0</v>
      </c>
      <c r="AA147" s="162">
        <f>Z147*K147</f>
        <v>0</v>
      </c>
      <c r="AR147" s="13" t="s">
        <v>239</v>
      </c>
      <c r="AT147" s="13" t="s">
        <v>146</v>
      </c>
      <c r="AU147" s="13" t="s">
        <v>123</v>
      </c>
      <c r="AY147" s="13" t="s">
        <v>144</v>
      </c>
      <c r="BE147" s="101">
        <f>IF(U147="základná",N147,0)</f>
        <v>0</v>
      </c>
      <c r="BF147" s="101">
        <f>IF(U147="znížená",N147,0)</f>
        <v>0</v>
      </c>
      <c r="BG147" s="101">
        <f>IF(U147="zákl. prenesená",N147,0)</f>
        <v>0</v>
      </c>
      <c r="BH147" s="101">
        <f>IF(U147="zníž. prenesená",N147,0)</f>
        <v>0</v>
      </c>
      <c r="BI147" s="101">
        <f>IF(U147="nulová",N147,0)</f>
        <v>0</v>
      </c>
      <c r="BJ147" s="13" t="s">
        <v>123</v>
      </c>
      <c r="BK147" s="101">
        <f>ROUND(L147*K147,2)</f>
        <v>0</v>
      </c>
      <c r="BL147" s="13" t="s">
        <v>239</v>
      </c>
      <c r="BM147" s="13" t="s">
        <v>810</v>
      </c>
    </row>
    <row r="148" spans="2:65" s="1" customFormat="1" ht="31.5" customHeight="1" x14ac:dyDescent="0.3">
      <c r="B148" s="126"/>
      <c r="C148" s="155" t="s">
        <v>156</v>
      </c>
      <c r="D148" s="155" t="s">
        <v>146</v>
      </c>
      <c r="E148" s="156" t="s">
        <v>811</v>
      </c>
      <c r="F148" s="232" t="s">
        <v>812</v>
      </c>
      <c r="G148" s="233"/>
      <c r="H148" s="233"/>
      <c r="I148" s="233"/>
      <c r="J148" s="157" t="s">
        <v>183</v>
      </c>
      <c r="K148" s="158">
        <v>1</v>
      </c>
      <c r="L148" s="234">
        <v>0</v>
      </c>
      <c r="M148" s="233"/>
      <c r="N148" s="235">
        <f>ROUND(L148*K148,2)</f>
        <v>0</v>
      </c>
      <c r="O148" s="233"/>
      <c r="P148" s="233"/>
      <c r="Q148" s="233"/>
      <c r="R148" s="128"/>
      <c r="T148" s="160" t="s">
        <v>3</v>
      </c>
      <c r="U148" s="39" t="s">
        <v>41</v>
      </c>
      <c r="V148" s="31"/>
      <c r="W148" s="161">
        <f>V148*K148</f>
        <v>0</v>
      </c>
      <c r="X148" s="161">
        <v>0</v>
      </c>
      <c r="Y148" s="161">
        <f>X148*K148</f>
        <v>0</v>
      </c>
      <c r="Z148" s="161">
        <v>0</v>
      </c>
      <c r="AA148" s="162">
        <f>Z148*K148</f>
        <v>0</v>
      </c>
      <c r="AR148" s="13" t="s">
        <v>239</v>
      </c>
      <c r="AT148" s="13" t="s">
        <v>146</v>
      </c>
      <c r="AU148" s="13" t="s">
        <v>123</v>
      </c>
      <c r="AY148" s="13" t="s">
        <v>144</v>
      </c>
      <c r="BE148" s="101">
        <f>IF(U148="základná",N148,0)</f>
        <v>0</v>
      </c>
      <c r="BF148" s="101">
        <f>IF(U148="znížená",N148,0)</f>
        <v>0</v>
      </c>
      <c r="BG148" s="101">
        <f>IF(U148="zákl. prenesená",N148,0)</f>
        <v>0</v>
      </c>
      <c r="BH148" s="101">
        <f>IF(U148="zníž. prenesená",N148,0)</f>
        <v>0</v>
      </c>
      <c r="BI148" s="101">
        <f>IF(U148="nulová",N148,0)</f>
        <v>0</v>
      </c>
      <c r="BJ148" s="13" t="s">
        <v>123</v>
      </c>
      <c r="BK148" s="101">
        <f>ROUND(L148*K148,2)</f>
        <v>0</v>
      </c>
      <c r="BL148" s="13" t="s">
        <v>239</v>
      </c>
      <c r="BM148" s="13" t="s">
        <v>813</v>
      </c>
    </row>
    <row r="149" spans="2:65" s="1" customFormat="1" ht="22.5" customHeight="1" x14ac:dyDescent="0.3">
      <c r="B149" s="126"/>
      <c r="C149" s="167" t="s">
        <v>164</v>
      </c>
      <c r="D149" s="167" t="s">
        <v>405</v>
      </c>
      <c r="E149" s="168" t="s">
        <v>814</v>
      </c>
      <c r="F149" s="250" t="s">
        <v>815</v>
      </c>
      <c r="G149" s="251"/>
      <c r="H149" s="251"/>
      <c r="I149" s="251"/>
      <c r="J149" s="169" t="s">
        <v>183</v>
      </c>
      <c r="K149" s="170">
        <v>1</v>
      </c>
      <c r="L149" s="252">
        <v>0</v>
      </c>
      <c r="M149" s="251"/>
      <c r="N149" s="253">
        <f>ROUND(L149*K149,2)</f>
        <v>0</v>
      </c>
      <c r="O149" s="233"/>
      <c r="P149" s="233"/>
      <c r="Q149" s="233"/>
      <c r="R149" s="128"/>
      <c r="T149" s="160" t="s">
        <v>3</v>
      </c>
      <c r="U149" s="39" t="s">
        <v>41</v>
      </c>
      <c r="V149" s="31"/>
      <c r="W149" s="161">
        <f>V149*K149</f>
        <v>0</v>
      </c>
      <c r="X149" s="161">
        <v>2.1800000000000001E-3</v>
      </c>
      <c r="Y149" s="161">
        <f>X149*K149</f>
        <v>2.1800000000000001E-3</v>
      </c>
      <c r="Z149" s="161">
        <v>0</v>
      </c>
      <c r="AA149" s="162">
        <f>Z149*K149</f>
        <v>0</v>
      </c>
      <c r="AR149" s="13" t="s">
        <v>260</v>
      </c>
      <c r="AT149" s="13" t="s">
        <v>405</v>
      </c>
      <c r="AU149" s="13" t="s">
        <v>123</v>
      </c>
      <c r="AY149" s="13" t="s">
        <v>144</v>
      </c>
      <c r="BE149" s="101">
        <f>IF(U149="základná",N149,0)</f>
        <v>0</v>
      </c>
      <c r="BF149" s="101">
        <f>IF(U149="znížená",N149,0)</f>
        <v>0</v>
      </c>
      <c r="BG149" s="101">
        <f>IF(U149="zákl. prenesená",N149,0)</f>
        <v>0</v>
      </c>
      <c r="BH149" s="101">
        <f>IF(U149="zníž. prenesená",N149,0)</f>
        <v>0</v>
      </c>
      <c r="BI149" s="101">
        <f>IF(U149="nulová",N149,0)</f>
        <v>0</v>
      </c>
      <c r="BJ149" s="13" t="s">
        <v>123</v>
      </c>
      <c r="BK149" s="101">
        <f>ROUND(L149*K149,2)</f>
        <v>0</v>
      </c>
      <c r="BL149" s="13" t="s">
        <v>239</v>
      </c>
      <c r="BM149" s="13" t="s">
        <v>816</v>
      </c>
    </row>
    <row r="150" spans="2:65" s="1" customFormat="1" ht="31.5" customHeight="1" x14ac:dyDescent="0.3">
      <c r="B150" s="126"/>
      <c r="C150" s="155" t="s">
        <v>160</v>
      </c>
      <c r="D150" s="155" t="s">
        <v>146</v>
      </c>
      <c r="E150" s="156" t="s">
        <v>817</v>
      </c>
      <c r="F150" s="232" t="s">
        <v>818</v>
      </c>
      <c r="G150" s="233"/>
      <c r="H150" s="233"/>
      <c r="I150" s="233"/>
      <c r="J150" s="157" t="s">
        <v>457</v>
      </c>
      <c r="K150" s="159">
        <v>0</v>
      </c>
      <c r="L150" s="234">
        <v>0</v>
      </c>
      <c r="M150" s="233"/>
      <c r="N150" s="235">
        <f>ROUND(L150*K150,2)</f>
        <v>0</v>
      </c>
      <c r="O150" s="233"/>
      <c r="P150" s="233"/>
      <c r="Q150" s="233"/>
      <c r="R150" s="128"/>
      <c r="T150" s="160" t="s">
        <v>3</v>
      </c>
      <c r="U150" s="39" t="s">
        <v>41</v>
      </c>
      <c r="V150" s="31"/>
      <c r="W150" s="161">
        <f>V150*K150</f>
        <v>0</v>
      </c>
      <c r="X150" s="161">
        <v>0</v>
      </c>
      <c r="Y150" s="161">
        <f>X150*K150</f>
        <v>0</v>
      </c>
      <c r="Z150" s="161">
        <v>0</v>
      </c>
      <c r="AA150" s="162">
        <f>Z150*K150</f>
        <v>0</v>
      </c>
      <c r="AR150" s="13" t="s">
        <v>239</v>
      </c>
      <c r="AT150" s="13" t="s">
        <v>146</v>
      </c>
      <c r="AU150" s="13" t="s">
        <v>123</v>
      </c>
      <c r="AY150" s="13" t="s">
        <v>144</v>
      </c>
      <c r="BE150" s="101">
        <f>IF(U150="základná",N150,0)</f>
        <v>0</v>
      </c>
      <c r="BF150" s="101">
        <f>IF(U150="znížená",N150,0)</f>
        <v>0</v>
      </c>
      <c r="BG150" s="101">
        <f>IF(U150="zákl. prenesená",N150,0)</f>
        <v>0</v>
      </c>
      <c r="BH150" s="101">
        <f>IF(U150="zníž. prenesená",N150,0)</f>
        <v>0</v>
      </c>
      <c r="BI150" s="101">
        <f>IF(U150="nulová",N150,0)</f>
        <v>0</v>
      </c>
      <c r="BJ150" s="13" t="s">
        <v>123</v>
      </c>
      <c r="BK150" s="101">
        <f>ROUND(L150*K150,2)</f>
        <v>0</v>
      </c>
      <c r="BL150" s="13" t="s">
        <v>239</v>
      </c>
      <c r="BM150" s="13" t="s">
        <v>819</v>
      </c>
    </row>
    <row r="151" spans="2:65" s="9" customFormat="1" ht="29.85" customHeight="1" x14ac:dyDescent="0.3">
      <c r="B151" s="144"/>
      <c r="C151" s="145"/>
      <c r="D151" s="154" t="s">
        <v>762</v>
      </c>
      <c r="E151" s="154"/>
      <c r="F151" s="154"/>
      <c r="G151" s="154"/>
      <c r="H151" s="154"/>
      <c r="I151" s="154"/>
      <c r="J151" s="154"/>
      <c r="K151" s="154"/>
      <c r="L151" s="154"/>
      <c r="M151" s="154"/>
      <c r="N151" s="244">
        <f>BK151</f>
        <v>0</v>
      </c>
      <c r="O151" s="245"/>
      <c r="P151" s="245"/>
      <c r="Q151" s="245"/>
      <c r="R151" s="147"/>
      <c r="T151" s="148"/>
      <c r="U151" s="145"/>
      <c r="V151" s="145"/>
      <c r="W151" s="149">
        <f>SUM(W152:W159)</f>
        <v>0</v>
      </c>
      <c r="X151" s="145"/>
      <c r="Y151" s="149">
        <f>SUM(Y152:Y159)</f>
        <v>0.16308</v>
      </c>
      <c r="Z151" s="145"/>
      <c r="AA151" s="150">
        <f>SUM(AA152:AA159)</f>
        <v>1E-3</v>
      </c>
      <c r="AR151" s="151" t="s">
        <v>123</v>
      </c>
      <c r="AT151" s="152" t="s">
        <v>73</v>
      </c>
      <c r="AU151" s="152" t="s">
        <v>81</v>
      </c>
      <c r="AY151" s="151" t="s">
        <v>144</v>
      </c>
      <c r="BK151" s="153">
        <f>SUM(BK152:BK159)</f>
        <v>0</v>
      </c>
    </row>
    <row r="152" spans="2:65" s="1" customFormat="1" ht="31.5" customHeight="1" x14ac:dyDescent="0.3">
      <c r="B152" s="126"/>
      <c r="C152" s="155" t="s">
        <v>596</v>
      </c>
      <c r="D152" s="155" t="s">
        <v>146</v>
      </c>
      <c r="E152" s="156" t="s">
        <v>820</v>
      </c>
      <c r="F152" s="232" t="s">
        <v>821</v>
      </c>
      <c r="G152" s="233"/>
      <c r="H152" s="233"/>
      <c r="I152" s="233"/>
      <c r="J152" s="157" t="s">
        <v>695</v>
      </c>
      <c r="K152" s="158">
        <v>1</v>
      </c>
      <c r="L152" s="234">
        <v>0</v>
      </c>
      <c r="M152" s="233"/>
      <c r="N152" s="235">
        <f t="shared" ref="N152:N159" si="15">ROUND(L152*K152,2)</f>
        <v>0</v>
      </c>
      <c r="O152" s="233"/>
      <c r="P152" s="233"/>
      <c r="Q152" s="233"/>
      <c r="R152" s="128"/>
      <c r="T152" s="160" t="s">
        <v>3</v>
      </c>
      <c r="U152" s="39" t="s">
        <v>41</v>
      </c>
      <c r="V152" s="31"/>
      <c r="W152" s="161">
        <f t="shared" ref="W152:W159" si="16">V152*K152</f>
        <v>0</v>
      </c>
      <c r="X152" s="161">
        <v>1.0000000000000001E-5</v>
      </c>
      <c r="Y152" s="161">
        <f t="shared" ref="Y152:Y159" si="17">X152*K152</f>
        <v>1.0000000000000001E-5</v>
      </c>
      <c r="Z152" s="161">
        <v>1E-3</v>
      </c>
      <c r="AA152" s="162">
        <f t="shared" ref="AA152:AA159" si="18">Z152*K152</f>
        <v>1E-3</v>
      </c>
      <c r="AR152" s="13" t="s">
        <v>239</v>
      </c>
      <c r="AT152" s="13" t="s">
        <v>146</v>
      </c>
      <c r="AU152" s="13" t="s">
        <v>123</v>
      </c>
      <c r="AY152" s="13" t="s">
        <v>144</v>
      </c>
      <c r="BE152" s="101">
        <f t="shared" ref="BE152:BE159" si="19">IF(U152="základná",N152,0)</f>
        <v>0</v>
      </c>
      <c r="BF152" s="101">
        <f t="shared" ref="BF152:BF159" si="20">IF(U152="znížená",N152,0)</f>
        <v>0</v>
      </c>
      <c r="BG152" s="101">
        <f t="shared" ref="BG152:BG159" si="21">IF(U152="zákl. prenesená",N152,0)</f>
        <v>0</v>
      </c>
      <c r="BH152" s="101">
        <f t="shared" ref="BH152:BH159" si="22">IF(U152="zníž. prenesená",N152,0)</f>
        <v>0</v>
      </c>
      <c r="BI152" s="101">
        <f t="shared" ref="BI152:BI159" si="23">IF(U152="nulová",N152,0)</f>
        <v>0</v>
      </c>
      <c r="BJ152" s="13" t="s">
        <v>123</v>
      </c>
      <c r="BK152" s="101">
        <f t="shared" ref="BK152:BK159" si="24">ROUND(L152*K152,2)</f>
        <v>0</v>
      </c>
      <c r="BL152" s="13" t="s">
        <v>239</v>
      </c>
      <c r="BM152" s="13" t="s">
        <v>822</v>
      </c>
    </row>
    <row r="153" spans="2:65" s="1" customFormat="1" ht="31.5" customHeight="1" x14ac:dyDescent="0.3">
      <c r="B153" s="126"/>
      <c r="C153" s="155" t="s">
        <v>145</v>
      </c>
      <c r="D153" s="155" t="s">
        <v>146</v>
      </c>
      <c r="E153" s="156" t="s">
        <v>823</v>
      </c>
      <c r="F153" s="232" t="s">
        <v>824</v>
      </c>
      <c r="G153" s="233"/>
      <c r="H153" s="233"/>
      <c r="I153" s="233"/>
      <c r="J153" s="157" t="s">
        <v>210</v>
      </c>
      <c r="K153" s="158">
        <v>80</v>
      </c>
      <c r="L153" s="234">
        <v>0</v>
      </c>
      <c r="M153" s="233"/>
      <c r="N153" s="235">
        <f t="shared" si="15"/>
        <v>0</v>
      </c>
      <c r="O153" s="233"/>
      <c r="P153" s="233"/>
      <c r="Q153" s="233"/>
      <c r="R153" s="128"/>
      <c r="T153" s="160" t="s">
        <v>3</v>
      </c>
      <c r="U153" s="39" t="s">
        <v>41</v>
      </c>
      <c r="V153" s="31"/>
      <c r="W153" s="161">
        <f t="shared" si="16"/>
        <v>0</v>
      </c>
      <c r="X153" s="161">
        <v>5.9999999999999995E-4</v>
      </c>
      <c r="Y153" s="161">
        <f t="shared" si="17"/>
        <v>4.7999999999999994E-2</v>
      </c>
      <c r="Z153" s="161">
        <v>0</v>
      </c>
      <c r="AA153" s="162">
        <f t="shared" si="18"/>
        <v>0</v>
      </c>
      <c r="AR153" s="13" t="s">
        <v>239</v>
      </c>
      <c r="AT153" s="13" t="s">
        <v>146</v>
      </c>
      <c r="AU153" s="13" t="s">
        <v>123</v>
      </c>
      <c r="AY153" s="13" t="s">
        <v>144</v>
      </c>
      <c r="BE153" s="101">
        <f t="shared" si="19"/>
        <v>0</v>
      </c>
      <c r="BF153" s="101">
        <f t="shared" si="20"/>
        <v>0</v>
      </c>
      <c r="BG153" s="101">
        <f t="shared" si="21"/>
        <v>0</v>
      </c>
      <c r="BH153" s="101">
        <f t="shared" si="22"/>
        <v>0</v>
      </c>
      <c r="BI153" s="101">
        <f t="shared" si="23"/>
        <v>0</v>
      </c>
      <c r="BJ153" s="13" t="s">
        <v>123</v>
      </c>
      <c r="BK153" s="101">
        <f t="shared" si="24"/>
        <v>0</v>
      </c>
      <c r="BL153" s="13" t="s">
        <v>239</v>
      </c>
      <c r="BM153" s="13" t="s">
        <v>825</v>
      </c>
    </row>
    <row r="154" spans="2:65" s="1" customFormat="1" ht="31.5" customHeight="1" x14ac:dyDescent="0.3">
      <c r="B154" s="126"/>
      <c r="C154" s="155" t="s">
        <v>152</v>
      </c>
      <c r="D154" s="155" t="s">
        <v>146</v>
      </c>
      <c r="E154" s="156" t="s">
        <v>826</v>
      </c>
      <c r="F154" s="232" t="s">
        <v>827</v>
      </c>
      <c r="G154" s="233"/>
      <c r="H154" s="233"/>
      <c r="I154" s="233"/>
      <c r="J154" s="157" t="s">
        <v>210</v>
      </c>
      <c r="K154" s="158">
        <v>80</v>
      </c>
      <c r="L154" s="234">
        <v>0</v>
      </c>
      <c r="M154" s="233"/>
      <c r="N154" s="235">
        <f t="shared" si="15"/>
        <v>0</v>
      </c>
      <c r="O154" s="233"/>
      <c r="P154" s="233"/>
      <c r="Q154" s="233"/>
      <c r="R154" s="128"/>
      <c r="T154" s="160" t="s">
        <v>3</v>
      </c>
      <c r="U154" s="39" t="s">
        <v>41</v>
      </c>
      <c r="V154" s="31"/>
      <c r="W154" s="161">
        <f t="shared" si="16"/>
        <v>0</v>
      </c>
      <c r="X154" s="161">
        <v>7.1000000000000002E-4</v>
      </c>
      <c r="Y154" s="161">
        <f t="shared" si="17"/>
        <v>5.6800000000000003E-2</v>
      </c>
      <c r="Z154" s="161">
        <v>0</v>
      </c>
      <c r="AA154" s="162">
        <f t="shared" si="18"/>
        <v>0</v>
      </c>
      <c r="AR154" s="13" t="s">
        <v>239</v>
      </c>
      <c r="AT154" s="13" t="s">
        <v>146</v>
      </c>
      <c r="AU154" s="13" t="s">
        <v>123</v>
      </c>
      <c r="AY154" s="13" t="s">
        <v>144</v>
      </c>
      <c r="BE154" s="101">
        <f t="shared" si="19"/>
        <v>0</v>
      </c>
      <c r="BF154" s="101">
        <f t="shared" si="20"/>
        <v>0</v>
      </c>
      <c r="BG154" s="101">
        <f t="shared" si="21"/>
        <v>0</v>
      </c>
      <c r="BH154" s="101">
        <f t="shared" si="22"/>
        <v>0</v>
      </c>
      <c r="BI154" s="101">
        <f t="shared" si="23"/>
        <v>0</v>
      </c>
      <c r="BJ154" s="13" t="s">
        <v>123</v>
      </c>
      <c r="BK154" s="101">
        <f t="shared" si="24"/>
        <v>0</v>
      </c>
      <c r="BL154" s="13" t="s">
        <v>239</v>
      </c>
      <c r="BM154" s="13" t="s">
        <v>828</v>
      </c>
    </row>
    <row r="155" spans="2:65" s="1" customFormat="1" ht="31.5" customHeight="1" x14ac:dyDescent="0.3">
      <c r="B155" s="126"/>
      <c r="C155" s="155" t="s">
        <v>249</v>
      </c>
      <c r="D155" s="155" t="s">
        <v>146</v>
      </c>
      <c r="E155" s="156" t="s">
        <v>829</v>
      </c>
      <c r="F155" s="232" t="s">
        <v>830</v>
      </c>
      <c r="G155" s="233"/>
      <c r="H155" s="233"/>
      <c r="I155" s="233"/>
      <c r="J155" s="157" t="s">
        <v>210</v>
      </c>
      <c r="K155" s="158">
        <v>50</v>
      </c>
      <c r="L155" s="234">
        <v>0</v>
      </c>
      <c r="M155" s="233"/>
      <c r="N155" s="235">
        <f t="shared" si="15"/>
        <v>0</v>
      </c>
      <c r="O155" s="233"/>
      <c r="P155" s="233"/>
      <c r="Q155" s="233"/>
      <c r="R155" s="128"/>
      <c r="T155" s="160" t="s">
        <v>3</v>
      </c>
      <c r="U155" s="39" t="s">
        <v>41</v>
      </c>
      <c r="V155" s="31"/>
      <c r="W155" s="161">
        <f t="shared" si="16"/>
        <v>0</v>
      </c>
      <c r="X155" s="161">
        <v>8.5999999999999998E-4</v>
      </c>
      <c r="Y155" s="161">
        <f t="shared" si="17"/>
        <v>4.2999999999999997E-2</v>
      </c>
      <c r="Z155" s="161">
        <v>0</v>
      </c>
      <c r="AA155" s="162">
        <f t="shared" si="18"/>
        <v>0</v>
      </c>
      <c r="AR155" s="13" t="s">
        <v>239</v>
      </c>
      <c r="AT155" s="13" t="s">
        <v>146</v>
      </c>
      <c r="AU155" s="13" t="s">
        <v>123</v>
      </c>
      <c r="AY155" s="13" t="s">
        <v>144</v>
      </c>
      <c r="BE155" s="101">
        <f t="shared" si="19"/>
        <v>0</v>
      </c>
      <c r="BF155" s="101">
        <f t="shared" si="20"/>
        <v>0</v>
      </c>
      <c r="BG155" s="101">
        <f t="shared" si="21"/>
        <v>0</v>
      </c>
      <c r="BH155" s="101">
        <f t="shared" si="22"/>
        <v>0</v>
      </c>
      <c r="BI155" s="101">
        <f t="shared" si="23"/>
        <v>0</v>
      </c>
      <c r="BJ155" s="13" t="s">
        <v>123</v>
      </c>
      <c r="BK155" s="101">
        <f t="shared" si="24"/>
        <v>0</v>
      </c>
      <c r="BL155" s="13" t="s">
        <v>239</v>
      </c>
      <c r="BM155" s="13" t="s">
        <v>831</v>
      </c>
    </row>
    <row r="156" spans="2:65" s="1" customFormat="1" ht="31.5" customHeight="1" x14ac:dyDescent="0.3">
      <c r="B156" s="126"/>
      <c r="C156" s="155" t="s">
        <v>239</v>
      </c>
      <c r="D156" s="155" t="s">
        <v>146</v>
      </c>
      <c r="E156" s="156" t="s">
        <v>832</v>
      </c>
      <c r="F156" s="232" t="s">
        <v>833</v>
      </c>
      <c r="G156" s="233"/>
      <c r="H156" s="233"/>
      <c r="I156" s="233"/>
      <c r="J156" s="157" t="s">
        <v>210</v>
      </c>
      <c r="K156" s="158">
        <v>9</v>
      </c>
      <c r="L156" s="234">
        <v>0</v>
      </c>
      <c r="M156" s="233"/>
      <c r="N156" s="235">
        <f t="shared" si="15"/>
        <v>0</v>
      </c>
      <c r="O156" s="233"/>
      <c r="P156" s="233"/>
      <c r="Q156" s="233"/>
      <c r="R156" s="128"/>
      <c r="T156" s="160" t="s">
        <v>3</v>
      </c>
      <c r="U156" s="39" t="s">
        <v>41</v>
      </c>
      <c r="V156" s="31"/>
      <c r="W156" s="161">
        <f t="shared" si="16"/>
        <v>0</v>
      </c>
      <c r="X156" s="161">
        <v>1.1900000000000001E-3</v>
      </c>
      <c r="Y156" s="161">
        <f t="shared" si="17"/>
        <v>1.0710000000000001E-2</v>
      </c>
      <c r="Z156" s="161">
        <v>0</v>
      </c>
      <c r="AA156" s="162">
        <f t="shared" si="18"/>
        <v>0</v>
      </c>
      <c r="AR156" s="13" t="s">
        <v>239</v>
      </c>
      <c r="AT156" s="13" t="s">
        <v>146</v>
      </c>
      <c r="AU156" s="13" t="s">
        <v>123</v>
      </c>
      <c r="AY156" s="13" t="s">
        <v>144</v>
      </c>
      <c r="BE156" s="101">
        <f t="shared" si="19"/>
        <v>0</v>
      </c>
      <c r="BF156" s="101">
        <f t="shared" si="20"/>
        <v>0</v>
      </c>
      <c r="BG156" s="101">
        <f t="shared" si="21"/>
        <v>0</v>
      </c>
      <c r="BH156" s="101">
        <f t="shared" si="22"/>
        <v>0</v>
      </c>
      <c r="BI156" s="101">
        <f t="shared" si="23"/>
        <v>0</v>
      </c>
      <c r="BJ156" s="13" t="s">
        <v>123</v>
      </c>
      <c r="BK156" s="101">
        <f t="shared" si="24"/>
        <v>0</v>
      </c>
      <c r="BL156" s="13" t="s">
        <v>239</v>
      </c>
      <c r="BM156" s="13" t="s">
        <v>834</v>
      </c>
    </row>
    <row r="157" spans="2:65" s="1" customFormat="1" ht="22.5" customHeight="1" x14ac:dyDescent="0.3">
      <c r="B157" s="126"/>
      <c r="C157" s="155" t="s">
        <v>245</v>
      </c>
      <c r="D157" s="155" t="s">
        <v>146</v>
      </c>
      <c r="E157" s="156" t="s">
        <v>835</v>
      </c>
      <c r="F157" s="232" t="s">
        <v>836</v>
      </c>
      <c r="G157" s="233"/>
      <c r="H157" s="233"/>
      <c r="I157" s="233"/>
      <c r="J157" s="157" t="s">
        <v>183</v>
      </c>
      <c r="K157" s="158">
        <v>4</v>
      </c>
      <c r="L157" s="234">
        <v>0</v>
      </c>
      <c r="M157" s="233"/>
      <c r="N157" s="235">
        <f t="shared" si="15"/>
        <v>0</v>
      </c>
      <c r="O157" s="233"/>
      <c r="P157" s="233"/>
      <c r="Q157" s="233"/>
      <c r="R157" s="128"/>
      <c r="T157" s="160" t="s">
        <v>3</v>
      </c>
      <c r="U157" s="39" t="s">
        <v>41</v>
      </c>
      <c r="V157" s="31"/>
      <c r="W157" s="161">
        <f t="shared" si="16"/>
        <v>0</v>
      </c>
      <c r="X157" s="161">
        <v>1.14E-3</v>
      </c>
      <c r="Y157" s="161">
        <f t="shared" si="17"/>
        <v>4.5599999999999998E-3</v>
      </c>
      <c r="Z157" s="161">
        <v>0</v>
      </c>
      <c r="AA157" s="162">
        <f t="shared" si="18"/>
        <v>0</v>
      </c>
      <c r="AR157" s="13" t="s">
        <v>239</v>
      </c>
      <c r="AT157" s="13" t="s">
        <v>146</v>
      </c>
      <c r="AU157" s="13" t="s">
        <v>123</v>
      </c>
      <c r="AY157" s="13" t="s">
        <v>144</v>
      </c>
      <c r="BE157" s="101">
        <f t="shared" si="19"/>
        <v>0</v>
      </c>
      <c r="BF157" s="101">
        <f t="shared" si="20"/>
        <v>0</v>
      </c>
      <c r="BG157" s="101">
        <f t="shared" si="21"/>
        <v>0</v>
      </c>
      <c r="BH157" s="101">
        <f t="shared" si="22"/>
        <v>0</v>
      </c>
      <c r="BI157" s="101">
        <f t="shared" si="23"/>
        <v>0</v>
      </c>
      <c r="BJ157" s="13" t="s">
        <v>123</v>
      </c>
      <c r="BK157" s="101">
        <f t="shared" si="24"/>
        <v>0</v>
      </c>
      <c r="BL157" s="13" t="s">
        <v>239</v>
      </c>
      <c r="BM157" s="13" t="s">
        <v>837</v>
      </c>
    </row>
    <row r="158" spans="2:65" s="1" customFormat="1" ht="22.5" customHeight="1" x14ac:dyDescent="0.3">
      <c r="B158" s="126"/>
      <c r="C158" s="155" t="s">
        <v>592</v>
      </c>
      <c r="D158" s="155" t="s">
        <v>146</v>
      </c>
      <c r="E158" s="156" t="s">
        <v>838</v>
      </c>
      <c r="F158" s="232" t="s">
        <v>839</v>
      </c>
      <c r="G158" s="233"/>
      <c r="H158" s="233"/>
      <c r="I158" s="233"/>
      <c r="J158" s="157" t="s">
        <v>210</v>
      </c>
      <c r="K158" s="158">
        <v>219</v>
      </c>
      <c r="L158" s="234">
        <v>0</v>
      </c>
      <c r="M158" s="233"/>
      <c r="N158" s="235">
        <f t="shared" si="15"/>
        <v>0</v>
      </c>
      <c r="O158" s="233"/>
      <c r="P158" s="233"/>
      <c r="Q158" s="233"/>
      <c r="R158" s="128"/>
      <c r="T158" s="160" t="s">
        <v>3</v>
      </c>
      <c r="U158" s="39" t="s">
        <v>41</v>
      </c>
      <c r="V158" s="31"/>
      <c r="W158" s="161">
        <f t="shared" si="16"/>
        <v>0</v>
      </c>
      <c r="X158" s="161">
        <v>0</v>
      </c>
      <c r="Y158" s="161">
        <f t="shared" si="17"/>
        <v>0</v>
      </c>
      <c r="Z158" s="161">
        <v>0</v>
      </c>
      <c r="AA158" s="162">
        <f t="shared" si="18"/>
        <v>0</v>
      </c>
      <c r="AR158" s="13" t="s">
        <v>239</v>
      </c>
      <c r="AT158" s="13" t="s">
        <v>146</v>
      </c>
      <c r="AU158" s="13" t="s">
        <v>123</v>
      </c>
      <c r="AY158" s="13" t="s">
        <v>144</v>
      </c>
      <c r="BE158" s="101">
        <f t="shared" si="19"/>
        <v>0</v>
      </c>
      <c r="BF158" s="101">
        <f t="shared" si="20"/>
        <v>0</v>
      </c>
      <c r="BG158" s="101">
        <f t="shared" si="21"/>
        <v>0</v>
      </c>
      <c r="BH158" s="101">
        <f t="shared" si="22"/>
        <v>0</v>
      </c>
      <c r="BI158" s="101">
        <f t="shared" si="23"/>
        <v>0</v>
      </c>
      <c r="BJ158" s="13" t="s">
        <v>123</v>
      </c>
      <c r="BK158" s="101">
        <f t="shared" si="24"/>
        <v>0</v>
      </c>
      <c r="BL158" s="13" t="s">
        <v>239</v>
      </c>
      <c r="BM158" s="13" t="s">
        <v>840</v>
      </c>
    </row>
    <row r="159" spans="2:65" s="1" customFormat="1" ht="31.5" customHeight="1" x14ac:dyDescent="0.3">
      <c r="B159" s="126"/>
      <c r="C159" s="155" t="s">
        <v>177</v>
      </c>
      <c r="D159" s="155" t="s">
        <v>146</v>
      </c>
      <c r="E159" s="156" t="s">
        <v>841</v>
      </c>
      <c r="F159" s="232" t="s">
        <v>842</v>
      </c>
      <c r="G159" s="233"/>
      <c r="H159" s="233"/>
      <c r="I159" s="233"/>
      <c r="J159" s="157" t="s">
        <v>457</v>
      </c>
      <c r="K159" s="159">
        <v>0</v>
      </c>
      <c r="L159" s="234">
        <v>0</v>
      </c>
      <c r="M159" s="233"/>
      <c r="N159" s="235">
        <f t="shared" si="15"/>
        <v>0</v>
      </c>
      <c r="O159" s="233"/>
      <c r="P159" s="233"/>
      <c r="Q159" s="233"/>
      <c r="R159" s="128"/>
      <c r="T159" s="160" t="s">
        <v>3</v>
      </c>
      <c r="U159" s="39" t="s">
        <v>41</v>
      </c>
      <c r="V159" s="31"/>
      <c r="W159" s="161">
        <f t="shared" si="16"/>
        <v>0</v>
      </c>
      <c r="X159" s="161">
        <v>0</v>
      </c>
      <c r="Y159" s="161">
        <f t="shared" si="17"/>
        <v>0</v>
      </c>
      <c r="Z159" s="161">
        <v>0</v>
      </c>
      <c r="AA159" s="162">
        <f t="shared" si="18"/>
        <v>0</v>
      </c>
      <c r="AR159" s="13" t="s">
        <v>239</v>
      </c>
      <c r="AT159" s="13" t="s">
        <v>146</v>
      </c>
      <c r="AU159" s="13" t="s">
        <v>123</v>
      </c>
      <c r="AY159" s="13" t="s">
        <v>144</v>
      </c>
      <c r="BE159" s="101">
        <f t="shared" si="19"/>
        <v>0</v>
      </c>
      <c r="BF159" s="101">
        <f t="shared" si="20"/>
        <v>0</v>
      </c>
      <c r="BG159" s="101">
        <f t="shared" si="21"/>
        <v>0</v>
      </c>
      <c r="BH159" s="101">
        <f t="shared" si="22"/>
        <v>0</v>
      </c>
      <c r="BI159" s="101">
        <f t="shared" si="23"/>
        <v>0</v>
      </c>
      <c r="BJ159" s="13" t="s">
        <v>123</v>
      </c>
      <c r="BK159" s="101">
        <f t="shared" si="24"/>
        <v>0</v>
      </c>
      <c r="BL159" s="13" t="s">
        <v>239</v>
      </c>
      <c r="BM159" s="13" t="s">
        <v>843</v>
      </c>
    </row>
    <row r="160" spans="2:65" s="9" customFormat="1" ht="29.85" customHeight="1" x14ac:dyDescent="0.3">
      <c r="B160" s="144"/>
      <c r="C160" s="145"/>
      <c r="D160" s="154" t="s">
        <v>763</v>
      </c>
      <c r="E160" s="154"/>
      <c r="F160" s="154"/>
      <c r="G160" s="154"/>
      <c r="H160" s="154"/>
      <c r="I160" s="154"/>
      <c r="J160" s="154"/>
      <c r="K160" s="154"/>
      <c r="L160" s="154"/>
      <c r="M160" s="154"/>
      <c r="N160" s="244">
        <f>BK160</f>
        <v>0</v>
      </c>
      <c r="O160" s="245"/>
      <c r="P160" s="245"/>
      <c r="Q160" s="245"/>
      <c r="R160" s="147"/>
      <c r="T160" s="148"/>
      <c r="U160" s="145"/>
      <c r="V160" s="145"/>
      <c r="W160" s="149">
        <f>SUM(W161:W173)</f>
        <v>0</v>
      </c>
      <c r="X160" s="145"/>
      <c r="Y160" s="149">
        <f>SUM(Y161:Y173)</f>
        <v>1.857E-2</v>
      </c>
      <c r="Z160" s="145"/>
      <c r="AA160" s="150">
        <f>SUM(AA161:AA173)</f>
        <v>0</v>
      </c>
      <c r="AR160" s="151" t="s">
        <v>123</v>
      </c>
      <c r="AT160" s="152" t="s">
        <v>73</v>
      </c>
      <c r="AU160" s="152" t="s">
        <v>81</v>
      </c>
      <c r="AY160" s="151" t="s">
        <v>144</v>
      </c>
      <c r="BK160" s="153">
        <f>SUM(BK161:BK173)</f>
        <v>0</v>
      </c>
    </row>
    <row r="161" spans="2:65" s="1" customFormat="1" ht="31.5" customHeight="1" x14ac:dyDescent="0.3">
      <c r="B161" s="126"/>
      <c r="C161" s="155" t="s">
        <v>8</v>
      </c>
      <c r="D161" s="155" t="s">
        <v>146</v>
      </c>
      <c r="E161" s="156" t="s">
        <v>844</v>
      </c>
      <c r="F161" s="232" t="s">
        <v>845</v>
      </c>
      <c r="G161" s="233"/>
      <c r="H161" s="233"/>
      <c r="I161" s="233"/>
      <c r="J161" s="157" t="s">
        <v>183</v>
      </c>
      <c r="K161" s="158">
        <v>22</v>
      </c>
      <c r="L161" s="234">
        <v>0</v>
      </c>
      <c r="M161" s="233"/>
      <c r="N161" s="235">
        <f t="shared" ref="N161:N173" si="25">ROUND(L161*K161,2)</f>
        <v>0</v>
      </c>
      <c r="O161" s="233"/>
      <c r="P161" s="233"/>
      <c r="Q161" s="233"/>
      <c r="R161" s="128"/>
      <c r="T161" s="160" t="s">
        <v>3</v>
      </c>
      <c r="U161" s="39" t="s">
        <v>41</v>
      </c>
      <c r="V161" s="31"/>
      <c r="W161" s="161">
        <f t="shared" ref="W161:W173" si="26">V161*K161</f>
        <v>0</v>
      </c>
      <c r="X161" s="161">
        <v>1.0000000000000001E-5</v>
      </c>
      <c r="Y161" s="161">
        <f t="shared" ref="Y161:Y173" si="27">X161*K161</f>
        <v>2.2000000000000001E-4</v>
      </c>
      <c r="Z161" s="161">
        <v>0</v>
      </c>
      <c r="AA161" s="162">
        <f t="shared" ref="AA161:AA173" si="28">Z161*K161</f>
        <v>0</v>
      </c>
      <c r="AR161" s="13" t="s">
        <v>239</v>
      </c>
      <c r="AT161" s="13" t="s">
        <v>146</v>
      </c>
      <c r="AU161" s="13" t="s">
        <v>123</v>
      </c>
      <c r="AY161" s="13" t="s">
        <v>144</v>
      </c>
      <c r="BE161" s="101">
        <f t="shared" ref="BE161:BE173" si="29">IF(U161="základná",N161,0)</f>
        <v>0</v>
      </c>
      <c r="BF161" s="101">
        <f t="shared" ref="BF161:BF173" si="30">IF(U161="znížená",N161,0)</f>
        <v>0</v>
      </c>
      <c r="BG161" s="101">
        <f t="shared" ref="BG161:BG173" si="31">IF(U161="zákl. prenesená",N161,0)</f>
        <v>0</v>
      </c>
      <c r="BH161" s="101">
        <f t="shared" ref="BH161:BH173" si="32">IF(U161="zníž. prenesená",N161,0)</f>
        <v>0</v>
      </c>
      <c r="BI161" s="101">
        <f t="shared" ref="BI161:BI173" si="33">IF(U161="nulová",N161,0)</f>
        <v>0</v>
      </c>
      <c r="BJ161" s="13" t="s">
        <v>123</v>
      </c>
      <c r="BK161" s="101">
        <f t="shared" ref="BK161:BK173" si="34">ROUND(L161*K161,2)</f>
        <v>0</v>
      </c>
      <c r="BL161" s="13" t="s">
        <v>239</v>
      </c>
      <c r="BM161" s="13" t="s">
        <v>846</v>
      </c>
    </row>
    <row r="162" spans="2:65" s="1" customFormat="1" ht="44.25" customHeight="1" x14ac:dyDescent="0.3">
      <c r="B162" s="126"/>
      <c r="C162" s="167" t="s">
        <v>207</v>
      </c>
      <c r="D162" s="167" t="s">
        <v>405</v>
      </c>
      <c r="E162" s="168" t="s">
        <v>847</v>
      </c>
      <c r="F162" s="250" t="s">
        <v>848</v>
      </c>
      <c r="G162" s="251"/>
      <c r="H162" s="251"/>
      <c r="I162" s="251"/>
      <c r="J162" s="169" t="s">
        <v>183</v>
      </c>
      <c r="K162" s="170">
        <v>22</v>
      </c>
      <c r="L162" s="252">
        <v>0</v>
      </c>
      <c r="M162" s="251"/>
      <c r="N162" s="253">
        <f t="shared" si="25"/>
        <v>0</v>
      </c>
      <c r="O162" s="233"/>
      <c r="P162" s="233"/>
      <c r="Q162" s="233"/>
      <c r="R162" s="128"/>
      <c r="T162" s="160" t="s">
        <v>3</v>
      </c>
      <c r="U162" s="39" t="s">
        <v>41</v>
      </c>
      <c r="V162" s="31"/>
      <c r="W162" s="161">
        <f t="shared" si="26"/>
        <v>0</v>
      </c>
      <c r="X162" s="161">
        <v>5.0000000000000002E-5</v>
      </c>
      <c r="Y162" s="161">
        <f t="shared" si="27"/>
        <v>1.1000000000000001E-3</v>
      </c>
      <c r="Z162" s="161">
        <v>0</v>
      </c>
      <c r="AA162" s="162">
        <f t="shared" si="28"/>
        <v>0</v>
      </c>
      <c r="AR162" s="13" t="s">
        <v>260</v>
      </c>
      <c r="AT162" s="13" t="s">
        <v>405</v>
      </c>
      <c r="AU162" s="13" t="s">
        <v>123</v>
      </c>
      <c r="AY162" s="13" t="s">
        <v>144</v>
      </c>
      <c r="BE162" s="101">
        <f t="shared" si="29"/>
        <v>0</v>
      </c>
      <c r="BF162" s="101">
        <f t="shared" si="30"/>
        <v>0</v>
      </c>
      <c r="BG162" s="101">
        <f t="shared" si="31"/>
        <v>0</v>
      </c>
      <c r="BH162" s="101">
        <f t="shared" si="32"/>
        <v>0</v>
      </c>
      <c r="BI162" s="101">
        <f t="shared" si="33"/>
        <v>0</v>
      </c>
      <c r="BJ162" s="13" t="s">
        <v>123</v>
      </c>
      <c r="BK162" s="101">
        <f t="shared" si="34"/>
        <v>0</v>
      </c>
      <c r="BL162" s="13" t="s">
        <v>239</v>
      </c>
      <c r="BM162" s="13" t="s">
        <v>849</v>
      </c>
    </row>
    <row r="163" spans="2:65" s="1" customFormat="1" ht="44.25" customHeight="1" x14ac:dyDescent="0.3">
      <c r="B163" s="126"/>
      <c r="C163" s="155" t="s">
        <v>212</v>
      </c>
      <c r="D163" s="155" t="s">
        <v>146</v>
      </c>
      <c r="E163" s="156" t="s">
        <v>850</v>
      </c>
      <c r="F163" s="232" t="s">
        <v>851</v>
      </c>
      <c r="G163" s="233"/>
      <c r="H163" s="233"/>
      <c r="I163" s="233"/>
      <c r="J163" s="157" t="s">
        <v>183</v>
      </c>
      <c r="K163" s="158">
        <v>22</v>
      </c>
      <c r="L163" s="234">
        <v>0</v>
      </c>
      <c r="M163" s="233"/>
      <c r="N163" s="235">
        <f t="shared" si="25"/>
        <v>0</v>
      </c>
      <c r="O163" s="233"/>
      <c r="P163" s="233"/>
      <c r="Q163" s="233"/>
      <c r="R163" s="128"/>
      <c r="T163" s="160" t="s">
        <v>3</v>
      </c>
      <c r="U163" s="39" t="s">
        <v>41</v>
      </c>
      <c r="V163" s="31"/>
      <c r="W163" s="161">
        <f t="shared" si="26"/>
        <v>0</v>
      </c>
      <c r="X163" s="161">
        <v>4.0000000000000002E-4</v>
      </c>
      <c r="Y163" s="161">
        <f t="shared" si="27"/>
        <v>8.8000000000000005E-3</v>
      </c>
      <c r="Z163" s="161">
        <v>0</v>
      </c>
      <c r="AA163" s="162">
        <f t="shared" si="28"/>
        <v>0</v>
      </c>
      <c r="AR163" s="13" t="s">
        <v>239</v>
      </c>
      <c r="AT163" s="13" t="s">
        <v>146</v>
      </c>
      <c r="AU163" s="13" t="s">
        <v>123</v>
      </c>
      <c r="AY163" s="13" t="s">
        <v>144</v>
      </c>
      <c r="BE163" s="101">
        <f t="shared" si="29"/>
        <v>0</v>
      </c>
      <c r="BF163" s="101">
        <f t="shared" si="30"/>
        <v>0</v>
      </c>
      <c r="BG163" s="101">
        <f t="shared" si="31"/>
        <v>0</v>
      </c>
      <c r="BH163" s="101">
        <f t="shared" si="32"/>
        <v>0</v>
      </c>
      <c r="BI163" s="101">
        <f t="shared" si="33"/>
        <v>0</v>
      </c>
      <c r="BJ163" s="13" t="s">
        <v>123</v>
      </c>
      <c r="BK163" s="101">
        <f t="shared" si="34"/>
        <v>0</v>
      </c>
      <c r="BL163" s="13" t="s">
        <v>239</v>
      </c>
      <c r="BM163" s="13" t="s">
        <v>852</v>
      </c>
    </row>
    <row r="164" spans="2:65" s="1" customFormat="1" ht="22.5" customHeight="1" x14ac:dyDescent="0.3">
      <c r="B164" s="126"/>
      <c r="C164" s="155" t="s">
        <v>487</v>
      </c>
      <c r="D164" s="155" t="s">
        <v>146</v>
      </c>
      <c r="E164" s="156" t="s">
        <v>853</v>
      </c>
      <c r="F164" s="232" t="s">
        <v>854</v>
      </c>
      <c r="G164" s="233"/>
      <c r="H164" s="233"/>
      <c r="I164" s="233"/>
      <c r="J164" s="157" t="s">
        <v>183</v>
      </c>
      <c r="K164" s="158">
        <v>1</v>
      </c>
      <c r="L164" s="234">
        <v>0</v>
      </c>
      <c r="M164" s="233"/>
      <c r="N164" s="235">
        <f t="shared" si="25"/>
        <v>0</v>
      </c>
      <c r="O164" s="233"/>
      <c r="P164" s="233"/>
      <c r="Q164" s="233"/>
      <c r="R164" s="128"/>
      <c r="T164" s="160" t="s">
        <v>3</v>
      </c>
      <c r="U164" s="39" t="s">
        <v>41</v>
      </c>
      <c r="V164" s="31"/>
      <c r="W164" s="161">
        <f t="shared" si="26"/>
        <v>0</v>
      </c>
      <c r="X164" s="161">
        <v>5.5999999999999995E-4</v>
      </c>
      <c r="Y164" s="161">
        <f t="shared" si="27"/>
        <v>5.5999999999999995E-4</v>
      </c>
      <c r="Z164" s="161">
        <v>0</v>
      </c>
      <c r="AA164" s="162">
        <f t="shared" si="28"/>
        <v>0</v>
      </c>
      <c r="AR164" s="13" t="s">
        <v>239</v>
      </c>
      <c r="AT164" s="13" t="s">
        <v>146</v>
      </c>
      <c r="AU164" s="13" t="s">
        <v>123</v>
      </c>
      <c r="AY164" s="13" t="s">
        <v>144</v>
      </c>
      <c r="BE164" s="101">
        <f t="shared" si="29"/>
        <v>0</v>
      </c>
      <c r="BF164" s="101">
        <f t="shared" si="30"/>
        <v>0</v>
      </c>
      <c r="BG164" s="101">
        <f t="shared" si="31"/>
        <v>0</v>
      </c>
      <c r="BH164" s="101">
        <f t="shared" si="32"/>
        <v>0</v>
      </c>
      <c r="BI164" s="101">
        <f t="shared" si="33"/>
        <v>0</v>
      </c>
      <c r="BJ164" s="13" t="s">
        <v>123</v>
      </c>
      <c r="BK164" s="101">
        <f t="shared" si="34"/>
        <v>0</v>
      </c>
      <c r="BL164" s="13" t="s">
        <v>239</v>
      </c>
      <c r="BM164" s="13" t="s">
        <v>855</v>
      </c>
    </row>
    <row r="165" spans="2:65" s="1" customFormat="1" ht="22.5" customHeight="1" x14ac:dyDescent="0.3">
      <c r="B165" s="126"/>
      <c r="C165" s="155" t="s">
        <v>220</v>
      </c>
      <c r="D165" s="155" t="s">
        <v>146</v>
      </c>
      <c r="E165" s="156" t="s">
        <v>856</v>
      </c>
      <c r="F165" s="232" t="s">
        <v>857</v>
      </c>
      <c r="G165" s="233"/>
      <c r="H165" s="233"/>
      <c r="I165" s="233"/>
      <c r="J165" s="157" t="s">
        <v>183</v>
      </c>
      <c r="K165" s="158">
        <v>1</v>
      </c>
      <c r="L165" s="234">
        <v>0</v>
      </c>
      <c r="M165" s="233"/>
      <c r="N165" s="235">
        <f t="shared" si="25"/>
        <v>0</v>
      </c>
      <c r="O165" s="233"/>
      <c r="P165" s="233"/>
      <c r="Q165" s="233"/>
      <c r="R165" s="128"/>
      <c r="T165" s="160" t="s">
        <v>3</v>
      </c>
      <c r="U165" s="39" t="s">
        <v>41</v>
      </c>
      <c r="V165" s="31"/>
      <c r="W165" s="161">
        <f t="shared" si="26"/>
        <v>0</v>
      </c>
      <c r="X165" s="161">
        <v>2.0000000000000002E-5</v>
      </c>
      <c r="Y165" s="161">
        <f t="shared" si="27"/>
        <v>2.0000000000000002E-5</v>
      </c>
      <c r="Z165" s="161">
        <v>0</v>
      </c>
      <c r="AA165" s="162">
        <f t="shared" si="28"/>
        <v>0</v>
      </c>
      <c r="AR165" s="13" t="s">
        <v>239</v>
      </c>
      <c r="AT165" s="13" t="s">
        <v>146</v>
      </c>
      <c r="AU165" s="13" t="s">
        <v>123</v>
      </c>
      <c r="AY165" s="13" t="s">
        <v>144</v>
      </c>
      <c r="BE165" s="101">
        <f t="shared" si="29"/>
        <v>0</v>
      </c>
      <c r="BF165" s="101">
        <f t="shared" si="30"/>
        <v>0</v>
      </c>
      <c r="BG165" s="101">
        <f t="shared" si="31"/>
        <v>0</v>
      </c>
      <c r="BH165" s="101">
        <f t="shared" si="32"/>
        <v>0</v>
      </c>
      <c r="BI165" s="101">
        <f t="shared" si="33"/>
        <v>0</v>
      </c>
      <c r="BJ165" s="13" t="s">
        <v>123</v>
      </c>
      <c r="BK165" s="101">
        <f t="shared" si="34"/>
        <v>0</v>
      </c>
      <c r="BL165" s="13" t="s">
        <v>239</v>
      </c>
      <c r="BM165" s="13" t="s">
        <v>858</v>
      </c>
    </row>
    <row r="166" spans="2:65" s="1" customFormat="1" ht="22.5" customHeight="1" x14ac:dyDescent="0.3">
      <c r="B166" s="126"/>
      <c r="C166" s="167" t="s">
        <v>224</v>
      </c>
      <c r="D166" s="167" t="s">
        <v>405</v>
      </c>
      <c r="E166" s="168" t="s">
        <v>859</v>
      </c>
      <c r="F166" s="250" t="s">
        <v>860</v>
      </c>
      <c r="G166" s="251"/>
      <c r="H166" s="251"/>
      <c r="I166" s="251"/>
      <c r="J166" s="169" t="s">
        <v>183</v>
      </c>
      <c r="K166" s="170">
        <v>1</v>
      </c>
      <c r="L166" s="252">
        <v>0</v>
      </c>
      <c r="M166" s="251"/>
      <c r="N166" s="253">
        <f t="shared" si="25"/>
        <v>0</v>
      </c>
      <c r="O166" s="233"/>
      <c r="P166" s="233"/>
      <c r="Q166" s="233"/>
      <c r="R166" s="128"/>
      <c r="T166" s="160" t="s">
        <v>3</v>
      </c>
      <c r="U166" s="39" t="s">
        <v>41</v>
      </c>
      <c r="V166" s="31"/>
      <c r="W166" s="161">
        <f t="shared" si="26"/>
        <v>0</v>
      </c>
      <c r="X166" s="161">
        <v>4.0000000000000002E-4</v>
      </c>
      <c r="Y166" s="161">
        <f t="shared" si="27"/>
        <v>4.0000000000000002E-4</v>
      </c>
      <c r="Z166" s="161">
        <v>0</v>
      </c>
      <c r="AA166" s="162">
        <f t="shared" si="28"/>
        <v>0</v>
      </c>
      <c r="AR166" s="13" t="s">
        <v>260</v>
      </c>
      <c r="AT166" s="13" t="s">
        <v>405</v>
      </c>
      <c r="AU166" s="13" t="s">
        <v>123</v>
      </c>
      <c r="AY166" s="13" t="s">
        <v>144</v>
      </c>
      <c r="BE166" s="101">
        <f t="shared" si="29"/>
        <v>0</v>
      </c>
      <c r="BF166" s="101">
        <f t="shared" si="30"/>
        <v>0</v>
      </c>
      <c r="BG166" s="101">
        <f t="shared" si="31"/>
        <v>0</v>
      </c>
      <c r="BH166" s="101">
        <f t="shared" si="32"/>
        <v>0</v>
      </c>
      <c r="BI166" s="101">
        <f t="shared" si="33"/>
        <v>0</v>
      </c>
      <c r="BJ166" s="13" t="s">
        <v>123</v>
      </c>
      <c r="BK166" s="101">
        <f t="shared" si="34"/>
        <v>0</v>
      </c>
      <c r="BL166" s="13" t="s">
        <v>239</v>
      </c>
      <c r="BM166" s="13" t="s">
        <v>861</v>
      </c>
    </row>
    <row r="167" spans="2:65" s="1" customFormat="1" ht="31.5" customHeight="1" x14ac:dyDescent="0.3">
      <c r="B167" s="126"/>
      <c r="C167" s="155" t="s">
        <v>491</v>
      </c>
      <c r="D167" s="155" t="s">
        <v>146</v>
      </c>
      <c r="E167" s="156" t="s">
        <v>862</v>
      </c>
      <c r="F167" s="232" t="s">
        <v>863</v>
      </c>
      <c r="G167" s="233"/>
      <c r="H167" s="233"/>
      <c r="I167" s="233"/>
      <c r="J167" s="157" t="s">
        <v>183</v>
      </c>
      <c r="K167" s="158">
        <v>1</v>
      </c>
      <c r="L167" s="234">
        <v>0</v>
      </c>
      <c r="M167" s="233"/>
      <c r="N167" s="235">
        <f t="shared" si="25"/>
        <v>0</v>
      </c>
      <c r="O167" s="233"/>
      <c r="P167" s="233"/>
      <c r="Q167" s="233"/>
      <c r="R167" s="128"/>
      <c r="T167" s="160" t="s">
        <v>3</v>
      </c>
      <c r="U167" s="39" t="s">
        <v>41</v>
      </c>
      <c r="V167" s="31"/>
      <c r="W167" s="161">
        <f t="shared" si="26"/>
        <v>0</v>
      </c>
      <c r="X167" s="161">
        <v>3.0000000000000001E-5</v>
      </c>
      <c r="Y167" s="161">
        <f t="shared" si="27"/>
        <v>3.0000000000000001E-5</v>
      </c>
      <c r="Z167" s="161">
        <v>0</v>
      </c>
      <c r="AA167" s="162">
        <f t="shared" si="28"/>
        <v>0</v>
      </c>
      <c r="AR167" s="13" t="s">
        <v>239</v>
      </c>
      <c r="AT167" s="13" t="s">
        <v>146</v>
      </c>
      <c r="AU167" s="13" t="s">
        <v>123</v>
      </c>
      <c r="AY167" s="13" t="s">
        <v>144</v>
      </c>
      <c r="BE167" s="101">
        <f t="shared" si="29"/>
        <v>0</v>
      </c>
      <c r="BF167" s="101">
        <f t="shared" si="30"/>
        <v>0</v>
      </c>
      <c r="BG167" s="101">
        <f t="shared" si="31"/>
        <v>0</v>
      </c>
      <c r="BH167" s="101">
        <f t="shared" si="32"/>
        <v>0</v>
      </c>
      <c r="BI167" s="101">
        <f t="shared" si="33"/>
        <v>0</v>
      </c>
      <c r="BJ167" s="13" t="s">
        <v>123</v>
      </c>
      <c r="BK167" s="101">
        <f t="shared" si="34"/>
        <v>0</v>
      </c>
      <c r="BL167" s="13" t="s">
        <v>239</v>
      </c>
      <c r="BM167" s="13" t="s">
        <v>864</v>
      </c>
    </row>
    <row r="168" spans="2:65" s="1" customFormat="1" ht="31.5" customHeight="1" x14ac:dyDescent="0.3">
      <c r="B168" s="126"/>
      <c r="C168" s="167" t="s">
        <v>495</v>
      </c>
      <c r="D168" s="167" t="s">
        <v>405</v>
      </c>
      <c r="E168" s="168" t="s">
        <v>865</v>
      </c>
      <c r="F168" s="250" t="s">
        <v>866</v>
      </c>
      <c r="G168" s="251"/>
      <c r="H168" s="251"/>
      <c r="I168" s="251"/>
      <c r="J168" s="169" t="s">
        <v>183</v>
      </c>
      <c r="K168" s="170">
        <v>1</v>
      </c>
      <c r="L168" s="252">
        <v>0</v>
      </c>
      <c r="M168" s="251"/>
      <c r="N168" s="253">
        <f t="shared" si="25"/>
        <v>0</v>
      </c>
      <c r="O168" s="233"/>
      <c r="P168" s="233"/>
      <c r="Q168" s="233"/>
      <c r="R168" s="128"/>
      <c r="T168" s="160" t="s">
        <v>3</v>
      </c>
      <c r="U168" s="39" t="s">
        <v>41</v>
      </c>
      <c r="V168" s="31"/>
      <c r="W168" s="161">
        <f t="shared" si="26"/>
        <v>0</v>
      </c>
      <c r="X168" s="161">
        <v>1.15E-3</v>
      </c>
      <c r="Y168" s="161">
        <f t="shared" si="27"/>
        <v>1.15E-3</v>
      </c>
      <c r="Z168" s="161">
        <v>0</v>
      </c>
      <c r="AA168" s="162">
        <f t="shared" si="28"/>
        <v>0</v>
      </c>
      <c r="AR168" s="13" t="s">
        <v>260</v>
      </c>
      <c r="AT168" s="13" t="s">
        <v>405</v>
      </c>
      <c r="AU168" s="13" t="s">
        <v>123</v>
      </c>
      <c r="AY168" s="13" t="s">
        <v>144</v>
      </c>
      <c r="BE168" s="101">
        <f t="shared" si="29"/>
        <v>0</v>
      </c>
      <c r="BF168" s="101">
        <f t="shared" si="30"/>
        <v>0</v>
      </c>
      <c r="BG168" s="101">
        <f t="shared" si="31"/>
        <v>0</v>
      </c>
      <c r="BH168" s="101">
        <f t="shared" si="32"/>
        <v>0</v>
      </c>
      <c r="BI168" s="101">
        <f t="shared" si="33"/>
        <v>0</v>
      </c>
      <c r="BJ168" s="13" t="s">
        <v>123</v>
      </c>
      <c r="BK168" s="101">
        <f t="shared" si="34"/>
        <v>0</v>
      </c>
      <c r="BL168" s="13" t="s">
        <v>239</v>
      </c>
      <c r="BM168" s="13" t="s">
        <v>867</v>
      </c>
    </row>
    <row r="169" spans="2:65" s="1" customFormat="1" ht="31.5" customHeight="1" x14ac:dyDescent="0.3">
      <c r="B169" s="126"/>
      <c r="C169" s="167" t="s">
        <v>499</v>
      </c>
      <c r="D169" s="167" t="s">
        <v>405</v>
      </c>
      <c r="E169" s="168" t="s">
        <v>868</v>
      </c>
      <c r="F169" s="250" t="s">
        <v>869</v>
      </c>
      <c r="G169" s="251"/>
      <c r="H169" s="251"/>
      <c r="I169" s="251"/>
      <c r="J169" s="169" t="s">
        <v>183</v>
      </c>
      <c r="K169" s="170">
        <v>1</v>
      </c>
      <c r="L169" s="252">
        <v>0</v>
      </c>
      <c r="M169" s="251"/>
      <c r="N169" s="253">
        <f t="shared" si="25"/>
        <v>0</v>
      </c>
      <c r="O169" s="233"/>
      <c r="P169" s="233"/>
      <c r="Q169" s="233"/>
      <c r="R169" s="128"/>
      <c r="T169" s="160" t="s">
        <v>3</v>
      </c>
      <c r="U169" s="39" t="s">
        <v>41</v>
      </c>
      <c r="V169" s="31"/>
      <c r="W169" s="161">
        <f t="shared" si="26"/>
        <v>0</v>
      </c>
      <c r="X169" s="161">
        <v>0</v>
      </c>
      <c r="Y169" s="161">
        <f t="shared" si="27"/>
        <v>0</v>
      </c>
      <c r="Z169" s="161">
        <v>0</v>
      </c>
      <c r="AA169" s="162">
        <f t="shared" si="28"/>
        <v>0</v>
      </c>
      <c r="AR169" s="13" t="s">
        <v>260</v>
      </c>
      <c r="AT169" s="13" t="s">
        <v>405</v>
      </c>
      <c r="AU169" s="13" t="s">
        <v>123</v>
      </c>
      <c r="AY169" s="13" t="s">
        <v>144</v>
      </c>
      <c r="BE169" s="101">
        <f t="shared" si="29"/>
        <v>0</v>
      </c>
      <c r="BF169" s="101">
        <f t="shared" si="30"/>
        <v>0</v>
      </c>
      <c r="BG169" s="101">
        <f t="shared" si="31"/>
        <v>0</v>
      </c>
      <c r="BH169" s="101">
        <f t="shared" si="32"/>
        <v>0</v>
      </c>
      <c r="BI169" s="101">
        <f t="shared" si="33"/>
        <v>0</v>
      </c>
      <c r="BJ169" s="13" t="s">
        <v>123</v>
      </c>
      <c r="BK169" s="101">
        <f t="shared" si="34"/>
        <v>0</v>
      </c>
      <c r="BL169" s="13" t="s">
        <v>239</v>
      </c>
      <c r="BM169" s="13" t="s">
        <v>870</v>
      </c>
    </row>
    <row r="170" spans="2:65" s="1" customFormat="1" ht="31.5" customHeight="1" x14ac:dyDescent="0.3">
      <c r="B170" s="126"/>
      <c r="C170" s="155" t="s">
        <v>503</v>
      </c>
      <c r="D170" s="155" t="s">
        <v>146</v>
      </c>
      <c r="E170" s="156" t="s">
        <v>871</v>
      </c>
      <c r="F170" s="232" t="s">
        <v>872</v>
      </c>
      <c r="G170" s="233"/>
      <c r="H170" s="233"/>
      <c r="I170" s="233"/>
      <c r="J170" s="157" t="s">
        <v>183</v>
      </c>
      <c r="K170" s="158">
        <v>5</v>
      </c>
      <c r="L170" s="234">
        <v>0</v>
      </c>
      <c r="M170" s="233"/>
      <c r="N170" s="235">
        <f t="shared" si="25"/>
        <v>0</v>
      </c>
      <c r="O170" s="233"/>
      <c r="P170" s="233"/>
      <c r="Q170" s="233"/>
      <c r="R170" s="128"/>
      <c r="T170" s="160" t="s">
        <v>3</v>
      </c>
      <c r="U170" s="39" t="s">
        <v>41</v>
      </c>
      <c r="V170" s="31"/>
      <c r="W170" s="161">
        <f t="shared" si="26"/>
        <v>0</v>
      </c>
      <c r="X170" s="161">
        <v>5.0000000000000002E-5</v>
      </c>
      <c r="Y170" s="161">
        <f t="shared" si="27"/>
        <v>2.5000000000000001E-4</v>
      </c>
      <c r="Z170" s="161">
        <v>0</v>
      </c>
      <c r="AA170" s="162">
        <f t="shared" si="28"/>
        <v>0</v>
      </c>
      <c r="AR170" s="13" t="s">
        <v>239</v>
      </c>
      <c r="AT170" s="13" t="s">
        <v>146</v>
      </c>
      <c r="AU170" s="13" t="s">
        <v>123</v>
      </c>
      <c r="AY170" s="13" t="s">
        <v>144</v>
      </c>
      <c r="BE170" s="101">
        <f t="shared" si="29"/>
        <v>0</v>
      </c>
      <c r="BF170" s="101">
        <f t="shared" si="30"/>
        <v>0</v>
      </c>
      <c r="BG170" s="101">
        <f t="shared" si="31"/>
        <v>0</v>
      </c>
      <c r="BH170" s="101">
        <f t="shared" si="32"/>
        <v>0</v>
      </c>
      <c r="BI170" s="101">
        <f t="shared" si="33"/>
        <v>0</v>
      </c>
      <c r="BJ170" s="13" t="s">
        <v>123</v>
      </c>
      <c r="BK170" s="101">
        <f t="shared" si="34"/>
        <v>0</v>
      </c>
      <c r="BL170" s="13" t="s">
        <v>239</v>
      </c>
      <c r="BM170" s="13" t="s">
        <v>873</v>
      </c>
    </row>
    <row r="171" spans="2:65" s="1" customFormat="1" ht="44.25" customHeight="1" x14ac:dyDescent="0.3">
      <c r="B171" s="126"/>
      <c r="C171" s="167" t="s">
        <v>507</v>
      </c>
      <c r="D171" s="167" t="s">
        <v>405</v>
      </c>
      <c r="E171" s="168" t="s">
        <v>874</v>
      </c>
      <c r="F171" s="250" t="s">
        <v>875</v>
      </c>
      <c r="G171" s="251"/>
      <c r="H171" s="251"/>
      <c r="I171" s="251"/>
      <c r="J171" s="169" t="s">
        <v>183</v>
      </c>
      <c r="K171" s="170">
        <v>5</v>
      </c>
      <c r="L171" s="252">
        <v>0</v>
      </c>
      <c r="M171" s="251"/>
      <c r="N171" s="253">
        <f t="shared" si="25"/>
        <v>0</v>
      </c>
      <c r="O171" s="233"/>
      <c r="P171" s="233"/>
      <c r="Q171" s="233"/>
      <c r="R171" s="128"/>
      <c r="T171" s="160" t="s">
        <v>3</v>
      </c>
      <c r="U171" s="39" t="s">
        <v>41</v>
      </c>
      <c r="V171" s="31"/>
      <c r="W171" s="161">
        <f t="shared" si="26"/>
        <v>0</v>
      </c>
      <c r="X171" s="161">
        <v>8.9999999999999998E-4</v>
      </c>
      <c r="Y171" s="161">
        <f t="shared" si="27"/>
        <v>4.4999999999999997E-3</v>
      </c>
      <c r="Z171" s="161">
        <v>0</v>
      </c>
      <c r="AA171" s="162">
        <f t="shared" si="28"/>
        <v>0</v>
      </c>
      <c r="AR171" s="13" t="s">
        <v>260</v>
      </c>
      <c r="AT171" s="13" t="s">
        <v>405</v>
      </c>
      <c r="AU171" s="13" t="s">
        <v>123</v>
      </c>
      <c r="AY171" s="13" t="s">
        <v>144</v>
      </c>
      <c r="BE171" s="101">
        <f t="shared" si="29"/>
        <v>0</v>
      </c>
      <c r="BF171" s="101">
        <f t="shared" si="30"/>
        <v>0</v>
      </c>
      <c r="BG171" s="101">
        <f t="shared" si="31"/>
        <v>0</v>
      </c>
      <c r="BH171" s="101">
        <f t="shared" si="32"/>
        <v>0</v>
      </c>
      <c r="BI171" s="101">
        <f t="shared" si="33"/>
        <v>0</v>
      </c>
      <c r="BJ171" s="13" t="s">
        <v>123</v>
      </c>
      <c r="BK171" s="101">
        <f t="shared" si="34"/>
        <v>0</v>
      </c>
      <c r="BL171" s="13" t="s">
        <v>239</v>
      </c>
      <c r="BM171" s="13" t="s">
        <v>876</v>
      </c>
    </row>
    <row r="172" spans="2:65" s="1" customFormat="1" ht="22.5" customHeight="1" x14ac:dyDescent="0.3">
      <c r="B172" s="126"/>
      <c r="C172" s="155" t="s">
        <v>563</v>
      </c>
      <c r="D172" s="155" t="s">
        <v>146</v>
      </c>
      <c r="E172" s="156" t="s">
        <v>877</v>
      </c>
      <c r="F172" s="232" t="s">
        <v>878</v>
      </c>
      <c r="G172" s="233"/>
      <c r="H172" s="233"/>
      <c r="I172" s="233"/>
      <c r="J172" s="157" t="s">
        <v>183</v>
      </c>
      <c r="K172" s="158">
        <v>1</v>
      </c>
      <c r="L172" s="234">
        <v>0</v>
      </c>
      <c r="M172" s="233"/>
      <c r="N172" s="235">
        <f t="shared" si="25"/>
        <v>0</v>
      </c>
      <c r="O172" s="233"/>
      <c r="P172" s="233"/>
      <c r="Q172" s="233"/>
      <c r="R172" s="128"/>
      <c r="T172" s="160" t="s">
        <v>3</v>
      </c>
      <c r="U172" s="39" t="s">
        <v>41</v>
      </c>
      <c r="V172" s="31"/>
      <c r="W172" s="161">
        <f t="shared" si="26"/>
        <v>0</v>
      </c>
      <c r="X172" s="161">
        <v>1.5399999999999999E-3</v>
      </c>
      <c r="Y172" s="161">
        <f t="shared" si="27"/>
        <v>1.5399999999999999E-3</v>
      </c>
      <c r="Z172" s="161">
        <v>0</v>
      </c>
      <c r="AA172" s="162">
        <f t="shared" si="28"/>
        <v>0</v>
      </c>
      <c r="AR172" s="13" t="s">
        <v>239</v>
      </c>
      <c r="AT172" s="13" t="s">
        <v>146</v>
      </c>
      <c r="AU172" s="13" t="s">
        <v>123</v>
      </c>
      <c r="AY172" s="13" t="s">
        <v>144</v>
      </c>
      <c r="BE172" s="101">
        <f t="shared" si="29"/>
        <v>0</v>
      </c>
      <c r="BF172" s="101">
        <f t="shared" si="30"/>
        <v>0</v>
      </c>
      <c r="BG172" s="101">
        <f t="shared" si="31"/>
        <v>0</v>
      </c>
      <c r="BH172" s="101">
        <f t="shared" si="32"/>
        <v>0</v>
      </c>
      <c r="BI172" s="101">
        <f t="shared" si="33"/>
        <v>0</v>
      </c>
      <c r="BJ172" s="13" t="s">
        <v>123</v>
      </c>
      <c r="BK172" s="101">
        <f t="shared" si="34"/>
        <v>0</v>
      </c>
      <c r="BL172" s="13" t="s">
        <v>239</v>
      </c>
      <c r="BM172" s="13" t="s">
        <v>879</v>
      </c>
    </row>
    <row r="173" spans="2:65" s="1" customFormat="1" ht="31.5" customHeight="1" x14ac:dyDescent="0.3">
      <c r="B173" s="126"/>
      <c r="C173" s="155" t="s">
        <v>256</v>
      </c>
      <c r="D173" s="155" t="s">
        <v>146</v>
      </c>
      <c r="E173" s="156" t="s">
        <v>880</v>
      </c>
      <c r="F173" s="232" t="s">
        <v>881</v>
      </c>
      <c r="G173" s="233"/>
      <c r="H173" s="233"/>
      <c r="I173" s="233"/>
      <c r="J173" s="157" t="s">
        <v>457</v>
      </c>
      <c r="K173" s="159">
        <v>0</v>
      </c>
      <c r="L173" s="234">
        <v>0</v>
      </c>
      <c r="M173" s="233"/>
      <c r="N173" s="235">
        <f t="shared" si="25"/>
        <v>0</v>
      </c>
      <c r="O173" s="233"/>
      <c r="P173" s="233"/>
      <c r="Q173" s="233"/>
      <c r="R173" s="128"/>
      <c r="T173" s="160" t="s">
        <v>3</v>
      </c>
      <c r="U173" s="39" t="s">
        <v>41</v>
      </c>
      <c r="V173" s="31"/>
      <c r="W173" s="161">
        <f t="shared" si="26"/>
        <v>0</v>
      </c>
      <c r="X173" s="161">
        <v>0</v>
      </c>
      <c r="Y173" s="161">
        <f t="shared" si="27"/>
        <v>0</v>
      </c>
      <c r="Z173" s="161">
        <v>0</v>
      </c>
      <c r="AA173" s="162">
        <f t="shared" si="28"/>
        <v>0</v>
      </c>
      <c r="AR173" s="13" t="s">
        <v>239</v>
      </c>
      <c r="AT173" s="13" t="s">
        <v>146</v>
      </c>
      <c r="AU173" s="13" t="s">
        <v>123</v>
      </c>
      <c r="AY173" s="13" t="s">
        <v>144</v>
      </c>
      <c r="BE173" s="101">
        <f t="shared" si="29"/>
        <v>0</v>
      </c>
      <c r="BF173" s="101">
        <f t="shared" si="30"/>
        <v>0</v>
      </c>
      <c r="BG173" s="101">
        <f t="shared" si="31"/>
        <v>0</v>
      </c>
      <c r="BH173" s="101">
        <f t="shared" si="32"/>
        <v>0</v>
      </c>
      <c r="BI173" s="101">
        <f t="shared" si="33"/>
        <v>0</v>
      </c>
      <c r="BJ173" s="13" t="s">
        <v>123</v>
      </c>
      <c r="BK173" s="101">
        <f t="shared" si="34"/>
        <v>0</v>
      </c>
      <c r="BL173" s="13" t="s">
        <v>239</v>
      </c>
      <c r="BM173" s="13" t="s">
        <v>882</v>
      </c>
    </row>
    <row r="174" spans="2:65" s="9" customFormat="1" ht="29.85" customHeight="1" x14ac:dyDescent="0.3">
      <c r="B174" s="144"/>
      <c r="C174" s="145"/>
      <c r="D174" s="154" t="s">
        <v>764</v>
      </c>
      <c r="E174" s="154"/>
      <c r="F174" s="154"/>
      <c r="G174" s="154"/>
      <c r="H174" s="154"/>
      <c r="I174" s="154"/>
      <c r="J174" s="154"/>
      <c r="K174" s="154"/>
      <c r="L174" s="154"/>
      <c r="M174" s="154"/>
      <c r="N174" s="244">
        <f>BK174</f>
        <v>0</v>
      </c>
      <c r="O174" s="245"/>
      <c r="P174" s="245"/>
      <c r="Q174" s="245"/>
      <c r="R174" s="147"/>
      <c r="T174" s="148"/>
      <c r="U174" s="145"/>
      <c r="V174" s="145"/>
      <c r="W174" s="149">
        <f>SUM(W175:W188)</f>
        <v>0</v>
      </c>
      <c r="X174" s="145"/>
      <c r="Y174" s="149">
        <f>SUM(Y175:Y188)</f>
        <v>0.64407000000000003</v>
      </c>
      <c r="Z174" s="145"/>
      <c r="AA174" s="150">
        <f>SUM(AA175:AA188)</f>
        <v>0</v>
      </c>
      <c r="AR174" s="151" t="s">
        <v>123</v>
      </c>
      <c r="AT174" s="152" t="s">
        <v>73</v>
      </c>
      <c r="AU174" s="152" t="s">
        <v>81</v>
      </c>
      <c r="AY174" s="151" t="s">
        <v>144</v>
      </c>
      <c r="BK174" s="153">
        <f>SUM(BK175:BK188)</f>
        <v>0</v>
      </c>
    </row>
    <row r="175" spans="2:65" s="1" customFormat="1" ht="22.5" customHeight="1" x14ac:dyDescent="0.3">
      <c r="B175" s="126"/>
      <c r="C175" s="155" t="s">
        <v>442</v>
      </c>
      <c r="D175" s="155" t="s">
        <v>146</v>
      </c>
      <c r="E175" s="156" t="s">
        <v>883</v>
      </c>
      <c r="F175" s="232" t="s">
        <v>884</v>
      </c>
      <c r="G175" s="233"/>
      <c r="H175" s="233"/>
      <c r="I175" s="233"/>
      <c r="J175" s="157" t="s">
        <v>183</v>
      </c>
      <c r="K175" s="158">
        <v>4</v>
      </c>
      <c r="L175" s="234">
        <v>0</v>
      </c>
      <c r="M175" s="233"/>
      <c r="N175" s="235">
        <f t="shared" ref="N175:N188" si="35">ROUND(L175*K175,2)</f>
        <v>0</v>
      </c>
      <c r="O175" s="233"/>
      <c r="P175" s="233"/>
      <c r="Q175" s="233"/>
      <c r="R175" s="128"/>
      <c r="T175" s="160" t="s">
        <v>3</v>
      </c>
      <c r="U175" s="39" t="s">
        <v>41</v>
      </c>
      <c r="V175" s="31"/>
      <c r="W175" s="161">
        <f t="shared" ref="W175:W188" si="36">V175*K175</f>
        <v>0</v>
      </c>
      <c r="X175" s="161">
        <v>5.8E-4</v>
      </c>
      <c r="Y175" s="161">
        <f t="shared" ref="Y175:Y188" si="37">X175*K175</f>
        <v>2.32E-3</v>
      </c>
      <c r="Z175" s="161">
        <v>0</v>
      </c>
      <c r="AA175" s="162">
        <f t="shared" ref="AA175:AA188" si="38">Z175*K175</f>
        <v>0</v>
      </c>
      <c r="AR175" s="13" t="s">
        <v>239</v>
      </c>
      <c r="AT175" s="13" t="s">
        <v>146</v>
      </c>
      <c r="AU175" s="13" t="s">
        <v>123</v>
      </c>
      <c r="AY175" s="13" t="s">
        <v>144</v>
      </c>
      <c r="BE175" s="101">
        <f t="shared" ref="BE175:BE188" si="39">IF(U175="základná",N175,0)</f>
        <v>0</v>
      </c>
      <c r="BF175" s="101">
        <f t="shared" ref="BF175:BF188" si="40">IF(U175="znížená",N175,0)</f>
        <v>0</v>
      </c>
      <c r="BG175" s="101">
        <f t="shared" ref="BG175:BG188" si="41">IF(U175="zákl. prenesená",N175,0)</f>
        <v>0</v>
      </c>
      <c r="BH175" s="101">
        <f t="shared" ref="BH175:BH188" si="42">IF(U175="zníž. prenesená",N175,0)</f>
        <v>0</v>
      </c>
      <c r="BI175" s="101">
        <f t="shared" ref="BI175:BI188" si="43">IF(U175="nulová",N175,0)</f>
        <v>0</v>
      </c>
      <c r="BJ175" s="13" t="s">
        <v>123</v>
      </c>
      <c r="BK175" s="101">
        <f t="shared" ref="BK175:BK188" si="44">ROUND(L175*K175,2)</f>
        <v>0</v>
      </c>
      <c r="BL175" s="13" t="s">
        <v>239</v>
      </c>
      <c r="BM175" s="13" t="s">
        <v>885</v>
      </c>
    </row>
    <row r="176" spans="2:65" s="1" customFormat="1" ht="22.5" customHeight="1" x14ac:dyDescent="0.3">
      <c r="B176" s="126"/>
      <c r="C176" s="167" t="s">
        <v>446</v>
      </c>
      <c r="D176" s="167" t="s">
        <v>405</v>
      </c>
      <c r="E176" s="168" t="s">
        <v>886</v>
      </c>
      <c r="F176" s="250" t="s">
        <v>887</v>
      </c>
      <c r="G176" s="251"/>
      <c r="H176" s="251"/>
      <c r="I176" s="251"/>
      <c r="J176" s="169" t="s">
        <v>183</v>
      </c>
      <c r="K176" s="170">
        <v>4</v>
      </c>
      <c r="L176" s="252">
        <v>0</v>
      </c>
      <c r="M176" s="251"/>
      <c r="N176" s="253">
        <f t="shared" si="35"/>
        <v>0</v>
      </c>
      <c r="O176" s="233"/>
      <c r="P176" s="233"/>
      <c r="Q176" s="233"/>
      <c r="R176" s="128"/>
      <c r="T176" s="160" t="s">
        <v>3</v>
      </c>
      <c r="U176" s="39" t="s">
        <v>41</v>
      </c>
      <c r="V176" s="31"/>
      <c r="W176" s="161">
        <f t="shared" si="36"/>
        <v>0</v>
      </c>
      <c r="X176" s="161">
        <v>2.4000000000000001E-4</v>
      </c>
      <c r="Y176" s="161">
        <f t="shared" si="37"/>
        <v>9.6000000000000002E-4</v>
      </c>
      <c r="Z176" s="161">
        <v>0</v>
      </c>
      <c r="AA176" s="162">
        <f t="shared" si="38"/>
        <v>0</v>
      </c>
      <c r="AR176" s="13" t="s">
        <v>260</v>
      </c>
      <c r="AT176" s="13" t="s">
        <v>405</v>
      </c>
      <c r="AU176" s="13" t="s">
        <v>123</v>
      </c>
      <c r="AY176" s="13" t="s">
        <v>144</v>
      </c>
      <c r="BE176" s="101">
        <f t="shared" si="39"/>
        <v>0</v>
      </c>
      <c r="BF176" s="101">
        <f t="shared" si="40"/>
        <v>0</v>
      </c>
      <c r="BG176" s="101">
        <f t="shared" si="41"/>
        <v>0</v>
      </c>
      <c r="BH176" s="101">
        <f t="shared" si="42"/>
        <v>0</v>
      </c>
      <c r="BI176" s="101">
        <f t="shared" si="43"/>
        <v>0</v>
      </c>
      <c r="BJ176" s="13" t="s">
        <v>123</v>
      </c>
      <c r="BK176" s="101">
        <f t="shared" si="44"/>
        <v>0</v>
      </c>
      <c r="BL176" s="13" t="s">
        <v>239</v>
      </c>
      <c r="BM176" s="13" t="s">
        <v>888</v>
      </c>
    </row>
    <row r="177" spans="2:65" s="1" customFormat="1" ht="31.5" customHeight="1" x14ac:dyDescent="0.3">
      <c r="B177" s="126"/>
      <c r="C177" s="155" t="s">
        <v>527</v>
      </c>
      <c r="D177" s="155" t="s">
        <v>146</v>
      </c>
      <c r="E177" s="156" t="s">
        <v>889</v>
      </c>
      <c r="F177" s="232" t="s">
        <v>890</v>
      </c>
      <c r="G177" s="233"/>
      <c r="H177" s="233"/>
      <c r="I177" s="233"/>
      <c r="J177" s="157" t="s">
        <v>183</v>
      </c>
      <c r="K177" s="158">
        <v>4</v>
      </c>
      <c r="L177" s="234">
        <v>0</v>
      </c>
      <c r="M177" s="233"/>
      <c r="N177" s="235">
        <f t="shared" si="35"/>
        <v>0</v>
      </c>
      <c r="O177" s="233"/>
      <c r="P177" s="233"/>
      <c r="Q177" s="233"/>
      <c r="R177" s="128"/>
      <c r="T177" s="160" t="s">
        <v>3</v>
      </c>
      <c r="U177" s="39" t="s">
        <v>41</v>
      </c>
      <c r="V177" s="31"/>
      <c r="W177" s="161">
        <f t="shared" si="36"/>
        <v>0</v>
      </c>
      <c r="X177" s="161">
        <v>2.0000000000000002E-5</v>
      </c>
      <c r="Y177" s="161">
        <f t="shared" si="37"/>
        <v>8.0000000000000007E-5</v>
      </c>
      <c r="Z177" s="161">
        <v>0</v>
      </c>
      <c r="AA177" s="162">
        <f t="shared" si="38"/>
        <v>0</v>
      </c>
      <c r="AR177" s="13" t="s">
        <v>239</v>
      </c>
      <c r="AT177" s="13" t="s">
        <v>146</v>
      </c>
      <c r="AU177" s="13" t="s">
        <v>123</v>
      </c>
      <c r="AY177" s="13" t="s">
        <v>144</v>
      </c>
      <c r="BE177" s="101">
        <f t="shared" si="39"/>
        <v>0</v>
      </c>
      <c r="BF177" s="101">
        <f t="shared" si="40"/>
        <v>0</v>
      </c>
      <c r="BG177" s="101">
        <f t="shared" si="41"/>
        <v>0</v>
      </c>
      <c r="BH177" s="101">
        <f t="shared" si="42"/>
        <v>0</v>
      </c>
      <c r="BI177" s="101">
        <f t="shared" si="43"/>
        <v>0</v>
      </c>
      <c r="BJ177" s="13" t="s">
        <v>123</v>
      </c>
      <c r="BK177" s="101">
        <f t="shared" si="44"/>
        <v>0</v>
      </c>
      <c r="BL177" s="13" t="s">
        <v>239</v>
      </c>
      <c r="BM177" s="13" t="s">
        <v>891</v>
      </c>
    </row>
    <row r="178" spans="2:65" s="1" customFormat="1" ht="31.5" customHeight="1" x14ac:dyDescent="0.3">
      <c r="B178" s="126"/>
      <c r="C178" s="167" t="s">
        <v>531</v>
      </c>
      <c r="D178" s="167" t="s">
        <v>405</v>
      </c>
      <c r="E178" s="168" t="s">
        <v>892</v>
      </c>
      <c r="F178" s="250" t="s">
        <v>893</v>
      </c>
      <c r="G178" s="251"/>
      <c r="H178" s="251"/>
      <c r="I178" s="251"/>
      <c r="J178" s="169" t="s">
        <v>183</v>
      </c>
      <c r="K178" s="170">
        <v>4</v>
      </c>
      <c r="L178" s="252">
        <v>0</v>
      </c>
      <c r="M178" s="251"/>
      <c r="N178" s="253">
        <f t="shared" si="35"/>
        <v>0</v>
      </c>
      <c r="O178" s="233"/>
      <c r="P178" s="233"/>
      <c r="Q178" s="233"/>
      <c r="R178" s="128"/>
      <c r="T178" s="160" t="s">
        <v>3</v>
      </c>
      <c r="U178" s="39" t="s">
        <v>41</v>
      </c>
      <c r="V178" s="31"/>
      <c r="W178" s="161">
        <f t="shared" si="36"/>
        <v>0</v>
      </c>
      <c r="X178" s="161">
        <v>1.7489999999999999E-2</v>
      </c>
      <c r="Y178" s="161">
        <f t="shared" si="37"/>
        <v>6.9959999999999994E-2</v>
      </c>
      <c r="Z178" s="161">
        <v>0</v>
      </c>
      <c r="AA178" s="162">
        <f t="shared" si="38"/>
        <v>0</v>
      </c>
      <c r="AR178" s="13" t="s">
        <v>260</v>
      </c>
      <c r="AT178" s="13" t="s">
        <v>405</v>
      </c>
      <c r="AU178" s="13" t="s">
        <v>123</v>
      </c>
      <c r="AY178" s="13" t="s">
        <v>144</v>
      </c>
      <c r="BE178" s="101">
        <f t="shared" si="39"/>
        <v>0</v>
      </c>
      <c r="BF178" s="101">
        <f t="shared" si="40"/>
        <v>0</v>
      </c>
      <c r="BG178" s="101">
        <f t="shared" si="41"/>
        <v>0</v>
      </c>
      <c r="BH178" s="101">
        <f t="shared" si="42"/>
        <v>0</v>
      </c>
      <c r="BI178" s="101">
        <f t="shared" si="43"/>
        <v>0</v>
      </c>
      <c r="BJ178" s="13" t="s">
        <v>123</v>
      </c>
      <c r="BK178" s="101">
        <f t="shared" si="44"/>
        <v>0</v>
      </c>
      <c r="BL178" s="13" t="s">
        <v>239</v>
      </c>
      <c r="BM178" s="13" t="s">
        <v>894</v>
      </c>
    </row>
    <row r="179" spans="2:65" s="1" customFormat="1" ht="31.5" customHeight="1" x14ac:dyDescent="0.3">
      <c r="B179" s="126"/>
      <c r="C179" s="155" t="s">
        <v>535</v>
      </c>
      <c r="D179" s="155" t="s">
        <v>146</v>
      </c>
      <c r="E179" s="156" t="s">
        <v>895</v>
      </c>
      <c r="F179" s="232" t="s">
        <v>896</v>
      </c>
      <c r="G179" s="233"/>
      <c r="H179" s="233"/>
      <c r="I179" s="233"/>
      <c r="J179" s="157" t="s">
        <v>183</v>
      </c>
      <c r="K179" s="158">
        <v>1</v>
      </c>
      <c r="L179" s="234">
        <v>0</v>
      </c>
      <c r="M179" s="233"/>
      <c r="N179" s="235">
        <f t="shared" si="35"/>
        <v>0</v>
      </c>
      <c r="O179" s="233"/>
      <c r="P179" s="233"/>
      <c r="Q179" s="233"/>
      <c r="R179" s="128"/>
      <c r="T179" s="160" t="s">
        <v>3</v>
      </c>
      <c r="U179" s="39" t="s">
        <v>41</v>
      </c>
      <c r="V179" s="31"/>
      <c r="W179" s="161">
        <f t="shared" si="36"/>
        <v>0</v>
      </c>
      <c r="X179" s="161">
        <v>2.0000000000000002E-5</v>
      </c>
      <c r="Y179" s="161">
        <f t="shared" si="37"/>
        <v>2.0000000000000002E-5</v>
      </c>
      <c r="Z179" s="161">
        <v>0</v>
      </c>
      <c r="AA179" s="162">
        <f t="shared" si="38"/>
        <v>0</v>
      </c>
      <c r="AR179" s="13" t="s">
        <v>239</v>
      </c>
      <c r="AT179" s="13" t="s">
        <v>146</v>
      </c>
      <c r="AU179" s="13" t="s">
        <v>123</v>
      </c>
      <c r="AY179" s="13" t="s">
        <v>144</v>
      </c>
      <c r="BE179" s="101">
        <f t="shared" si="39"/>
        <v>0</v>
      </c>
      <c r="BF179" s="101">
        <f t="shared" si="40"/>
        <v>0</v>
      </c>
      <c r="BG179" s="101">
        <f t="shared" si="41"/>
        <v>0</v>
      </c>
      <c r="BH179" s="101">
        <f t="shared" si="42"/>
        <v>0</v>
      </c>
      <c r="BI179" s="101">
        <f t="shared" si="43"/>
        <v>0</v>
      </c>
      <c r="BJ179" s="13" t="s">
        <v>123</v>
      </c>
      <c r="BK179" s="101">
        <f t="shared" si="44"/>
        <v>0</v>
      </c>
      <c r="BL179" s="13" t="s">
        <v>239</v>
      </c>
      <c r="BM179" s="13" t="s">
        <v>897</v>
      </c>
    </row>
    <row r="180" spans="2:65" s="1" customFormat="1" ht="31.5" customHeight="1" x14ac:dyDescent="0.3">
      <c r="B180" s="126"/>
      <c r="C180" s="167" t="s">
        <v>539</v>
      </c>
      <c r="D180" s="167" t="s">
        <v>405</v>
      </c>
      <c r="E180" s="168" t="s">
        <v>898</v>
      </c>
      <c r="F180" s="250" t="s">
        <v>899</v>
      </c>
      <c r="G180" s="251"/>
      <c r="H180" s="251"/>
      <c r="I180" s="251"/>
      <c r="J180" s="169" t="s">
        <v>183</v>
      </c>
      <c r="K180" s="170">
        <v>1</v>
      </c>
      <c r="L180" s="252">
        <v>0</v>
      </c>
      <c r="M180" s="251"/>
      <c r="N180" s="253">
        <f t="shared" si="35"/>
        <v>0</v>
      </c>
      <c r="O180" s="233"/>
      <c r="P180" s="233"/>
      <c r="Q180" s="233"/>
      <c r="R180" s="128"/>
      <c r="T180" s="160" t="s">
        <v>3</v>
      </c>
      <c r="U180" s="39" t="s">
        <v>41</v>
      </c>
      <c r="V180" s="31"/>
      <c r="W180" s="161">
        <f t="shared" si="36"/>
        <v>0</v>
      </c>
      <c r="X180" s="161">
        <v>2.2790000000000001E-2</v>
      </c>
      <c r="Y180" s="161">
        <f t="shared" si="37"/>
        <v>2.2790000000000001E-2</v>
      </c>
      <c r="Z180" s="161">
        <v>0</v>
      </c>
      <c r="AA180" s="162">
        <f t="shared" si="38"/>
        <v>0</v>
      </c>
      <c r="AR180" s="13" t="s">
        <v>260</v>
      </c>
      <c r="AT180" s="13" t="s">
        <v>405</v>
      </c>
      <c r="AU180" s="13" t="s">
        <v>123</v>
      </c>
      <c r="AY180" s="13" t="s">
        <v>144</v>
      </c>
      <c r="BE180" s="101">
        <f t="shared" si="39"/>
        <v>0</v>
      </c>
      <c r="BF180" s="101">
        <f t="shared" si="40"/>
        <v>0</v>
      </c>
      <c r="BG180" s="101">
        <f t="shared" si="41"/>
        <v>0</v>
      </c>
      <c r="BH180" s="101">
        <f t="shared" si="42"/>
        <v>0</v>
      </c>
      <c r="BI180" s="101">
        <f t="shared" si="43"/>
        <v>0</v>
      </c>
      <c r="BJ180" s="13" t="s">
        <v>123</v>
      </c>
      <c r="BK180" s="101">
        <f t="shared" si="44"/>
        <v>0</v>
      </c>
      <c r="BL180" s="13" t="s">
        <v>239</v>
      </c>
      <c r="BM180" s="13" t="s">
        <v>900</v>
      </c>
    </row>
    <row r="181" spans="2:65" s="1" customFormat="1" ht="31.5" customHeight="1" x14ac:dyDescent="0.3">
      <c r="B181" s="126"/>
      <c r="C181" s="155" t="s">
        <v>543</v>
      </c>
      <c r="D181" s="155" t="s">
        <v>146</v>
      </c>
      <c r="E181" s="156" t="s">
        <v>901</v>
      </c>
      <c r="F181" s="232" t="s">
        <v>902</v>
      </c>
      <c r="G181" s="233"/>
      <c r="H181" s="233"/>
      <c r="I181" s="233"/>
      <c r="J181" s="157" t="s">
        <v>183</v>
      </c>
      <c r="K181" s="158">
        <v>12</v>
      </c>
      <c r="L181" s="234">
        <v>0</v>
      </c>
      <c r="M181" s="233"/>
      <c r="N181" s="235">
        <f t="shared" si="35"/>
        <v>0</v>
      </c>
      <c r="O181" s="233"/>
      <c r="P181" s="233"/>
      <c r="Q181" s="233"/>
      <c r="R181" s="128"/>
      <c r="T181" s="160" t="s">
        <v>3</v>
      </c>
      <c r="U181" s="39" t="s">
        <v>41</v>
      </c>
      <c r="V181" s="31"/>
      <c r="W181" s="161">
        <f t="shared" si="36"/>
        <v>0</v>
      </c>
      <c r="X181" s="161">
        <v>2.0000000000000002E-5</v>
      </c>
      <c r="Y181" s="161">
        <f t="shared" si="37"/>
        <v>2.4000000000000003E-4</v>
      </c>
      <c r="Z181" s="161">
        <v>0</v>
      </c>
      <c r="AA181" s="162">
        <f t="shared" si="38"/>
        <v>0</v>
      </c>
      <c r="AR181" s="13" t="s">
        <v>239</v>
      </c>
      <c r="AT181" s="13" t="s">
        <v>146</v>
      </c>
      <c r="AU181" s="13" t="s">
        <v>123</v>
      </c>
      <c r="AY181" s="13" t="s">
        <v>144</v>
      </c>
      <c r="BE181" s="101">
        <f t="shared" si="39"/>
        <v>0</v>
      </c>
      <c r="BF181" s="101">
        <f t="shared" si="40"/>
        <v>0</v>
      </c>
      <c r="BG181" s="101">
        <f t="shared" si="41"/>
        <v>0</v>
      </c>
      <c r="BH181" s="101">
        <f t="shared" si="42"/>
        <v>0</v>
      </c>
      <c r="BI181" s="101">
        <f t="shared" si="43"/>
        <v>0</v>
      </c>
      <c r="BJ181" s="13" t="s">
        <v>123</v>
      </c>
      <c r="BK181" s="101">
        <f t="shared" si="44"/>
        <v>0</v>
      </c>
      <c r="BL181" s="13" t="s">
        <v>239</v>
      </c>
      <c r="BM181" s="13" t="s">
        <v>903</v>
      </c>
    </row>
    <row r="182" spans="2:65" s="1" customFormat="1" ht="31.5" customHeight="1" x14ac:dyDescent="0.3">
      <c r="B182" s="126"/>
      <c r="C182" s="167" t="s">
        <v>547</v>
      </c>
      <c r="D182" s="167" t="s">
        <v>405</v>
      </c>
      <c r="E182" s="168" t="s">
        <v>904</v>
      </c>
      <c r="F182" s="250" t="s">
        <v>905</v>
      </c>
      <c r="G182" s="251"/>
      <c r="H182" s="251"/>
      <c r="I182" s="251"/>
      <c r="J182" s="169" t="s">
        <v>183</v>
      </c>
      <c r="K182" s="170">
        <v>5</v>
      </c>
      <c r="L182" s="252">
        <v>0</v>
      </c>
      <c r="M182" s="251"/>
      <c r="N182" s="253">
        <f t="shared" si="35"/>
        <v>0</v>
      </c>
      <c r="O182" s="233"/>
      <c r="P182" s="233"/>
      <c r="Q182" s="233"/>
      <c r="R182" s="128"/>
      <c r="T182" s="160" t="s">
        <v>3</v>
      </c>
      <c r="U182" s="39" t="s">
        <v>41</v>
      </c>
      <c r="V182" s="31"/>
      <c r="W182" s="161">
        <f t="shared" si="36"/>
        <v>0</v>
      </c>
      <c r="X182" s="161">
        <v>2.5000000000000001E-2</v>
      </c>
      <c r="Y182" s="161">
        <f t="shared" si="37"/>
        <v>0.125</v>
      </c>
      <c r="Z182" s="161">
        <v>0</v>
      </c>
      <c r="AA182" s="162">
        <f t="shared" si="38"/>
        <v>0</v>
      </c>
      <c r="AR182" s="13" t="s">
        <v>260</v>
      </c>
      <c r="AT182" s="13" t="s">
        <v>405</v>
      </c>
      <c r="AU182" s="13" t="s">
        <v>123</v>
      </c>
      <c r="AY182" s="13" t="s">
        <v>144</v>
      </c>
      <c r="BE182" s="101">
        <f t="shared" si="39"/>
        <v>0</v>
      </c>
      <c r="BF182" s="101">
        <f t="shared" si="40"/>
        <v>0</v>
      </c>
      <c r="BG182" s="101">
        <f t="shared" si="41"/>
        <v>0</v>
      </c>
      <c r="BH182" s="101">
        <f t="shared" si="42"/>
        <v>0</v>
      </c>
      <c r="BI182" s="101">
        <f t="shared" si="43"/>
        <v>0</v>
      </c>
      <c r="BJ182" s="13" t="s">
        <v>123</v>
      </c>
      <c r="BK182" s="101">
        <f t="shared" si="44"/>
        <v>0</v>
      </c>
      <c r="BL182" s="13" t="s">
        <v>239</v>
      </c>
      <c r="BM182" s="13" t="s">
        <v>906</v>
      </c>
    </row>
    <row r="183" spans="2:65" s="1" customFormat="1" ht="31.5" customHeight="1" x14ac:dyDescent="0.3">
      <c r="B183" s="126"/>
      <c r="C183" s="167" t="s">
        <v>551</v>
      </c>
      <c r="D183" s="167" t="s">
        <v>405</v>
      </c>
      <c r="E183" s="168" t="s">
        <v>907</v>
      </c>
      <c r="F183" s="250" t="s">
        <v>908</v>
      </c>
      <c r="G183" s="251"/>
      <c r="H183" s="251"/>
      <c r="I183" s="251"/>
      <c r="J183" s="169" t="s">
        <v>183</v>
      </c>
      <c r="K183" s="170">
        <v>5</v>
      </c>
      <c r="L183" s="252">
        <v>0</v>
      </c>
      <c r="M183" s="251"/>
      <c r="N183" s="253">
        <f t="shared" si="35"/>
        <v>0</v>
      </c>
      <c r="O183" s="233"/>
      <c r="P183" s="233"/>
      <c r="Q183" s="233"/>
      <c r="R183" s="128"/>
      <c r="T183" s="160" t="s">
        <v>3</v>
      </c>
      <c r="U183" s="39" t="s">
        <v>41</v>
      </c>
      <c r="V183" s="31"/>
      <c r="W183" s="161">
        <f t="shared" si="36"/>
        <v>0</v>
      </c>
      <c r="X183" s="161">
        <v>2.9000000000000001E-2</v>
      </c>
      <c r="Y183" s="161">
        <f t="shared" si="37"/>
        <v>0.14500000000000002</v>
      </c>
      <c r="Z183" s="161">
        <v>0</v>
      </c>
      <c r="AA183" s="162">
        <f t="shared" si="38"/>
        <v>0</v>
      </c>
      <c r="AR183" s="13" t="s">
        <v>260</v>
      </c>
      <c r="AT183" s="13" t="s">
        <v>405</v>
      </c>
      <c r="AU183" s="13" t="s">
        <v>123</v>
      </c>
      <c r="AY183" s="13" t="s">
        <v>144</v>
      </c>
      <c r="BE183" s="101">
        <f t="shared" si="39"/>
        <v>0</v>
      </c>
      <c r="BF183" s="101">
        <f t="shared" si="40"/>
        <v>0</v>
      </c>
      <c r="BG183" s="101">
        <f t="shared" si="41"/>
        <v>0</v>
      </c>
      <c r="BH183" s="101">
        <f t="shared" si="42"/>
        <v>0</v>
      </c>
      <c r="BI183" s="101">
        <f t="shared" si="43"/>
        <v>0</v>
      </c>
      <c r="BJ183" s="13" t="s">
        <v>123</v>
      </c>
      <c r="BK183" s="101">
        <f t="shared" si="44"/>
        <v>0</v>
      </c>
      <c r="BL183" s="13" t="s">
        <v>239</v>
      </c>
      <c r="BM183" s="13" t="s">
        <v>909</v>
      </c>
    </row>
    <row r="184" spans="2:65" s="1" customFormat="1" ht="31.5" customHeight="1" x14ac:dyDescent="0.3">
      <c r="B184" s="126"/>
      <c r="C184" s="155" t="s">
        <v>555</v>
      </c>
      <c r="D184" s="155" t="s">
        <v>146</v>
      </c>
      <c r="E184" s="156" t="s">
        <v>910</v>
      </c>
      <c r="F184" s="232" t="s">
        <v>911</v>
      </c>
      <c r="G184" s="233"/>
      <c r="H184" s="233"/>
      <c r="I184" s="233"/>
      <c r="J184" s="157" t="s">
        <v>183</v>
      </c>
      <c r="K184" s="158">
        <v>5</v>
      </c>
      <c r="L184" s="234">
        <v>0</v>
      </c>
      <c r="M184" s="233"/>
      <c r="N184" s="235">
        <f t="shared" si="35"/>
        <v>0</v>
      </c>
      <c r="O184" s="233"/>
      <c r="P184" s="233"/>
      <c r="Q184" s="233"/>
      <c r="R184" s="128"/>
      <c r="T184" s="160" t="s">
        <v>3</v>
      </c>
      <c r="U184" s="39" t="s">
        <v>41</v>
      </c>
      <c r="V184" s="31"/>
      <c r="W184" s="161">
        <f t="shared" si="36"/>
        <v>0</v>
      </c>
      <c r="X184" s="161">
        <v>2.0000000000000002E-5</v>
      </c>
      <c r="Y184" s="161">
        <f t="shared" si="37"/>
        <v>1E-4</v>
      </c>
      <c r="Z184" s="161">
        <v>0</v>
      </c>
      <c r="AA184" s="162">
        <f t="shared" si="38"/>
        <v>0</v>
      </c>
      <c r="AR184" s="13" t="s">
        <v>239</v>
      </c>
      <c r="AT184" s="13" t="s">
        <v>146</v>
      </c>
      <c r="AU184" s="13" t="s">
        <v>123</v>
      </c>
      <c r="AY184" s="13" t="s">
        <v>144</v>
      </c>
      <c r="BE184" s="101">
        <f t="shared" si="39"/>
        <v>0</v>
      </c>
      <c r="BF184" s="101">
        <f t="shared" si="40"/>
        <v>0</v>
      </c>
      <c r="BG184" s="101">
        <f t="shared" si="41"/>
        <v>0</v>
      </c>
      <c r="BH184" s="101">
        <f t="shared" si="42"/>
        <v>0</v>
      </c>
      <c r="BI184" s="101">
        <f t="shared" si="43"/>
        <v>0</v>
      </c>
      <c r="BJ184" s="13" t="s">
        <v>123</v>
      </c>
      <c r="BK184" s="101">
        <f t="shared" si="44"/>
        <v>0</v>
      </c>
      <c r="BL184" s="13" t="s">
        <v>239</v>
      </c>
      <c r="BM184" s="13" t="s">
        <v>912</v>
      </c>
    </row>
    <row r="185" spans="2:65" s="1" customFormat="1" ht="31.5" customHeight="1" x14ac:dyDescent="0.3">
      <c r="B185" s="126"/>
      <c r="C185" s="167" t="s">
        <v>559</v>
      </c>
      <c r="D185" s="167" t="s">
        <v>405</v>
      </c>
      <c r="E185" s="168" t="s">
        <v>913</v>
      </c>
      <c r="F185" s="250" t="s">
        <v>914</v>
      </c>
      <c r="G185" s="251"/>
      <c r="H185" s="251"/>
      <c r="I185" s="251"/>
      <c r="J185" s="169" t="s">
        <v>183</v>
      </c>
      <c r="K185" s="170">
        <v>5</v>
      </c>
      <c r="L185" s="252">
        <v>0</v>
      </c>
      <c r="M185" s="251"/>
      <c r="N185" s="253">
        <f t="shared" si="35"/>
        <v>0</v>
      </c>
      <c r="O185" s="233"/>
      <c r="P185" s="233"/>
      <c r="Q185" s="233"/>
      <c r="R185" s="128"/>
      <c r="T185" s="160" t="s">
        <v>3</v>
      </c>
      <c r="U185" s="39" t="s">
        <v>41</v>
      </c>
      <c r="V185" s="31"/>
      <c r="W185" s="161">
        <f t="shared" si="36"/>
        <v>0</v>
      </c>
      <c r="X185" s="161">
        <v>5.552E-2</v>
      </c>
      <c r="Y185" s="161">
        <f t="shared" si="37"/>
        <v>0.27760000000000001</v>
      </c>
      <c r="Z185" s="161">
        <v>0</v>
      </c>
      <c r="AA185" s="162">
        <f t="shared" si="38"/>
        <v>0</v>
      </c>
      <c r="AR185" s="13" t="s">
        <v>260</v>
      </c>
      <c r="AT185" s="13" t="s">
        <v>405</v>
      </c>
      <c r="AU185" s="13" t="s">
        <v>123</v>
      </c>
      <c r="AY185" s="13" t="s">
        <v>144</v>
      </c>
      <c r="BE185" s="101">
        <f t="shared" si="39"/>
        <v>0</v>
      </c>
      <c r="BF185" s="101">
        <f t="shared" si="40"/>
        <v>0</v>
      </c>
      <c r="BG185" s="101">
        <f t="shared" si="41"/>
        <v>0</v>
      </c>
      <c r="BH185" s="101">
        <f t="shared" si="42"/>
        <v>0</v>
      </c>
      <c r="BI185" s="101">
        <f t="shared" si="43"/>
        <v>0</v>
      </c>
      <c r="BJ185" s="13" t="s">
        <v>123</v>
      </c>
      <c r="BK185" s="101">
        <f t="shared" si="44"/>
        <v>0</v>
      </c>
      <c r="BL185" s="13" t="s">
        <v>239</v>
      </c>
      <c r="BM185" s="13" t="s">
        <v>915</v>
      </c>
    </row>
    <row r="186" spans="2:65" s="1" customFormat="1" ht="31.5" customHeight="1" x14ac:dyDescent="0.3">
      <c r="B186" s="126"/>
      <c r="C186" s="155" t="s">
        <v>450</v>
      </c>
      <c r="D186" s="155" t="s">
        <v>146</v>
      </c>
      <c r="E186" s="156" t="s">
        <v>916</v>
      </c>
      <c r="F186" s="232" t="s">
        <v>917</v>
      </c>
      <c r="G186" s="233"/>
      <c r="H186" s="233"/>
      <c r="I186" s="233"/>
      <c r="J186" s="157" t="s">
        <v>183</v>
      </c>
      <c r="K186" s="158">
        <v>29</v>
      </c>
      <c r="L186" s="234">
        <v>0</v>
      </c>
      <c r="M186" s="233"/>
      <c r="N186" s="235">
        <f t="shared" si="35"/>
        <v>0</v>
      </c>
      <c r="O186" s="233"/>
      <c r="P186" s="233"/>
      <c r="Q186" s="233"/>
      <c r="R186" s="128"/>
      <c r="T186" s="160" t="s">
        <v>3</v>
      </c>
      <c r="U186" s="39" t="s">
        <v>41</v>
      </c>
      <c r="V186" s="31"/>
      <c r="W186" s="161">
        <f t="shared" si="36"/>
        <v>0</v>
      </c>
      <c r="X186" s="161">
        <v>0</v>
      </c>
      <c r="Y186" s="161">
        <f t="shared" si="37"/>
        <v>0</v>
      </c>
      <c r="Z186" s="161">
        <v>0</v>
      </c>
      <c r="AA186" s="162">
        <f t="shared" si="38"/>
        <v>0</v>
      </c>
      <c r="AR186" s="13" t="s">
        <v>239</v>
      </c>
      <c r="AT186" s="13" t="s">
        <v>146</v>
      </c>
      <c r="AU186" s="13" t="s">
        <v>123</v>
      </c>
      <c r="AY186" s="13" t="s">
        <v>144</v>
      </c>
      <c r="BE186" s="101">
        <f t="shared" si="39"/>
        <v>0</v>
      </c>
      <c r="BF186" s="101">
        <f t="shared" si="40"/>
        <v>0</v>
      </c>
      <c r="BG186" s="101">
        <f t="shared" si="41"/>
        <v>0</v>
      </c>
      <c r="BH186" s="101">
        <f t="shared" si="42"/>
        <v>0</v>
      </c>
      <c r="BI186" s="101">
        <f t="shared" si="43"/>
        <v>0</v>
      </c>
      <c r="BJ186" s="13" t="s">
        <v>123</v>
      </c>
      <c r="BK186" s="101">
        <f t="shared" si="44"/>
        <v>0</v>
      </c>
      <c r="BL186" s="13" t="s">
        <v>239</v>
      </c>
      <c r="BM186" s="13" t="s">
        <v>918</v>
      </c>
    </row>
    <row r="187" spans="2:65" s="1" customFormat="1" ht="22.5" customHeight="1" x14ac:dyDescent="0.3">
      <c r="B187" s="126"/>
      <c r="C187" s="155" t="s">
        <v>454</v>
      </c>
      <c r="D187" s="155" t="s">
        <v>146</v>
      </c>
      <c r="E187" s="156" t="s">
        <v>919</v>
      </c>
      <c r="F187" s="232" t="s">
        <v>802</v>
      </c>
      <c r="G187" s="233"/>
      <c r="H187" s="233"/>
      <c r="I187" s="233"/>
      <c r="J187" s="157" t="s">
        <v>803</v>
      </c>
      <c r="K187" s="158">
        <v>72</v>
      </c>
      <c r="L187" s="234">
        <v>0</v>
      </c>
      <c r="M187" s="233"/>
      <c r="N187" s="235">
        <f t="shared" si="35"/>
        <v>0</v>
      </c>
      <c r="O187" s="233"/>
      <c r="P187" s="233"/>
      <c r="Q187" s="233"/>
      <c r="R187" s="128"/>
      <c r="T187" s="160" t="s">
        <v>3</v>
      </c>
      <c r="U187" s="39" t="s">
        <v>41</v>
      </c>
      <c r="V187" s="31"/>
      <c r="W187" s="161">
        <f t="shared" si="36"/>
        <v>0</v>
      </c>
      <c r="X187" s="161">
        <v>0</v>
      </c>
      <c r="Y187" s="161">
        <f t="shared" si="37"/>
        <v>0</v>
      </c>
      <c r="Z187" s="161">
        <v>0</v>
      </c>
      <c r="AA187" s="162">
        <f t="shared" si="38"/>
        <v>0</v>
      </c>
      <c r="AR187" s="13" t="s">
        <v>239</v>
      </c>
      <c r="AT187" s="13" t="s">
        <v>146</v>
      </c>
      <c r="AU187" s="13" t="s">
        <v>123</v>
      </c>
      <c r="AY187" s="13" t="s">
        <v>144</v>
      </c>
      <c r="BE187" s="101">
        <f t="shared" si="39"/>
        <v>0</v>
      </c>
      <c r="BF187" s="101">
        <f t="shared" si="40"/>
        <v>0</v>
      </c>
      <c r="BG187" s="101">
        <f t="shared" si="41"/>
        <v>0</v>
      </c>
      <c r="BH187" s="101">
        <f t="shared" si="42"/>
        <v>0</v>
      </c>
      <c r="BI187" s="101">
        <f t="shared" si="43"/>
        <v>0</v>
      </c>
      <c r="BJ187" s="13" t="s">
        <v>123</v>
      </c>
      <c r="BK187" s="101">
        <f t="shared" si="44"/>
        <v>0</v>
      </c>
      <c r="BL187" s="13" t="s">
        <v>239</v>
      </c>
      <c r="BM187" s="13" t="s">
        <v>920</v>
      </c>
    </row>
    <row r="188" spans="2:65" s="1" customFormat="1" ht="31.5" customHeight="1" x14ac:dyDescent="0.3">
      <c r="B188" s="126"/>
      <c r="C188" s="155" t="s">
        <v>459</v>
      </c>
      <c r="D188" s="155" t="s">
        <v>146</v>
      </c>
      <c r="E188" s="156" t="s">
        <v>921</v>
      </c>
      <c r="F188" s="232" t="s">
        <v>922</v>
      </c>
      <c r="G188" s="233"/>
      <c r="H188" s="233"/>
      <c r="I188" s="233"/>
      <c r="J188" s="157" t="s">
        <v>457</v>
      </c>
      <c r="K188" s="159">
        <v>0</v>
      </c>
      <c r="L188" s="234">
        <v>0</v>
      </c>
      <c r="M188" s="233"/>
      <c r="N188" s="235">
        <f t="shared" si="35"/>
        <v>0</v>
      </c>
      <c r="O188" s="233"/>
      <c r="P188" s="233"/>
      <c r="Q188" s="233"/>
      <c r="R188" s="128"/>
      <c r="T188" s="160" t="s">
        <v>3</v>
      </c>
      <c r="U188" s="39" t="s">
        <v>41</v>
      </c>
      <c r="V188" s="31"/>
      <c r="W188" s="161">
        <f t="shared" si="36"/>
        <v>0</v>
      </c>
      <c r="X188" s="161">
        <v>0</v>
      </c>
      <c r="Y188" s="161">
        <f t="shared" si="37"/>
        <v>0</v>
      </c>
      <c r="Z188" s="161">
        <v>0</v>
      </c>
      <c r="AA188" s="162">
        <f t="shared" si="38"/>
        <v>0</v>
      </c>
      <c r="AR188" s="13" t="s">
        <v>239</v>
      </c>
      <c r="AT188" s="13" t="s">
        <v>146</v>
      </c>
      <c r="AU188" s="13" t="s">
        <v>123</v>
      </c>
      <c r="AY188" s="13" t="s">
        <v>144</v>
      </c>
      <c r="BE188" s="101">
        <f t="shared" si="39"/>
        <v>0</v>
      </c>
      <c r="BF188" s="101">
        <f t="shared" si="40"/>
        <v>0</v>
      </c>
      <c r="BG188" s="101">
        <f t="shared" si="41"/>
        <v>0</v>
      </c>
      <c r="BH188" s="101">
        <f t="shared" si="42"/>
        <v>0</v>
      </c>
      <c r="BI188" s="101">
        <f t="shared" si="43"/>
        <v>0</v>
      </c>
      <c r="BJ188" s="13" t="s">
        <v>123</v>
      </c>
      <c r="BK188" s="101">
        <f t="shared" si="44"/>
        <v>0</v>
      </c>
      <c r="BL188" s="13" t="s">
        <v>239</v>
      </c>
      <c r="BM188" s="13" t="s">
        <v>923</v>
      </c>
    </row>
    <row r="189" spans="2:65" s="9" customFormat="1" ht="29.85" customHeight="1" x14ac:dyDescent="0.3">
      <c r="B189" s="144"/>
      <c r="C189" s="145"/>
      <c r="D189" s="154" t="s">
        <v>297</v>
      </c>
      <c r="E189" s="154"/>
      <c r="F189" s="154"/>
      <c r="G189" s="154"/>
      <c r="H189" s="154"/>
      <c r="I189" s="154"/>
      <c r="J189" s="154"/>
      <c r="K189" s="154"/>
      <c r="L189" s="154"/>
      <c r="M189" s="154"/>
      <c r="N189" s="244">
        <f>BK189</f>
        <v>0</v>
      </c>
      <c r="O189" s="245"/>
      <c r="P189" s="245"/>
      <c r="Q189" s="245"/>
      <c r="R189" s="147"/>
      <c r="T189" s="148"/>
      <c r="U189" s="145"/>
      <c r="V189" s="145"/>
      <c r="W189" s="149">
        <f>SUM(W190:W191)</f>
        <v>0</v>
      </c>
      <c r="X189" s="145"/>
      <c r="Y189" s="149">
        <f>SUM(Y190:Y191)</f>
        <v>7.2000000000000007E-3</v>
      </c>
      <c r="Z189" s="145"/>
      <c r="AA189" s="150">
        <f>SUM(AA190:AA191)</f>
        <v>0</v>
      </c>
      <c r="AR189" s="151" t="s">
        <v>123</v>
      </c>
      <c r="AT189" s="152" t="s">
        <v>73</v>
      </c>
      <c r="AU189" s="152" t="s">
        <v>81</v>
      </c>
      <c r="AY189" s="151" t="s">
        <v>144</v>
      </c>
      <c r="BK189" s="153">
        <f>SUM(BK190:BK191)</f>
        <v>0</v>
      </c>
    </row>
    <row r="190" spans="2:65" s="1" customFormat="1" ht="22.5" customHeight="1" x14ac:dyDescent="0.3">
      <c r="B190" s="126"/>
      <c r="C190" s="155" t="s">
        <v>568</v>
      </c>
      <c r="D190" s="155" t="s">
        <v>146</v>
      </c>
      <c r="E190" s="156" t="s">
        <v>693</v>
      </c>
      <c r="F190" s="232" t="s">
        <v>924</v>
      </c>
      <c r="G190" s="233"/>
      <c r="H190" s="233"/>
      <c r="I190" s="233"/>
      <c r="J190" s="157" t="s">
        <v>925</v>
      </c>
      <c r="K190" s="158">
        <v>80</v>
      </c>
      <c r="L190" s="234">
        <v>0</v>
      </c>
      <c r="M190" s="233"/>
      <c r="N190" s="235">
        <f>ROUND(L190*K190,2)</f>
        <v>0</v>
      </c>
      <c r="O190" s="233"/>
      <c r="P190" s="233"/>
      <c r="Q190" s="233"/>
      <c r="R190" s="128"/>
      <c r="T190" s="160" t="s">
        <v>3</v>
      </c>
      <c r="U190" s="39" t="s">
        <v>41</v>
      </c>
      <c r="V190" s="31"/>
      <c r="W190" s="161">
        <f>V190*K190</f>
        <v>0</v>
      </c>
      <c r="X190" s="161">
        <v>9.0000000000000006E-5</v>
      </c>
      <c r="Y190" s="161">
        <f>X190*K190</f>
        <v>7.2000000000000007E-3</v>
      </c>
      <c r="Z190" s="161">
        <v>0</v>
      </c>
      <c r="AA190" s="162">
        <f>Z190*K190</f>
        <v>0</v>
      </c>
      <c r="AR190" s="13" t="s">
        <v>239</v>
      </c>
      <c r="AT190" s="13" t="s">
        <v>146</v>
      </c>
      <c r="AU190" s="13" t="s">
        <v>123</v>
      </c>
      <c r="AY190" s="13" t="s">
        <v>144</v>
      </c>
      <c r="BE190" s="101">
        <f>IF(U190="základná",N190,0)</f>
        <v>0</v>
      </c>
      <c r="BF190" s="101">
        <f>IF(U190="znížená",N190,0)</f>
        <v>0</v>
      </c>
      <c r="BG190" s="101">
        <f>IF(U190="zákl. prenesená",N190,0)</f>
        <v>0</v>
      </c>
      <c r="BH190" s="101">
        <f>IF(U190="zníž. prenesená",N190,0)</f>
        <v>0</v>
      </c>
      <c r="BI190" s="101">
        <f>IF(U190="nulová",N190,0)</f>
        <v>0</v>
      </c>
      <c r="BJ190" s="13" t="s">
        <v>123</v>
      </c>
      <c r="BK190" s="101">
        <f>ROUND(L190*K190,2)</f>
        <v>0</v>
      </c>
      <c r="BL190" s="13" t="s">
        <v>239</v>
      </c>
      <c r="BM190" s="13" t="s">
        <v>926</v>
      </c>
    </row>
    <row r="191" spans="2:65" s="1" customFormat="1" ht="31.5" customHeight="1" x14ac:dyDescent="0.3">
      <c r="B191" s="126"/>
      <c r="C191" s="155" t="s">
        <v>572</v>
      </c>
      <c r="D191" s="155" t="s">
        <v>146</v>
      </c>
      <c r="E191" s="156" t="s">
        <v>710</v>
      </c>
      <c r="F191" s="232" t="s">
        <v>711</v>
      </c>
      <c r="G191" s="233"/>
      <c r="H191" s="233"/>
      <c r="I191" s="233"/>
      <c r="J191" s="157" t="s">
        <v>457</v>
      </c>
      <c r="K191" s="159">
        <v>0</v>
      </c>
      <c r="L191" s="234">
        <v>0</v>
      </c>
      <c r="M191" s="233"/>
      <c r="N191" s="235">
        <f>ROUND(L191*K191,2)</f>
        <v>0</v>
      </c>
      <c r="O191" s="233"/>
      <c r="P191" s="233"/>
      <c r="Q191" s="233"/>
      <c r="R191" s="128"/>
      <c r="T191" s="160" t="s">
        <v>3</v>
      </c>
      <c r="U191" s="39" t="s">
        <v>41</v>
      </c>
      <c r="V191" s="31"/>
      <c r="W191" s="161">
        <f>V191*K191</f>
        <v>0</v>
      </c>
      <c r="X191" s="161">
        <v>0</v>
      </c>
      <c r="Y191" s="161">
        <f>X191*K191</f>
        <v>0</v>
      </c>
      <c r="Z191" s="161">
        <v>0</v>
      </c>
      <c r="AA191" s="162">
        <f>Z191*K191</f>
        <v>0</v>
      </c>
      <c r="AR191" s="13" t="s">
        <v>239</v>
      </c>
      <c r="AT191" s="13" t="s">
        <v>146</v>
      </c>
      <c r="AU191" s="13" t="s">
        <v>123</v>
      </c>
      <c r="AY191" s="13" t="s">
        <v>144</v>
      </c>
      <c r="BE191" s="101">
        <f>IF(U191="základná",N191,0)</f>
        <v>0</v>
      </c>
      <c r="BF191" s="101">
        <f>IF(U191="znížená",N191,0)</f>
        <v>0</v>
      </c>
      <c r="BG191" s="101">
        <f>IF(U191="zákl. prenesená",N191,0)</f>
        <v>0</v>
      </c>
      <c r="BH191" s="101">
        <f>IF(U191="zníž. prenesená",N191,0)</f>
        <v>0</v>
      </c>
      <c r="BI191" s="101">
        <f>IF(U191="nulová",N191,0)</f>
        <v>0</v>
      </c>
      <c r="BJ191" s="13" t="s">
        <v>123</v>
      </c>
      <c r="BK191" s="101">
        <f>ROUND(L191*K191,2)</f>
        <v>0</v>
      </c>
      <c r="BL191" s="13" t="s">
        <v>239</v>
      </c>
      <c r="BM191" s="13" t="s">
        <v>927</v>
      </c>
    </row>
    <row r="192" spans="2:65" s="9" customFormat="1" ht="37.35" customHeight="1" x14ac:dyDescent="0.35">
      <c r="B192" s="144"/>
      <c r="C192" s="145"/>
      <c r="D192" s="146" t="s">
        <v>765</v>
      </c>
      <c r="E192" s="146"/>
      <c r="F192" s="146"/>
      <c r="G192" s="146"/>
      <c r="H192" s="146"/>
      <c r="I192" s="146"/>
      <c r="J192" s="146"/>
      <c r="K192" s="146"/>
      <c r="L192" s="146"/>
      <c r="M192" s="146"/>
      <c r="N192" s="246">
        <f>BK192</f>
        <v>0</v>
      </c>
      <c r="O192" s="247"/>
      <c r="P192" s="247"/>
      <c r="Q192" s="247"/>
      <c r="R192" s="147"/>
      <c r="T192" s="148"/>
      <c r="U192" s="145"/>
      <c r="V192" s="145"/>
      <c r="W192" s="149">
        <f>W193</f>
        <v>0</v>
      </c>
      <c r="X192" s="145"/>
      <c r="Y192" s="149">
        <f>Y193</f>
        <v>6.4999999999999997E-3</v>
      </c>
      <c r="Z192" s="145"/>
      <c r="AA192" s="150">
        <f>AA193</f>
        <v>0</v>
      </c>
      <c r="AR192" s="151" t="s">
        <v>185</v>
      </c>
      <c r="AT192" s="152" t="s">
        <v>73</v>
      </c>
      <c r="AU192" s="152" t="s">
        <v>74</v>
      </c>
      <c r="AY192" s="151" t="s">
        <v>144</v>
      </c>
      <c r="BK192" s="153">
        <f>BK193</f>
        <v>0</v>
      </c>
    </row>
    <row r="193" spans="2:65" s="9" customFormat="1" ht="19.899999999999999" customHeight="1" x14ac:dyDescent="0.3">
      <c r="B193" s="144"/>
      <c r="C193" s="145"/>
      <c r="D193" s="154" t="s">
        <v>766</v>
      </c>
      <c r="E193" s="154"/>
      <c r="F193" s="154"/>
      <c r="G193" s="154"/>
      <c r="H193" s="154"/>
      <c r="I193" s="154"/>
      <c r="J193" s="154"/>
      <c r="K193" s="154"/>
      <c r="L193" s="154"/>
      <c r="M193" s="154"/>
      <c r="N193" s="242">
        <f>BK193</f>
        <v>0</v>
      </c>
      <c r="O193" s="243"/>
      <c r="P193" s="243"/>
      <c r="Q193" s="243"/>
      <c r="R193" s="147"/>
      <c r="T193" s="148"/>
      <c r="U193" s="145"/>
      <c r="V193" s="145"/>
      <c r="W193" s="149">
        <f>SUM(W194:W195)</f>
        <v>0</v>
      </c>
      <c r="X193" s="145"/>
      <c r="Y193" s="149">
        <f>SUM(Y194:Y195)</f>
        <v>6.4999999999999997E-3</v>
      </c>
      <c r="Z193" s="145"/>
      <c r="AA193" s="150">
        <f>SUM(AA194:AA195)</f>
        <v>0</v>
      </c>
      <c r="AR193" s="151" t="s">
        <v>185</v>
      </c>
      <c r="AT193" s="152" t="s">
        <v>73</v>
      </c>
      <c r="AU193" s="152" t="s">
        <v>81</v>
      </c>
      <c r="AY193" s="151" t="s">
        <v>144</v>
      </c>
      <c r="BK193" s="153">
        <f>SUM(BK194:BK195)</f>
        <v>0</v>
      </c>
    </row>
    <row r="194" spans="2:65" s="1" customFormat="1" ht="31.5" customHeight="1" x14ac:dyDescent="0.3">
      <c r="B194" s="126"/>
      <c r="C194" s="155" t="s">
        <v>463</v>
      </c>
      <c r="D194" s="155" t="s">
        <v>146</v>
      </c>
      <c r="E194" s="156" t="s">
        <v>928</v>
      </c>
      <c r="F194" s="232" t="s">
        <v>929</v>
      </c>
      <c r="G194" s="233"/>
      <c r="H194" s="233"/>
      <c r="I194" s="233"/>
      <c r="J194" s="157" t="s">
        <v>183</v>
      </c>
      <c r="K194" s="158">
        <v>1</v>
      </c>
      <c r="L194" s="234">
        <v>0</v>
      </c>
      <c r="M194" s="233"/>
      <c r="N194" s="235">
        <f>ROUND(L194*K194,2)</f>
        <v>0</v>
      </c>
      <c r="O194" s="233"/>
      <c r="P194" s="233"/>
      <c r="Q194" s="233"/>
      <c r="R194" s="128"/>
      <c r="T194" s="160" t="s">
        <v>3</v>
      </c>
      <c r="U194" s="39" t="s">
        <v>41</v>
      </c>
      <c r="V194" s="31"/>
      <c r="W194" s="161">
        <f>V194*K194</f>
        <v>0</v>
      </c>
      <c r="X194" s="161">
        <v>0</v>
      </c>
      <c r="Y194" s="161">
        <f>X194*K194</f>
        <v>0</v>
      </c>
      <c r="Z194" s="161">
        <v>0</v>
      </c>
      <c r="AA194" s="162">
        <f>Z194*K194</f>
        <v>0</v>
      </c>
      <c r="AR194" s="13" t="s">
        <v>523</v>
      </c>
      <c r="AT194" s="13" t="s">
        <v>146</v>
      </c>
      <c r="AU194" s="13" t="s">
        <v>123</v>
      </c>
      <c r="AY194" s="13" t="s">
        <v>144</v>
      </c>
      <c r="BE194" s="101">
        <f>IF(U194="základná",N194,0)</f>
        <v>0</v>
      </c>
      <c r="BF194" s="101">
        <f>IF(U194="znížená",N194,0)</f>
        <v>0</v>
      </c>
      <c r="BG194" s="101">
        <f>IF(U194="zákl. prenesená",N194,0)</f>
        <v>0</v>
      </c>
      <c r="BH194" s="101">
        <f>IF(U194="zníž. prenesená",N194,0)</f>
        <v>0</v>
      </c>
      <c r="BI194" s="101">
        <f>IF(U194="nulová",N194,0)</f>
        <v>0</v>
      </c>
      <c r="BJ194" s="13" t="s">
        <v>123</v>
      </c>
      <c r="BK194" s="101">
        <f>ROUND(L194*K194,2)</f>
        <v>0</v>
      </c>
      <c r="BL194" s="13" t="s">
        <v>523</v>
      </c>
      <c r="BM194" s="13" t="s">
        <v>930</v>
      </c>
    </row>
    <row r="195" spans="2:65" s="1" customFormat="1" ht="22.5" customHeight="1" x14ac:dyDescent="0.3">
      <c r="B195" s="126"/>
      <c r="C195" s="167" t="s">
        <v>467</v>
      </c>
      <c r="D195" s="167" t="s">
        <v>405</v>
      </c>
      <c r="E195" s="168" t="s">
        <v>931</v>
      </c>
      <c r="F195" s="250" t="s">
        <v>932</v>
      </c>
      <c r="G195" s="251"/>
      <c r="H195" s="251"/>
      <c r="I195" s="251"/>
      <c r="J195" s="169" t="s">
        <v>183</v>
      </c>
      <c r="K195" s="170">
        <v>1</v>
      </c>
      <c r="L195" s="252">
        <v>0</v>
      </c>
      <c r="M195" s="251"/>
      <c r="N195" s="253">
        <f>ROUND(L195*K195,2)</f>
        <v>0</v>
      </c>
      <c r="O195" s="233"/>
      <c r="P195" s="233"/>
      <c r="Q195" s="233"/>
      <c r="R195" s="128"/>
      <c r="T195" s="160" t="s">
        <v>3</v>
      </c>
      <c r="U195" s="39" t="s">
        <v>41</v>
      </c>
      <c r="V195" s="31"/>
      <c r="W195" s="161">
        <f>V195*K195</f>
        <v>0</v>
      </c>
      <c r="X195" s="161">
        <v>6.4999999999999997E-3</v>
      </c>
      <c r="Y195" s="161">
        <f>X195*K195</f>
        <v>6.4999999999999997E-3</v>
      </c>
      <c r="Z195" s="161">
        <v>0</v>
      </c>
      <c r="AA195" s="162">
        <f>Z195*K195</f>
        <v>0</v>
      </c>
      <c r="AR195" s="13" t="s">
        <v>933</v>
      </c>
      <c r="AT195" s="13" t="s">
        <v>405</v>
      </c>
      <c r="AU195" s="13" t="s">
        <v>123</v>
      </c>
      <c r="AY195" s="13" t="s">
        <v>144</v>
      </c>
      <c r="BE195" s="101">
        <f>IF(U195="základná",N195,0)</f>
        <v>0</v>
      </c>
      <c r="BF195" s="101">
        <f>IF(U195="znížená",N195,0)</f>
        <v>0</v>
      </c>
      <c r="BG195" s="101">
        <f>IF(U195="zákl. prenesená",N195,0)</f>
        <v>0</v>
      </c>
      <c r="BH195" s="101">
        <f>IF(U195="zníž. prenesená",N195,0)</f>
        <v>0</v>
      </c>
      <c r="BI195" s="101">
        <f>IF(U195="nulová",N195,0)</f>
        <v>0</v>
      </c>
      <c r="BJ195" s="13" t="s">
        <v>123</v>
      </c>
      <c r="BK195" s="101">
        <f>ROUND(L195*K195,2)</f>
        <v>0</v>
      </c>
      <c r="BL195" s="13" t="s">
        <v>933</v>
      </c>
      <c r="BM195" s="13" t="s">
        <v>934</v>
      </c>
    </row>
    <row r="196" spans="2:65" s="9" customFormat="1" ht="37.35" customHeight="1" x14ac:dyDescent="0.35">
      <c r="B196" s="144"/>
      <c r="C196" s="145"/>
      <c r="D196" s="146" t="s">
        <v>767</v>
      </c>
      <c r="E196" s="146"/>
      <c r="F196" s="146"/>
      <c r="G196" s="146"/>
      <c r="H196" s="146"/>
      <c r="I196" s="146"/>
      <c r="J196" s="146"/>
      <c r="K196" s="146"/>
      <c r="L196" s="146"/>
      <c r="M196" s="146"/>
      <c r="N196" s="248">
        <f>BK196</f>
        <v>0</v>
      </c>
      <c r="O196" s="249"/>
      <c r="P196" s="249"/>
      <c r="Q196" s="249"/>
      <c r="R196" s="147"/>
      <c r="T196" s="148"/>
      <c r="U196" s="145"/>
      <c r="V196" s="145"/>
      <c r="W196" s="149">
        <f>W197</f>
        <v>0</v>
      </c>
      <c r="X196" s="145"/>
      <c r="Y196" s="149">
        <f>Y197</f>
        <v>0</v>
      </c>
      <c r="Z196" s="145"/>
      <c r="AA196" s="150">
        <f>AA197</f>
        <v>0</v>
      </c>
      <c r="AR196" s="151" t="s">
        <v>150</v>
      </c>
      <c r="AT196" s="152" t="s">
        <v>73</v>
      </c>
      <c r="AU196" s="152" t="s">
        <v>74</v>
      </c>
      <c r="AY196" s="151" t="s">
        <v>144</v>
      </c>
      <c r="BK196" s="153">
        <f>BK197</f>
        <v>0</v>
      </c>
    </row>
    <row r="197" spans="2:65" s="1" customFormat="1" ht="57" customHeight="1" x14ac:dyDescent="0.3">
      <c r="B197" s="126"/>
      <c r="C197" s="155" t="s">
        <v>576</v>
      </c>
      <c r="D197" s="155" t="s">
        <v>146</v>
      </c>
      <c r="E197" s="156" t="s">
        <v>935</v>
      </c>
      <c r="F197" s="232" t="s">
        <v>936</v>
      </c>
      <c r="G197" s="233"/>
      <c r="H197" s="233"/>
      <c r="I197" s="233"/>
      <c r="J197" s="157" t="s">
        <v>803</v>
      </c>
      <c r="K197" s="158">
        <v>10</v>
      </c>
      <c r="L197" s="234">
        <v>0</v>
      </c>
      <c r="M197" s="233"/>
      <c r="N197" s="235">
        <f>ROUND(L197*K197,2)</f>
        <v>0</v>
      </c>
      <c r="O197" s="233"/>
      <c r="P197" s="233"/>
      <c r="Q197" s="233"/>
      <c r="R197" s="128"/>
      <c r="T197" s="160" t="s">
        <v>3</v>
      </c>
      <c r="U197" s="39" t="s">
        <v>41</v>
      </c>
      <c r="V197" s="31"/>
      <c r="W197" s="161">
        <f>V197*K197</f>
        <v>0</v>
      </c>
      <c r="X197" s="161">
        <v>0</v>
      </c>
      <c r="Y197" s="161">
        <f>X197*K197</f>
        <v>0</v>
      </c>
      <c r="Z197" s="161">
        <v>0</v>
      </c>
      <c r="AA197" s="162">
        <f>Z197*K197</f>
        <v>0</v>
      </c>
      <c r="AR197" s="13" t="s">
        <v>937</v>
      </c>
      <c r="AT197" s="13" t="s">
        <v>146</v>
      </c>
      <c r="AU197" s="13" t="s">
        <v>81</v>
      </c>
      <c r="AY197" s="13" t="s">
        <v>144</v>
      </c>
      <c r="BE197" s="101">
        <f>IF(U197="základná",N197,0)</f>
        <v>0</v>
      </c>
      <c r="BF197" s="101">
        <f>IF(U197="znížená",N197,0)</f>
        <v>0</v>
      </c>
      <c r="BG197" s="101">
        <f>IF(U197="zákl. prenesená",N197,0)</f>
        <v>0</v>
      </c>
      <c r="BH197" s="101">
        <f>IF(U197="zníž. prenesená",N197,0)</f>
        <v>0</v>
      </c>
      <c r="BI197" s="101">
        <f>IF(U197="nulová",N197,0)</f>
        <v>0</v>
      </c>
      <c r="BJ197" s="13" t="s">
        <v>123</v>
      </c>
      <c r="BK197" s="101">
        <f>ROUND(L197*K197,2)</f>
        <v>0</v>
      </c>
      <c r="BL197" s="13" t="s">
        <v>937</v>
      </c>
      <c r="BM197" s="13" t="s">
        <v>938</v>
      </c>
    </row>
    <row r="198" spans="2:65" s="1" customFormat="1" ht="49.9" customHeight="1" x14ac:dyDescent="0.35">
      <c r="B198" s="30"/>
      <c r="C198" s="31"/>
      <c r="D198" s="146" t="s">
        <v>284</v>
      </c>
      <c r="E198" s="31"/>
      <c r="F198" s="31"/>
      <c r="G198" s="31"/>
      <c r="H198" s="31"/>
      <c r="I198" s="31"/>
      <c r="J198" s="31"/>
      <c r="K198" s="31"/>
      <c r="L198" s="31"/>
      <c r="M198" s="31"/>
      <c r="N198" s="248">
        <f t="shared" ref="N198:N203" si="45">BK198</f>
        <v>0</v>
      </c>
      <c r="O198" s="249"/>
      <c r="P198" s="249"/>
      <c r="Q198" s="249"/>
      <c r="R198" s="32"/>
      <c r="T198" s="69"/>
      <c r="U198" s="31"/>
      <c r="V198" s="31"/>
      <c r="W198" s="31"/>
      <c r="X198" s="31"/>
      <c r="Y198" s="31"/>
      <c r="Z198" s="31"/>
      <c r="AA198" s="70"/>
      <c r="AT198" s="13" t="s">
        <v>73</v>
      </c>
      <c r="AU198" s="13" t="s">
        <v>74</v>
      </c>
      <c r="AY198" s="13" t="s">
        <v>285</v>
      </c>
      <c r="BK198" s="101">
        <f>SUM(BK199:BK203)</f>
        <v>0</v>
      </c>
    </row>
    <row r="199" spans="2:65" s="1" customFormat="1" ht="22.35" customHeight="1" x14ac:dyDescent="0.3">
      <c r="B199" s="30"/>
      <c r="C199" s="163" t="s">
        <v>3</v>
      </c>
      <c r="D199" s="163" t="s">
        <v>146</v>
      </c>
      <c r="E199" s="164" t="s">
        <v>3</v>
      </c>
      <c r="F199" s="236" t="s">
        <v>3</v>
      </c>
      <c r="G199" s="237"/>
      <c r="H199" s="237"/>
      <c r="I199" s="237"/>
      <c r="J199" s="165" t="s">
        <v>3</v>
      </c>
      <c r="K199" s="159"/>
      <c r="L199" s="234"/>
      <c r="M199" s="238"/>
      <c r="N199" s="239">
        <f t="shared" si="45"/>
        <v>0</v>
      </c>
      <c r="O199" s="238"/>
      <c r="P199" s="238"/>
      <c r="Q199" s="238"/>
      <c r="R199" s="32"/>
      <c r="T199" s="160" t="s">
        <v>3</v>
      </c>
      <c r="U199" s="166" t="s">
        <v>41</v>
      </c>
      <c r="V199" s="31"/>
      <c r="W199" s="31"/>
      <c r="X199" s="31"/>
      <c r="Y199" s="31"/>
      <c r="Z199" s="31"/>
      <c r="AA199" s="70"/>
      <c r="AT199" s="13" t="s">
        <v>285</v>
      </c>
      <c r="AU199" s="13" t="s">
        <v>81</v>
      </c>
      <c r="AY199" s="13" t="s">
        <v>285</v>
      </c>
      <c r="BE199" s="101">
        <f>IF(U199="základná",N199,0)</f>
        <v>0</v>
      </c>
      <c r="BF199" s="101">
        <f>IF(U199="znížená",N199,0)</f>
        <v>0</v>
      </c>
      <c r="BG199" s="101">
        <f>IF(U199="zákl. prenesená",N199,0)</f>
        <v>0</v>
      </c>
      <c r="BH199" s="101">
        <f>IF(U199="zníž. prenesená",N199,0)</f>
        <v>0</v>
      </c>
      <c r="BI199" s="101">
        <f>IF(U199="nulová",N199,0)</f>
        <v>0</v>
      </c>
      <c r="BJ199" s="13" t="s">
        <v>123</v>
      </c>
      <c r="BK199" s="101">
        <f>L199*K199</f>
        <v>0</v>
      </c>
    </row>
    <row r="200" spans="2:65" s="1" customFormat="1" ht="22.35" customHeight="1" x14ac:dyDescent="0.3">
      <c r="B200" s="30"/>
      <c r="C200" s="163" t="s">
        <v>3</v>
      </c>
      <c r="D200" s="163" t="s">
        <v>146</v>
      </c>
      <c r="E200" s="164" t="s">
        <v>3</v>
      </c>
      <c r="F200" s="236" t="s">
        <v>3</v>
      </c>
      <c r="G200" s="237"/>
      <c r="H200" s="237"/>
      <c r="I200" s="237"/>
      <c r="J200" s="165" t="s">
        <v>3</v>
      </c>
      <c r="K200" s="159"/>
      <c r="L200" s="234"/>
      <c r="M200" s="238"/>
      <c r="N200" s="239">
        <f t="shared" si="45"/>
        <v>0</v>
      </c>
      <c r="O200" s="238"/>
      <c r="P200" s="238"/>
      <c r="Q200" s="238"/>
      <c r="R200" s="32"/>
      <c r="T200" s="160" t="s">
        <v>3</v>
      </c>
      <c r="U200" s="166" t="s">
        <v>41</v>
      </c>
      <c r="V200" s="31"/>
      <c r="W200" s="31"/>
      <c r="X200" s="31"/>
      <c r="Y200" s="31"/>
      <c r="Z200" s="31"/>
      <c r="AA200" s="70"/>
      <c r="AT200" s="13" t="s">
        <v>285</v>
      </c>
      <c r="AU200" s="13" t="s">
        <v>81</v>
      </c>
      <c r="AY200" s="13" t="s">
        <v>285</v>
      </c>
      <c r="BE200" s="101">
        <f>IF(U200="základná",N200,0)</f>
        <v>0</v>
      </c>
      <c r="BF200" s="101">
        <f>IF(U200="znížená",N200,0)</f>
        <v>0</v>
      </c>
      <c r="BG200" s="101">
        <f>IF(U200="zákl. prenesená",N200,0)</f>
        <v>0</v>
      </c>
      <c r="BH200" s="101">
        <f>IF(U200="zníž. prenesená",N200,0)</f>
        <v>0</v>
      </c>
      <c r="BI200" s="101">
        <f>IF(U200="nulová",N200,0)</f>
        <v>0</v>
      </c>
      <c r="BJ200" s="13" t="s">
        <v>123</v>
      </c>
      <c r="BK200" s="101">
        <f>L200*K200</f>
        <v>0</v>
      </c>
    </row>
    <row r="201" spans="2:65" s="1" customFormat="1" ht="22.35" customHeight="1" x14ac:dyDescent="0.3">
      <c r="B201" s="30"/>
      <c r="C201" s="163" t="s">
        <v>3</v>
      </c>
      <c r="D201" s="163" t="s">
        <v>146</v>
      </c>
      <c r="E201" s="164" t="s">
        <v>3</v>
      </c>
      <c r="F201" s="236" t="s">
        <v>3</v>
      </c>
      <c r="G201" s="237"/>
      <c r="H201" s="237"/>
      <c r="I201" s="237"/>
      <c r="J201" s="165" t="s">
        <v>3</v>
      </c>
      <c r="K201" s="159"/>
      <c r="L201" s="234"/>
      <c r="M201" s="238"/>
      <c r="N201" s="239">
        <f t="shared" si="45"/>
        <v>0</v>
      </c>
      <c r="O201" s="238"/>
      <c r="P201" s="238"/>
      <c r="Q201" s="238"/>
      <c r="R201" s="32"/>
      <c r="T201" s="160" t="s">
        <v>3</v>
      </c>
      <c r="U201" s="166" t="s">
        <v>41</v>
      </c>
      <c r="V201" s="31"/>
      <c r="W201" s="31"/>
      <c r="X201" s="31"/>
      <c r="Y201" s="31"/>
      <c r="Z201" s="31"/>
      <c r="AA201" s="70"/>
      <c r="AT201" s="13" t="s">
        <v>285</v>
      </c>
      <c r="AU201" s="13" t="s">
        <v>81</v>
      </c>
      <c r="AY201" s="13" t="s">
        <v>285</v>
      </c>
      <c r="BE201" s="101">
        <f>IF(U201="základná",N201,0)</f>
        <v>0</v>
      </c>
      <c r="BF201" s="101">
        <f>IF(U201="znížená",N201,0)</f>
        <v>0</v>
      </c>
      <c r="BG201" s="101">
        <f>IF(U201="zákl. prenesená",N201,0)</f>
        <v>0</v>
      </c>
      <c r="BH201" s="101">
        <f>IF(U201="zníž. prenesená",N201,0)</f>
        <v>0</v>
      </c>
      <c r="BI201" s="101">
        <f>IF(U201="nulová",N201,0)</f>
        <v>0</v>
      </c>
      <c r="BJ201" s="13" t="s">
        <v>123</v>
      </c>
      <c r="BK201" s="101">
        <f>L201*K201</f>
        <v>0</v>
      </c>
    </row>
    <row r="202" spans="2:65" s="1" customFormat="1" ht="22.35" customHeight="1" x14ac:dyDescent="0.3">
      <c r="B202" s="30"/>
      <c r="C202" s="163" t="s">
        <v>3</v>
      </c>
      <c r="D202" s="163" t="s">
        <v>146</v>
      </c>
      <c r="E202" s="164" t="s">
        <v>3</v>
      </c>
      <c r="F202" s="236" t="s">
        <v>3</v>
      </c>
      <c r="G202" s="237"/>
      <c r="H202" s="237"/>
      <c r="I202" s="237"/>
      <c r="J202" s="165" t="s">
        <v>3</v>
      </c>
      <c r="K202" s="159"/>
      <c r="L202" s="234"/>
      <c r="M202" s="238"/>
      <c r="N202" s="239">
        <f t="shared" si="45"/>
        <v>0</v>
      </c>
      <c r="O202" s="238"/>
      <c r="P202" s="238"/>
      <c r="Q202" s="238"/>
      <c r="R202" s="32"/>
      <c r="T202" s="160" t="s">
        <v>3</v>
      </c>
      <c r="U202" s="166" t="s">
        <v>41</v>
      </c>
      <c r="V202" s="31"/>
      <c r="W202" s="31"/>
      <c r="X202" s="31"/>
      <c r="Y202" s="31"/>
      <c r="Z202" s="31"/>
      <c r="AA202" s="70"/>
      <c r="AT202" s="13" t="s">
        <v>285</v>
      </c>
      <c r="AU202" s="13" t="s">
        <v>81</v>
      </c>
      <c r="AY202" s="13" t="s">
        <v>285</v>
      </c>
      <c r="BE202" s="101">
        <f>IF(U202="základná",N202,0)</f>
        <v>0</v>
      </c>
      <c r="BF202" s="101">
        <f>IF(U202="znížená",N202,0)</f>
        <v>0</v>
      </c>
      <c r="BG202" s="101">
        <f>IF(U202="zákl. prenesená",N202,0)</f>
        <v>0</v>
      </c>
      <c r="BH202" s="101">
        <f>IF(U202="zníž. prenesená",N202,0)</f>
        <v>0</v>
      </c>
      <c r="BI202" s="101">
        <f>IF(U202="nulová",N202,0)</f>
        <v>0</v>
      </c>
      <c r="BJ202" s="13" t="s">
        <v>123</v>
      </c>
      <c r="BK202" s="101">
        <f>L202*K202</f>
        <v>0</v>
      </c>
    </row>
    <row r="203" spans="2:65" s="1" customFormat="1" ht="22.35" customHeight="1" x14ac:dyDescent="0.3">
      <c r="B203" s="30"/>
      <c r="C203" s="163" t="s">
        <v>3</v>
      </c>
      <c r="D203" s="163" t="s">
        <v>146</v>
      </c>
      <c r="E203" s="164" t="s">
        <v>3</v>
      </c>
      <c r="F203" s="236" t="s">
        <v>3</v>
      </c>
      <c r="G203" s="237"/>
      <c r="H203" s="237"/>
      <c r="I203" s="237"/>
      <c r="J203" s="165" t="s">
        <v>3</v>
      </c>
      <c r="K203" s="159"/>
      <c r="L203" s="234"/>
      <c r="M203" s="238"/>
      <c r="N203" s="239">
        <f t="shared" si="45"/>
        <v>0</v>
      </c>
      <c r="O203" s="238"/>
      <c r="P203" s="238"/>
      <c r="Q203" s="238"/>
      <c r="R203" s="32"/>
      <c r="T203" s="160" t="s">
        <v>3</v>
      </c>
      <c r="U203" s="166" t="s">
        <v>41</v>
      </c>
      <c r="V203" s="51"/>
      <c r="W203" s="51"/>
      <c r="X203" s="51"/>
      <c r="Y203" s="51"/>
      <c r="Z203" s="51"/>
      <c r="AA203" s="53"/>
      <c r="AT203" s="13" t="s">
        <v>285</v>
      </c>
      <c r="AU203" s="13" t="s">
        <v>81</v>
      </c>
      <c r="AY203" s="13" t="s">
        <v>285</v>
      </c>
      <c r="BE203" s="101">
        <f>IF(U203="základná",N203,0)</f>
        <v>0</v>
      </c>
      <c r="BF203" s="101">
        <f>IF(U203="znížená",N203,0)</f>
        <v>0</v>
      </c>
      <c r="BG203" s="101">
        <f>IF(U203="zákl. prenesená",N203,0)</f>
        <v>0</v>
      </c>
      <c r="BH203" s="101">
        <f>IF(U203="zníž. prenesená",N203,0)</f>
        <v>0</v>
      </c>
      <c r="BI203" s="101">
        <f>IF(U203="nulová",N203,0)</f>
        <v>0</v>
      </c>
      <c r="BJ203" s="13" t="s">
        <v>123</v>
      </c>
      <c r="BK203" s="101">
        <f>L203*K203</f>
        <v>0</v>
      </c>
    </row>
    <row r="204" spans="2:65" s="1" customFormat="1" ht="6.95" customHeight="1" x14ac:dyDescent="0.3">
      <c r="B204" s="54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6"/>
    </row>
  </sheetData>
  <mergeCells count="275">
    <mergeCell ref="H1:K1"/>
    <mergeCell ref="S2:AC2"/>
    <mergeCell ref="F203:I203"/>
    <mergeCell ref="L203:M203"/>
    <mergeCell ref="N203:Q203"/>
    <mergeCell ref="N128:Q128"/>
    <mergeCell ref="N129:Q129"/>
    <mergeCell ref="N130:Q130"/>
    <mergeCell ref="N135:Q135"/>
    <mergeCell ref="N139:Q139"/>
    <mergeCell ref="N146:Q146"/>
    <mergeCell ref="N151:Q151"/>
    <mergeCell ref="N160:Q160"/>
    <mergeCell ref="N174:Q174"/>
    <mergeCell ref="N189:Q189"/>
    <mergeCell ref="N192:Q192"/>
    <mergeCell ref="N193:Q193"/>
    <mergeCell ref="N196:Q196"/>
    <mergeCell ref="N198:Q198"/>
    <mergeCell ref="F200:I200"/>
    <mergeCell ref="L200:M200"/>
    <mergeCell ref="N200:Q200"/>
    <mergeCell ref="F201:I201"/>
    <mergeCell ref="L201:M201"/>
    <mergeCell ref="N201:Q201"/>
    <mergeCell ref="F202:I202"/>
    <mergeCell ref="L202:M202"/>
    <mergeCell ref="N202:Q202"/>
    <mergeCell ref="F195:I195"/>
    <mergeCell ref="L195:M195"/>
    <mergeCell ref="N195:Q195"/>
    <mergeCell ref="F197:I197"/>
    <mergeCell ref="L197:M197"/>
    <mergeCell ref="N197:Q197"/>
    <mergeCell ref="F199:I199"/>
    <mergeCell ref="L199:M199"/>
    <mergeCell ref="N199:Q199"/>
    <mergeCell ref="F190:I190"/>
    <mergeCell ref="L190:M190"/>
    <mergeCell ref="N190:Q190"/>
    <mergeCell ref="F191:I191"/>
    <mergeCell ref="L191:M191"/>
    <mergeCell ref="N191:Q191"/>
    <mergeCell ref="F194:I194"/>
    <mergeCell ref="L194:M194"/>
    <mergeCell ref="N194:Q194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3:I183"/>
    <mergeCell ref="L183:M183"/>
    <mergeCell ref="N183:Q183"/>
    <mergeCell ref="F184:I184"/>
    <mergeCell ref="L184:M184"/>
    <mergeCell ref="N184:Q184"/>
    <mergeCell ref="F185:I185"/>
    <mergeCell ref="L185:M185"/>
    <mergeCell ref="N185:Q185"/>
    <mergeCell ref="F180:I180"/>
    <mergeCell ref="L180:M180"/>
    <mergeCell ref="N180:Q180"/>
    <mergeCell ref="F181:I181"/>
    <mergeCell ref="L181:M181"/>
    <mergeCell ref="N181:Q181"/>
    <mergeCell ref="F182:I182"/>
    <mergeCell ref="L182:M182"/>
    <mergeCell ref="N182:Q182"/>
    <mergeCell ref="F177:I177"/>
    <mergeCell ref="L177:M177"/>
    <mergeCell ref="N177:Q177"/>
    <mergeCell ref="F178:I178"/>
    <mergeCell ref="L178:M178"/>
    <mergeCell ref="N178:Q178"/>
    <mergeCell ref="F179:I179"/>
    <mergeCell ref="L179:M179"/>
    <mergeCell ref="N179:Q179"/>
    <mergeCell ref="F173:I173"/>
    <mergeCell ref="L173:M173"/>
    <mergeCell ref="N173:Q173"/>
    <mergeCell ref="F175:I175"/>
    <mergeCell ref="L175:M175"/>
    <mergeCell ref="N175:Q175"/>
    <mergeCell ref="F176:I176"/>
    <mergeCell ref="L176:M176"/>
    <mergeCell ref="N176:Q176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57:I157"/>
    <mergeCell ref="L157:M157"/>
    <mergeCell ref="N157:Q157"/>
    <mergeCell ref="F158:I158"/>
    <mergeCell ref="L158:M158"/>
    <mergeCell ref="N158:Q158"/>
    <mergeCell ref="F159:I159"/>
    <mergeCell ref="L159:M159"/>
    <mergeCell ref="N159:Q159"/>
    <mergeCell ref="F154:I154"/>
    <mergeCell ref="L154:M154"/>
    <mergeCell ref="N154:Q154"/>
    <mergeCell ref="F155:I155"/>
    <mergeCell ref="L155:M155"/>
    <mergeCell ref="N155:Q155"/>
    <mergeCell ref="F156:I156"/>
    <mergeCell ref="L156:M156"/>
    <mergeCell ref="N156:Q156"/>
    <mergeCell ref="F150:I150"/>
    <mergeCell ref="L150:M150"/>
    <mergeCell ref="N150:Q150"/>
    <mergeCell ref="F152:I152"/>
    <mergeCell ref="L152:M152"/>
    <mergeCell ref="N152:Q152"/>
    <mergeCell ref="F153:I153"/>
    <mergeCell ref="L153:M153"/>
    <mergeCell ref="N153:Q153"/>
    <mergeCell ref="F147:I147"/>
    <mergeCell ref="L147:M147"/>
    <mergeCell ref="N147:Q147"/>
    <mergeCell ref="F148:I148"/>
    <mergeCell ref="L148:M148"/>
    <mergeCell ref="N148:Q148"/>
    <mergeCell ref="F149:I149"/>
    <mergeCell ref="L149:M149"/>
    <mergeCell ref="N149:Q149"/>
    <mergeCell ref="F143:I143"/>
    <mergeCell ref="L143:M143"/>
    <mergeCell ref="N143:Q143"/>
    <mergeCell ref="F144:I144"/>
    <mergeCell ref="L144:M144"/>
    <mergeCell ref="N144:Q144"/>
    <mergeCell ref="F145:I145"/>
    <mergeCell ref="L145:M145"/>
    <mergeCell ref="N145:Q145"/>
    <mergeCell ref="F140:I140"/>
    <mergeCell ref="L140:M140"/>
    <mergeCell ref="N140:Q140"/>
    <mergeCell ref="F141:I141"/>
    <mergeCell ref="L141:M141"/>
    <mergeCell ref="N141:Q141"/>
    <mergeCell ref="F142:I142"/>
    <mergeCell ref="L142:M142"/>
    <mergeCell ref="N142:Q142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19:P119"/>
    <mergeCell ref="F120:P120"/>
    <mergeCell ref="M122:P122"/>
    <mergeCell ref="M124:Q124"/>
    <mergeCell ref="M125:Q125"/>
    <mergeCell ref="F127:I127"/>
    <mergeCell ref="L127:M127"/>
    <mergeCell ref="N127:Q127"/>
    <mergeCell ref="F131:I131"/>
    <mergeCell ref="L131:M131"/>
    <mergeCell ref="N131:Q131"/>
    <mergeCell ref="D106:H106"/>
    <mergeCell ref="N106:Q106"/>
    <mergeCell ref="D107:H107"/>
    <mergeCell ref="N107:Q107"/>
    <mergeCell ref="D108:H108"/>
    <mergeCell ref="N108:Q108"/>
    <mergeCell ref="N109:Q109"/>
    <mergeCell ref="L111:Q111"/>
    <mergeCell ref="C117:Q117"/>
    <mergeCell ref="N98:Q98"/>
    <mergeCell ref="N99:Q99"/>
    <mergeCell ref="N100:Q100"/>
    <mergeCell ref="N101:Q101"/>
    <mergeCell ref="N103:Q103"/>
    <mergeCell ref="D104:H104"/>
    <mergeCell ref="N104:Q104"/>
    <mergeCell ref="D105:H105"/>
    <mergeCell ref="N105:Q105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é sú hodnoty K a M." sqref="D199:D204">
      <formula1>"K,M"</formula1>
    </dataValidation>
    <dataValidation type="list" allowBlank="1" showInputMessage="1" showErrorMessage="1" error="Povolené sú hodnoty základná, znížená, nulová." sqref="U199:U204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27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46"/>
  <sheetViews>
    <sheetView showGridLines="0" workbookViewId="0">
      <pane ySplit="1" topLeftCell="A2" activePane="bottomLeft" state="frozen"/>
      <selection pane="bottomLeft"/>
    </sheetView>
  </sheetViews>
  <sheetFormatPr defaultRowHeight="1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261"/>
      <c r="B1" s="258"/>
      <c r="C1" s="258"/>
      <c r="D1" s="259" t="s">
        <v>1</v>
      </c>
      <c r="E1" s="258"/>
      <c r="F1" s="260" t="s">
        <v>1003</v>
      </c>
      <c r="G1" s="260"/>
      <c r="H1" s="262" t="s">
        <v>1004</v>
      </c>
      <c r="I1" s="262"/>
      <c r="J1" s="262"/>
      <c r="K1" s="262"/>
      <c r="L1" s="260" t="s">
        <v>1005</v>
      </c>
      <c r="M1" s="258"/>
      <c r="N1" s="258"/>
      <c r="O1" s="259" t="s">
        <v>101</v>
      </c>
      <c r="P1" s="258"/>
      <c r="Q1" s="258"/>
      <c r="R1" s="258"/>
      <c r="S1" s="260" t="s">
        <v>1006</v>
      </c>
      <c r="T1" s="260"/>
      <c r="U1" s="261"/>
      <c r="V1" s="26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</row>
    <row r="2" spans="1:66" ht="36.950000000000003" customHeight="1" x14ac:dyDescent="0.3">
      <c r="C2" s="171" t="s">
        <v>5</v>
      </c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S2" s="212" t="s">
        <v>6</v>
      </c>
      <c r="T2" s="172"/>
      <c r="U2" s="172"/>
      <c r="V2" s="172"/>
      <c r="W2" s="172"/>
      <c r="X2" s="172"/>
      <c r="Y2" s="172"/>
      <c r="Z2" s="172"/>
      <c r="AA2" s="172"/>
      <c r="AB2" s="172"/>
      <c r="AC2" s="172"/>
      <c r="AT2" s="13" t="s">
        <v>91</v>
      </c>
    </row>
    <row r="3" spans="1:66" ht="6.95" customHeight="1" x14ac:dyDescent="0.3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  <c r="AT3" s="13" t="s">
        <v>74</v>
      </c>
    </row>
    <row r="4" spans="1:66" ht="36.950000000000003" customHeight="1" x14ac:dyDescent="0.3">
      <c r="B4" s="17"/>
      <c r="C4" s="173" t="s">
        <v>102</v>
      </c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9"/>
      <c r="T4" s="20" t="s">
        <v>10</v>
      </c>
      <c r="AT4" s="13" t="s">
        <v>4</v>
      </c>
    </row>
    <row r="5" spans="1:66" ht="6.95" customHeight="1" x14ac:dyDescent="0.3">
      <c r="B5" s="17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9"/>
    </row>
    <row r="6" spans="1:66" ht="25.35" customHeight="1" x14ac:dyDescent="0.3">
      <c r="B6" s="17"/>
      <c r="C6" s="18"/>
      <c r="D6" s="25" t="s">
        <v>15</v>
      </c>
      <c r="E6" s="18"/>
      <c r="F6" s="213" t="str">
        <f>'Rekapitulácia stavby'!K6</f>
        <v>Zvýšenie energietickej účinnosti budovy obecného úradu, Beluj</v>
      </c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8"/>
      <c r="R6" s="19"/>
    </row>
    <row r="7" spans="1:66" s="1" customFormat="1" ht="32.85" customHeight="1" x14ac:dyDescent="0.3">
      <c r="B7" s="30"/>
      <c r="C7" s="31"/>
      <c r="D7" s="24" t="s">
        <v>103</v>
      </c>
      <c r="E7" s="31"/>
      <c r="F7" s="179" t="s">
        <v>939</v>
      </c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31"/>
      <c r="R7" s="32"/>
    </row>
    <row r="8" spans="1:66" s="1" customFormat="1" ht="14.45" customHeight="1" x14ac:dyDescent="0.3">
      <c r="B8" s="30"/>
      <c r="C8" s="31"/>
      <c r="D8" s="25" t="s">
        <v>17</v>
      </c>
      <c r="E8" s="31"/>
      <c r="F8" s="23" t="s">
        <v>3</v>
      </c>
      <c r="G8" s="31"/>
      <c r="H8" s="31"/>
      <c r="I8" s="31"/>
      <c r="J8" s="31"/>
      <c r="K8" s="31"/>
      <c r="L8" s="31"/>
      <c r="M8" s="25" t="s">
        <v>18</v>
      </c>
      <c r="N8" s="31"/>
      <c r="O8" s="23" t="s">
        <v>3</v>
      </c>
      <c r="P8" s="31"/>
      <c r="Q8" s="31"/>
      <c r="R8" s="32"/>
    </row>
    <row r="9" spans="1:66" s="1" customFormat="1" ht="14.45" customHeight="1" x14ac:dyDescent="0.3">
      <c r="B9" s="30"/>
      <c r="C9" s="31"/>
      <c r="D9" s="25" t="s">
        <v>19</v>
      </c>
      <c r="E9" s="31"/>
      <c r="F9" s="23" t="s">
        <v>20</v>
      </c>
      <c r="G9" s="31"/>
      <c r="H9" s="31"/>
      <c r="I9" s="31"/>
      <c r="J9" s="31"/>
      <c r="K9" s="31"/>
      <c r="L9" s="31"/>
      <c r="M9" s="25" t="s">
        <v>21</v>
      </c>
      <c r="N9" s="31"/>
      <c r="O9" s="214" t="str">
        <f>'Rekapitulácia stavby'!AN8</f>
        <v>1. 3. 2017</v>
      </c>
      <c r="P9" s="192"/>
      <c r="Q9" s="31"/>
      <c r="R9" s="32"/>
    </row>
    <row r="10" spans="1:66" s="1" customFormat="1" ht="10.9" customHeight="1" x14ac:dyDescent="0.3">
      <c r="B10" s="3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2"/>
    </row>
    <row r="11" spans="1:66" s="1" customFormat="1" ht="14.45" customHeight="1" x14ac:dyDescent="0.3">
      <c r="B11" s="30"/>
      <c r="C11" s="31"/>
      <c r="D11" s="25" t="s">
        <v>23</v>
      </c>
      <c r="E11" s="31"/>
      <c r="F11" s="31"/>
      <c r="G11" s="31"/>
      <c r="H11" s="31"/>
      <c r="I11" s="31"/>
      <c r="J11" s="31"/>
      <c r="K11" s="31"/>
      <c r="L11" s="31"/>
      <c r="M11" s="25" t="s">
        <v>24</v>
      </c>
      <c r="N11" s="31"/>
      <c r="O11" s="178" t="str">
        <f>IF('Rekapitulácia stavby'!AN10="","",'Rekapitulácia stavby'!AN10)</f>
        <v/>
      </c>
      <c r="P11" s="192"/>
      <c r="Q11" s="31"/>
      <c r="R11" s="32"/>
    </row>
    <row r="12" spans="1:66" s="1" customFormat="1" ht="18" customHeight="1" x14ac:dyDescent="0.3">
      <c r="B12" s="30"/>
      <c r="C12" s="31"/>
      <c r="D12" s="31"/>
      <c r="E12" s="23" t="str">
        <f>IF('Rekapitulácia stavby'!E11="","",'Rekapitulácia stavby'!E11)</f>
        <v>Obec Beluj</v>
      </c>
      <c r="F12" s="31"/>
      <c r="G12" s="31"/>
      <c r="H12" s="31"/>
      <c r="I12" s="31"/>
      <c r="J12" s="31"/>
      <c r="K12" s="31"/>
      <c r="L12" s="31"/>
      <c r="M12" s="25" t="s">
        <v>26</v>
      </c>
      <c r="N12" s="31"/>
      <c r="O12" s="178" t="str">
        <f>IF('Rekapitulácia stavby'!AN11="","",'Rekapitulácia stavby'!AN11)</f>
        <v/>
      </c>
      <c r="P12" s="192"/>
      <c r="Q12" s="31"/>
      <c r="R12" s="32"/>
    </row>
    <row r="13" spans="1:66" s="1" customFormat="1" ht="6.95" customHeight="1" x14ac:dyDescent="0.3"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2"/>
    </row>
    <row r="14" spans="1:66" s="1" customFormat="1" ht="14.45" customHeight="1" x14ac:dyDescent="0.3">
      <c r="B14" s="30"/>
      <c r="C14" s="31"/>
      <c r="D14" s="25" t="s">
        <v>27</v>
      </c>
      <c r="E14" s="31"/>
      <c r="F14" s="31"/>
      <c r="G14" s="31"/>
      <c r="H14" s="31"/>
      <c r="I14" s="31"/>
      <c r="J14" s="31"/>
      <c r="K14" s="31"/>
      <c r="L14" s="31"/>
      <c r="M14" s="25" t="s">
        <v>24</v>
      </c>
      <c r="N14" s="31"/>
      <c r="O14" s="215" t="str">
        <f>IF('Rekapitulácia stavby'!AN13="","",'Rekapitulácia stavby'!AN13)</f>
        <v>Vyplň údaj</v>
      </c>
      <c r="P14" s="192"/>
      <c r="Q14" s="31"/>
      <c r="R14" s="32"/>
    </row>
    <row r="15" spans="1:66" s="1" customFormat="1" ht="18" customHeight="1" x14ac:dyDescent="0.3">
      <c r="B15" s="30"/>
      <c r="C15" s="31"/>
      <c r="D15" s="31"/>
      <c r="E15" s="215" t="str">
        <f>IF('Rekapitulácia stavby'!E14="","",'Rekapitulácia stavby'!E14)</f>
        <v>Vyplň údaj</v>
      </c>
      <c r="F15" s="192"/>
      <c r="G15" s="192"/>
      <c r="H15" s="192"/>
      <c r="I15" s="192"/>
      <c r="J15" s="192"/>
      <c r="K15" s="192"/>
      <c r="L15" s="192"/>
      <c r="M15" s="25" t="s">
        <v>26</v>
      </c>
      <c r="N15" s="31"/>
      <c r="O15" s="215" t="str">
        <f>IF('Rekapitulácia stavby'!AN14="","",'Rekapitulácia stavby'!AN14)</f>
        <v>Vyplň údaj</v>
      </c>
      <c r="P15" s="192"/>
      <c r="Q15" s="31"/>
      <c r="R15" s="32"/>
    </row>
    <row r="16" spans="1:66" s="1" customFormat="1" ht="6.95" customHeight="1" x14ac:dyDescent="0.3"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2"/>
    </row>
    <row r="17" spans="2:18" s="1" customFormat="1" ht="14.45" customHeight="1" x14ac:dyDescent="0.3">
      <c r="B17" s="30"/>
      <c r="C17" s="31"/>
      <c r="D17" s="25" t="s">
        <v>29</v>
      </c>
      <c r="E17" s="31"/>
      <c r="F17" s="31"/>
      <c r="G17" s="31"/>
      <c r="H17" s="31"/>
      <c r="I17" s="31"/>
      <c r="J17" s="31"/>
      <c r="K17" s="31"/>
      <c r="L17" s="31"/>
      <c r="M17" s="25" t="s">
        <v>24</v>
      </c>
      <c r="N17" s="31"/>
      <c r="O17" s="178" t="s">
        <v>3</v>
      </c>
      <c r="P17" s="192"/>
      <c r="Q17" s="31"/>
      <c r="R17" s="32"/>
    </row>
    <row r="18" spans="2:18" s="1" customFormat="1" ht="18" customHeight="1" x14ac:dyDescent="0.3">
      <c r="B18" s="30"/>
      <c r="C18" s="31"/>
      <c r="D18" s="31"/>
      <c r="E18" s="23" t="s">
        <v>30</v>
      </c>
      <c r="F18" s="31"/>
      <c r="G18" s="31"/>
      <c r="H18" s="31"/>
      <c r="I18" s="31"/>
      <c r="J18" s="31"/>
      <c r="K18" s="31"/>
      <c r="L18" s="31"/>
      <c r="M18" s="25" t="s">
        <v>26</v>
      </c>
      <c r="N18" s="31"/>
      <c r="O18" s="178" t="s">
        <v>3</v>
      </c>
      <c r="P18" s="192"/>
      <c r="Q18" s="31"/>
      <c r="R18" s="32"/>
    </row>
    <row r="19" spans="2:18" s="1" customFormat="1" ht="6.95" customHeight="1" x14ac:dyDescent="0.3">
      <c r="B19" s="30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2"/>
    </row>
    <row r="20" spans="2:18" s="1" customFormat="1" ht="14.45" customHeight="1" x14ac:dyDescent="0.3">
      <c r="B20" s="30"/>
      <c r="C20" s="31"/>
      <c r="D20" s="25" t="s">
        <v>32</v>
      </c>
      <c r="E20" s="31"/>
      <c r="F20" s="31"/>
      <c r="G20" s="31"/>
      <c r="H20" s="31"/>
      <c r="I20" s="31"/>
      <c r="J20" s="31"/>
      <c r="K20" s="31"/>
      <c r="L20" s="31"/>
      <c r="M20" s="25" t="s">
        <v>24</v>
      </c>
      <c r="N20" s="31"/>
      <c r="O20" s="178" t="str">
        <f>IF('Rekapitulácia stavby'!AN19="","",'Rekapitulácia stavby'!AN19)</f>
        <v/>
      </c>
      <c r="P20" s="192"/>
      <c r="Q20" s="31"/>
      <c r="R20" s="32"/>
    </row>
    <row r="21" spans="2:18" s="1" customFormat="1" ht="18" customHeight="1" x14ac:dyDescent="0.3">
      <c r="B21" s="30"/>
      <c r="C21" s="31"/>
      <c r="D21" s="31"/>
      <c r="E21" s="23" t="str">
        <f>IF('Rekapitulácia stavby'!E20="","",'Rekapitulácia stavby'!E20)</f>
        <v xml:space="preserve"> </v>
      </c>
      <c r="F21" s="31"/>
      <c r="G21" s="31"/>
      <c r="H21" s="31"/>
      <c r="I21" s="31"/>
      <c r="J21" s="31"/>
      <c r="K21" s="31"/>
      <c r="L21" s="31"/>
      <c r="M21" s="25" t="s">
        <v>26</v>
      </c>
      <c r="N21" s="31"/>
      <c r="O21" s="178" t="str">
        <f>IF('Rekapitulácia stavby'!AN20="","",'Rekapitulácia stavby'!AN20)</f>
        <v/>
      </c>
      <c r="P21" s="192"/>
      <c r="Q21" s="31"/>
      <c r="R21" s="32"/>
    </row>
    <row r="22" spans="2:18" s="1" customFormat="1" ht="6.95" customHeight="1" x14ac:dyDescent="0.3">
      <c r="B22" s="30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2"/>
    </row>
    <row r="23" spans="2:18" s="1" customFormat="1" ht="14.45" customHeight="1" x14ac:dyDescent="0.3">
      <c r="B23" s="30"/>
      <c r="C23" s="31"/>
      <c r="D23" s="25" t="s">
        <v>34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2"/>
    </row>
    <row r="24" spans="2:18" s="1" customFormat="1" ht="22.5" customHeight="1" x14ac:dyDescent="0.3">
      <c r="B24" s="30"/>
      <c r="C24" s="31"/>
      <c r="D24" s="31"/>
      <c r="E24" s="181" t="s">
        <v>3</v>
      </c>
      <c r="F24" s="192"/>
      <c r="G24" s="192"/>
      <c r="H24" s="192"/>
      <c r="I24" s="192"/>
      <c r="J24" s="192"/>
      <c r="K24" s="192"/>
      <c r="L24" s="192"/>
      <c r="M24" s="31"/>
      <c r="N24" s="31"/>
      <c r="O24" s="31"/>
      <c r="P24" s="31"/>
      <c r="Q24" s="31"/>
      <c r="R24" s="32"/>
    </row>
    <row r="25" spans="2:18" s="1" customFormat="1" ht="6.95" customHeight="1" x14ac:dyDescent="0.3">
      <c r="B25" s="30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2"/>
    </row>
    <row r="26" spans="2:18" s="1" customFormat="1" ht="6.95" customHeight="1" x14ac:dyDescent="0.3">
      <c r="B26" s="30"/>
      <c r="C26" s="31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31"/>
      <c r="R26" s="32"/>
    </row>
    <row r="27" spans="2:18" s="1" customFormat="1" ht="14.45" customHeight="1" x14ac:dyDescent="0.3">
      <c r="B27" s="30"/>
      <c r="C27" s="31"/>
      <c r="D27" s="110" t="s">
        <v>105</v>
      </c>
      <c r="E27" s="31"/>
      <c r="F27" s="31"/>
      <c r="G27" s="31"/>
      <c r="H27" s="31"/>
      <c r="I27" s="31"/>
      <c r="J27" s="31"/>
      <c r="K27" s="31"/>
      <c r="L27" s="31"/>
      <c r="M27" s="182">
        <f>N88</f>
        <v>0</v>
      </c>
      <c r="N27" s="192"/>
      <c r="O27" s="192"/>
      <c r="P27" s="192"/>
      <c r="Q27" s="31"/>
      <c r="R27" s="32"/>
    </row>
    <row r="28" spans="2:18" s="1" customFormat="1" ht="14.45" customHeight="1" x14ac:dyDescent="0.3">
      <c r="B28" s="30"/>
      <c r="C28" s="31"/>
      <c r="D28" s="29" t="s">
        <v>95</v>
      </c>
      <c r="E28" s="31"/>
      <c r="F28" s="31"/>
      <c r="G28" s="31"/>
      <c r="H28" s="31"/>
      <c r="I28" s="31"/>
      <c r="J28" s="31"/>
      <c r="K28" s="31"/>
      <c r="L28" s="31"/>
      <c r="M28" s="182">
        <f>N93</f>
        <v>0</v>
      </c>
      <c r="N28" s="192"/>
      <c r="O28" s="192"/>
      <c r="P28" s="192"/>
      <c r="Q28" s="31"/>
      <c r="R28" s="32"/>
    </row>
    <row r="29" spans="2:18" s="1" customFormat="1" ht="6.95" customHeight="1" x14ac:dyDescent="0.3"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2"/>
    </row>
    <row r="30" spans="2:18" s="1" customFormat="1" ht="25.35" customHeight="1" x14ac:dyDescent="0.3">
      <c r="B30" s="30"/>
      <c r="C30" s="31"/>
      <c r="D30" s="111" t="s">
        <v>37</v>
      </c>
      <c r="E30" s="31"/>
      <c r="F30" s="31"/>
      <c r="G30" s="31"/>
      <c r="H30" s="31"/>
      <c r="I30" s="31"/>
      <c r="J30" s="31"/>
      <c r="K30" s="31"/>
      <c r="L30" s="31"/>
      <c r="M30" s="216">
        <f>ROUND(M27+M28,2)</f>
        <v>0</v>
      </c>
      <c r="N30" s="192"/>
      <c r="O30" s="192"/>
      <c r="P30" s="192"/>
      <c r="Q30" s="31"/>
      <c r="R30" s="32"/>
    </row>
    <row r="31" spans="2:18" s="1" customFormat="1" ht="6.95" customHeight="1" x14ac:dyDescent="0.3">
      <c r="B31" s="30"/>
      <c r="C31" s="31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31"/>
      <c r="R31" s="32"/>
    </row>
    <row r="32" spans="2:18" s="1" customFormat="1" ht="14.45" customHeight="1" x14ac:dyDescent="0.3">
      <c r="B32" s="30"/>
      <c r="C32" s="31"/>
      <c r="D32" s="37" t="s">
        <v>38</v>
      </c>
      <c r="E32" s="37" t="s">
        <v>39</v>
      </c>
      <c r="F32" s="38">
        <v>0.2</v>
      </c>
      <c r="G32" s="112" t="s">
        <v>40</v>
      </c>
      <c r="H32" s="217">
        <f>ROUND((((SUM(BE93:BE100)+SUM(BE118:BE139))+SUM(BE141:BE145))),2)</f>
        <v>0</v>
      </c>
      <c r="I32" s="192"/>
      <c r="J32" s="192"/>
      <c r="K32" s="31"/>
      <c r="L32" s="31"/>
      <c r="M32" s="217">
        <f>ROUND(((ROUND((SUM(BE93:BE100)+SUM(BE118:BE139)), 2)*F32)+SUM(BE141:BE145)*F32),2)</f>
        <v>0</v>
      </c>
      <c r="N32" s="192"/>
      <c r="O32" s="192"/>
      <c r="P32" s="192"/>
      <c r="Q32" s="31"/>
      <c r="R32" s="32"/>
    </row>
    <row r="33" spans="2:18" s="1" customFormat="1" ht="14.45" customHeight="1" x14ac:dyDescent="0.3">
      <c r="B33" s="30"/>
      <c r="C33" s="31"/>
      <c r="D33" s="31"/>
      <c r="E33" s="37" t="s">
        <v>41</v>
      </c>
      <c r="F33" s="38">
        <v>0.2</v>
      </c>
      <c r="G33" s="112" t="s">
        <v>40</v>
      </c>
      <c r="H33" s="217">
        <f>ROUND((((SUM(BF93:BF100)+SUM(BF118:BF139))+SUM(BF141:BF145))),2)</f>
        <v>0</v>
      </c>
      <c r="I33" s="192"/>
      <c r="J33" s="192"/>
      <c r="K33" s="31"/>
      <c r="L33" s="31"/>
      <c r="M33" s="217">
        <f>ROUND(((ROUND((SUM(BF93:BF100)+SUM(BF118:BF139)), 2)*F33)+SUM(BF141:BF145)*F33),2)</f>
        <v>0</v>
      </c>
      <c r="N33" s="192"/>
      <c r="O33" s="192"/>
      <c r="P33" s="192"/>
      <c r="Q33" s="31"/>
      <c r="R33" s="32"/>
    </row>
    <row r="34" spans="2:18" s="1" customFormat="1" ht="14.45" hidden="1" customHeight="1" x14ac:dyDescent="0.3">
      <c r="B34" s="30"/>
      <c r="C34" s="31"/>
      <c r="D34" s="31"/>
      <c r="E34" s="37" t="s">
        <v>42</v>
      </c>
      <c r="F34" s="38">
        <v>0.2</v>
      </c>
      <c r="G34" s="112" t="s">
        <v>40</v>
      </c>
      <c r="H34" s="217">
        <f>ROUND((((SUM(BG93:BG100)+SUM(BG118:BG139))+SUM(BG141:BG145))),2)</f>
        <v>0</v>
      </c>
      <c r="I34" s="192"/>
      <c r="J34" s="192"/>
      <c r="K34" s="31"/>
      <c r="L34" s="31"/>
      <c r="M34" s="217">
        <v>0</v>
      </c>
      <c r="N34" s="192"/>
      <c r="O34" s="192"/>
      <c r="P34" s="192"/>
      <c r="Q34" s="31"/>
      <c r="R34" s="32"/>
    </row>
    <row r="35" spans="2:18" s="1" customFormat="1" ht="14.45" hidden="1" customHeight="1" x14ac:dyDescent="0.3">
      <c r="B35" s="30"/>
      <c r="C35" s="31"/>
      <c r="D35" s="31"/>
      <c r="E35" s="37" t="s">
        <v>43</v>
      </c>
      <c r="F35" s="38">
        <v>0.2</v>
      </c>
      <c r="G35" s="112" t="s">
        <v>40</v>
      </c>
      <c r="H35" s="217">
        <f>ROUND((((SUM(BH93:BH100)+SUM(BH118:BH139))+SUM(BH141:BH145))),2)</f>
        <v>0</v>
      </c>
      <c r="I35" s="192"/>
      <c r="J35" s="192"/>
      <c r="K35" s="31"/>
      <c r="L35" s="31"/>
      <c r="M35" s="217">
        <v>0</v>
      </c>
      <c r="N35" s="192"/>
      <c r="O35" s="192"/>
      <c r="P35" s="192"/>
      <c r="Q35" s="31"/>
      <c r="R35" s="32"/>
    </row>
    <row r="36" spans="2:18" s="1" customFormat="1" ht="14.45" hidden="1" customHeight="1" x14ac:dyDescent="0.3">
      <c r="B36" s="30"/>
      <c r="C36" s="31"/>
      <c r="D36" s="31"/>
      <c r="E36" s="37" t="s">
        <v>44</v>
      </c>
      <c r="F36" s="38">
        <v>0</v>
      </c>
      <c r="G36" s="112" t="s">
        <v>40</v>
      </c>
      <c r="H36" s="217">
        <f>ROUND((((SUM(BI93:BI100)+SUM(BI118:BI139))+SUM(BI141:BI145))),2)</f>
        <v>0</v>
      </c>
      <c r="I36" s="192"/>
      <c r="J36" s="192"/>
      <c r="K36" s="31"/>
      <c r="L36" s="31"/>
      <c r="M36" s="217">
        <v>0</v>
      </c>
      <c r="N36" s="192"/>
      <c r="O36" s="192"/>
      <c r="P36" s="192"/>
      <c r="Q36" s="31"/>
      <c r="R36" s="32"/>
    </row>
    <row r="37" spans="2:18" s="1" customFormat="1" ht="6.95" customHeight="1" x14ac:dyDescent="0.3">
      <c r="B37" s="30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2"/>
    </row>
    <row r="38" spans="2:18" s="1" customFormat="1" ht="25.35" customHeight="1" x14ac:dyDescent="0.3">
      <c r="B38" s="30"/>
      <c r="C38" s="109"/>
      <c r="D38" s="113" t="s">
        <v>45</v>
      </c>
      <c r="E38" s="71"/>
      <c r="F38" s="71"/>
      <c r="G38" s="114" t="s">
        <v>46</v>
      </c>
      <c r="H38" s="115" t="s">
        <v>47</v>
      </c>
      <c r="I38" s="71"/>
      <c r="J38" s="71"/>
      <c r="K38" s="71"/>
      <c r="L38" s="218">
        <f>SUM(M30:M36)</f>
        <v>0</v>
      </c>
      <c r="M38" s="200"/>
      <c r="N38" s="200"/>
      <c r="O38" s="200"/>
      <c r="P38" s="202"/>
      <c r="Q38" s="109"/>
      <c r="R38" s="32"/>
    </row>
    <row r="39" spans="2:18" s="1" customFormat="1" ht="14.45" customHeight="1" x14ac:dyDescent="0.3">
      <c r="B39" s="30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2"/>
    </row>
    <row r="40" spans="2:18" s="1" customFormat="1" ht="14.45" customHeight="1" x14ac:dyDescent="0.3">
      <c r="B40" s="30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2"/>
    </row>
    <row r="41" spans="2:18" ht="13.5" x14ac:dyDescent="0.3"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</row>
    <row r="42" spans="2:18" ht="13.5" x14ac:dyDescent="0.3"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9"/>
    </row>
    <row r="43" spans="2:18" ht="13.5" x14ac:dyDescent="0.3"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9"/>
    </row>
    <row r="44" spans="2:18" ht="13.5" x14ac:dyDescent="0.3"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9"/>
    </row>
    <row r="45" spans="2:18" ht="13.5" x14ac:dyDescent="0.3"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9"/>
    </row>
    <row r="46" spans="2:18" ht="13.5" x14ac:dyDescent="0.3"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9"/>
    </row>
    <row r="47" spans="2:18" ht="13.5" x14ac:dyDescent="0.3"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9"/>
    </row>
    <row r="48" spans="2:18" ht="13.5" x14ac:dyDescent="0.3"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9"/>
    </row>
    <row r="49" spans="2:18" ht="13.5" x14ac:dyDescent="0.3"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9"/>
    </row>
    <row r="50" spans="2:18" s="1" customFormat="1" x14ac:dyDescent="0.3">
      <c r="B50" s="30"/>
      <c r="C50" s="31"/>
      <c r="D50" s="45" t="s">
        <v>48</v>
      </c>
      <c r="E50" s="46"/>
      <c r="F50" s="46"/>
      <c r="G50" s="46"/>
      <c r="H50" s="47"/>
      <c r="I50" s="31"/>
      <c r="J50" s="45" t="s">
        <v>49</v>
      </c>
      <c r="K50" s="46"/>
      <c r="L50" s="46"/>
      <c r="M50" s="46"/>
      <c r="N50" s="46"/>
      <c r="O50" s="46"/>
      <c r="P50" s="47"/>
      <c r="Q50" s="31"/>
      <c r="R50" s="32"/>
    </row>
    <row r="51" spans="2:18" ht="13.5" x14ac:dyDescent="0.3">
      <c r="B51" s="17"/>
      <c r="C51" s="18"/>
      <c r="D51" s="48"/>
      <c r="E51" s="18"/>
      <c r="F51" s="18"/>
      <c r="G51" s="18"/>
      <c r="H51" s="49"/>
      <c r="I51" s="18"/>
      <c r="J51" s="48"/>
      <c r="K51" s="18"/>
      <c r="L51" s="18"/>
      <c r="M51" s="18"/>
      <c r="N51" s="18"/>
      <c r="O51" s="18"/>
      <c r="P51" s="49"/>
      <c r="Q51" s="18"/>
      <c r="R51" s="19"/>
    </row>
    <row r="52" spans="2:18" ht="13.5" x14ac:dyDescent="0.3">
      <c r="B52" s="17"/>
      <c r="C52" s="18"/>
      <c r="D52" s="48"/>
      <c r="E52" s="18"/>
      <c r="F52" s="18"/>
      <c r="G52" s="18"/>
      <c r="H52" s="49"/>
      <c r="I52" s="18"/>
      <c r="J52" s="48"/>
      <c r="K52" s="18"/>
      <c r="L52" s="18"/>
      <c r="M52" s="18"/>
      <c r="N52" s="18"/>
      <c r="O52" s="18"/>
      <c r="P52" s="49"/>
      <c r="Q52" s="18"/>
      <c r="R52" s="19"/>
    </row>
    <row r="53" spans="2:18" ht="13.5" x14ac:dyDescent="0.3">
      <c r="B53" s="17"/>
      <c r="C53" s="18"/>
      <c r="D53" s="48"/>
      <c r="E53" s="18"/>
      <c r="F53" s="18"/>
      <c r="G53" s="18"/>
      <c r="H53" s="49"/>
      <c r="I53" s="18"/>
      <c r="J53" s="48"/>
      <c r="K53" s="18"/>
      <c r="L53" s="18"/>
      <c r="M53" s="18"/>
      <c r="N53" s="18"/>
      <c r="O53" s="18"/>
      <c r="P53" s="49"/>
      <c r="Q53" s="18"/>
      <c r="R53" s="19"/>
    </row>
    <row r="54" spans="2:18" ht="13.5" x14ac:dyDescent="0.3">
      <c r="B54" s="17"/>
      <c r="C54" s="18"/>
      <c r="D54" s="48"/>
      <c r="E54" s="18"/>
      <c r="F54" s="18"/>
      <c r="G54" s="18"/>
      <c r="H54" s="49"/>
      <c r="I54" s="18"/>
      <c r="J54" s="48"/>
      <c r="K54" s="18"/>
      <c r="L54" s="18"/>
      <c r="M54" s="18"/>
      <c r="N54" s="18"/>
      <c r="O54" s="18"/>
      <c r="P54" s="49"/>
      <c r="Q54" s="18"/>
      <c r="R54" s="19"/>
    </row>
    <row r="55" spans="2:18" ht="13.5" x14ac:dyDescent="0.3">
      <c r="B55" s="17"/>
      <c r="C55" s="18"/>
      <c r="D55" s="48"/>
      <c r="E55" s="18"/>
      <c r="F55" s="18"/>
      <c r="G55" s="18"/>
      <c r="H55" s="49"/>
      <c r="I55" s="18"/>
      <c r="J55" s="48"/>
      <c r="K55" s="18"/>
      <c r="L55" s="18"/>
      <c r="M55" s="18"/>
      <c r="N55" s="18"/>
      <c r="O55" s="18"/>
      <c r="P55" s="49"/>
      <c r="Q55" s="18"/>
      <c r="R55" s="19"/>
    </row>
    <row r="56" spans="2:18" ht="13.5" x14ac:dyDescent="0.3">
      <c r="B56" s="17"/>
      <c r="C56" s="18"/>
      <c r="D56" s="48"/>
      <c r="E56" s="18"/>
      <c r="F56" s="18"/>
      <c r="G56" s="18"/>
      <c r="H56" s="49"/>
      <c r="I56" s="18"/>
      <c r="J56" s="48"/>
      <c r="K56" s="18"/>
      <c r="L56" s="18"/>
      <c r="M56" s="18"/>
      <c r="N56" s="18"/>
      <c r="O56" s="18"/>
      <c r="P56" s="49"/>
      <c r="Q56" s="18"/>
      <c r="R56" s="19"/>
    </row>
    <row r="57" spans="2:18" ht="13.5" x14ac:dyDescent="0.3">
      <c r="B57" s="17"/>
      <c r="C57" s="18"/>
      <c r="D57" s="48"/>
      <c r="E57" s="18"/>
      <c r="F57" s="18"/>
      <c r="G57" s="18"/>
      <c r="H57" s="49"/>
      <c r="I57" s="18"/>
      <c r="J57" s="48"/>
      <c r="K57" s="18"/>
      <c r="L57" s="18"/>
      <c r="M57" s="18"/>
      <c r="N57" s="18"/>
      <c r="O57" s="18"/>
      <c r="P57" s="49"/>
      <c r="Q57" s="18"/>
      <c r="R57" s="19"/>
    </row>
    <row r="58" spans="2:18" ht="13.5" x14ac:dyDescent="0.3">
      <c r="B58" s="17"/>
      <c r="C58" s="18"/>
      <c r="D58" s="48"/>
      <c r="E58" s="18"/>
      <c r="F58" s="18"/>
      <c r="G58" s="18"/>
      <c r="H58" s="49"/>
      <c r="I58" s="18"/>
      <c r="J58" s="48"/>
      <c r="K58" s="18"/>
      <c r="L58" s="18"/>
      <c r="M58" s="18"/>
      <c r="N58" s="18"/>
      <c r="O58" s="18"/>
      <c r="P58" s="49"/>
      <c r="Q58" s="18"/>
      <c r="R58" s="19"/>
    </row>
    <row r="59" spans="2:18" s="1" customFormat="1" x14ac:dyDescent="0.3">
      <c r="B59" s="30"/>
      <c r="C59" s="31"/>
      <c r="D59" s="50" t="s">
        <v>50</v>
      </c>
      <c r="E59" s="51"/>
      <c r="F59" s="51"/>
      <c r="G59" s="52" t="s">
        <v>51</v>
      </c>
      <c r="H59" s="53"/>
      <c r="I59" s="31"/>
      <c r="J59" s="50" t="s">
        <v>50</v>
      </c>
      <c r="K59" s="51"/>
      <c r="L59" s="51"/>
      <c r="M59" s="51"/>
      <c r="N59" s="52" t="s">
        <v>51</v>
      </c>
      <c r="O59" s="51"/>
      <c r="P59" s="53"/>
      <c r="Q59" s="31"/>
      <c r="R59" s="32"/>
    </row>
    <row r="60" spans="2:18" ht="13.5" x14ac:dyDescent="0.3">
      <c r="B60" s="17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9"/>
    </row>
    <row r="61" spans="2:18" s="1" customFormat="1" x14ac:dyDescent="0.3">
      <c r="B61" s="30"/>
      <c r="C61" s="31"/>
      <c r="D61" s="45" t="s">
        <v>52</v>
      </c>
      <c r="E61" s="46"/>
      <c r="F61" s="46"/>
      <c r="G61" s="46"/>
      <c r="H61" s="47"/>
      <c r="I61" s="31"/>
      <c r="J61" s="45" t="s">
        <v>53</v>
      </c>
      <c r="K61" s="46"/>
      <c r="L61" s="46"/>
      <c r="M61" s="46"/>
      <c r="N61" s="46"/>
      <c r="O61" s="46"/>
      <c r="P61" s="47"/>
      <c r="Q61" s="31"/>
      <c r="R61" s="32"/>
    </row>
    <row r="62" spans="2:18" ht="13.5" x14ac:dyDescent="0.3">
      <c r="B62" s="17"/>
      <c r="C62" s="18"/>
      <c r="D62" s="48"/>
      <c r="E62" s="18"/>
      <c r="F62" s="18"/>
      <c r="G62" s="18"/>
      <c r="H62" s="49"/>
      <c r="I62" s="18"/>
      <c r="J62" s="48"/>
      <c r="K62" s="18"/>
      <c r="L62" s="18"/>
      <c r="M62" s="18"/>
      <c r="N62" s="18"/>
      <c r="O62" s="18"/>
      <c r="P62" s="49"/>
      <c r="Q62" s="18"/>
      <c r="R62" s="19"/>
    </row>
    <row r="63" spans="2:18" ht="13.5" x14ac:dyDescent="0.3">
      <c r="B63" s="17"/>
      <c r="C63" s="18"/>
      <c r="D63" s="48"/>
      <c r="E63" s="18"/>
      <c r="F63" s="18"/>
      <c r="G63" s="18"/>
      <c r="H63" s="49"/>
      <c r="I63" s="18"/>
      <c r="J63" s="48"/>
      <c r="K63" s="18"/>
      <c r="L63" s="18"/>
      <c r="M63" s="18"/>
      <c r="N63" s="18"/>
      <c r="O63" s="18"/>
      <c r="P63" s="49"/>
      <c r="Q63" s="18"/>
      <c r="R63" s="19"/>
    </row>
    <row r="64" spans="2:18" ht="13.5" x14ac:dyDescent="0.3">
      <c r="B64" s="17"/>
      <c r="C64" s="18"/>
      <c r="D64" s="48"/>
      <c r="E64" s="18"/>
      <c r="F64" s="18"/>
      <c r="G64" s="18"/>
      <c r="H64" s="49"/>
      <c r="I64" s="18"/>
      <c r="J64" s="48"/>
      <c r="K64" s="18"/>
      <c r="L64" s="18"/>
      <c r="M64" s="18"/>
      <c r="N64" s="18"/>
      <c r="O64" s="18"/>
      <c r="P64" s="49"/>
      <c r="Q64" s="18"/>
      <c r="R64" s="19"/>
    </row>
    <row r="65" spans="2:18" ht="13.5" x14ac:dyDescent="0.3">
      <c r="B65" s="17"/>
      <c r="C65" s="18"/>
      <c r="D65" s="48"/>
      <c r="E65" s="18"/>
      <c r="F65" s="18"/>
      <c r="G65" s="18"/>
      <c r="H65" s="49"/>
      <c r="I65" s="18"/>
      <c r="J65" s="48"/>
      <c r="K65" s="18"/>
      <c r="L65" s="18"/>
      <c r="M65" s="18"/>
      <c r="N65" s="18"/>
      <c r="O65" s="18"/>
      <c r="P65" s="49"/>
      <c r="Q65" s="18"/>
      <c r="R65" s="19"/>
    </row>
    <row r="66" spans="2:18" ht="13.5" x14ac:dyDescent="0.3">
      <c r="B66" s="17"/>
      <c r="C66" s="18"/>
      <c r="D66" s="48"/>
      <c r="E66" s="18"/>
      <c r="F66" s="18"/>
      <c r="G66" s="18"/>
      <c r="H66" s="49"/>
      <c r="I66" s="18"/>
      <c r="J66" s="48"/>
      <c r="K66" s="18"/>
      <c r="L66" s="18"/>
      <c r="M66" s="18"/>
      <c r="N66" s="18"/>
      <c r="O66" s="18"/>
      <c r="P66" s="49"/>
      <c r="Q66" s="18"/>
      <c r="R66" s="19"/>
    </row>
    <row r="67" spans="2:18" ht="13.5" x14ac:dyDescent="0.3">
      <c r="B67" s="17"/>
      <c r="C67" s="18"/>
      <c r="D67" s="48"/>
      <c r="E67" s="18"/>
      <c r="F67" s="18"/>
      <c r="G67" s="18"/>
      <c r="H67" s="49"/>
      <c r="I67" s="18"/>
      <c r="J67" s="48"/>
      <c r="K67" s="18"/>
      <c r="L67" s="18"/>
      <c r="M67" s="18"/>
      <c r="N67" s="18"/>
      <c r="O67" s="18"/>
      <c r="P67" s="49"/>
      <c r="Q67" s="18"/>
      <c r="R67" s="19"/>
    </row>
    <row r="68" spans="2:18" ht="13.5" x14ac:dyDescent="0.3">
      <c r="B68" s="17"/>
      <c r="C68" s="18"/>
      <c r="D68" s="48"/>
      <c r="E68" s="18"/>
      <c r="F68" s="18"/>
      <c r="G68" s="18"/>
      <c r="H68" s="49"/>
      <c r="I68" s="18"/>
      <c r="J68" s="48"/>
      <c r="K68" s="18"/>
      <c r="L68" s="18"/>
      <c r="M68" s="18"/>
      <c r="N68" s="18"/>
      <c r="O68" s="18"/>
      <c r="P68" s="49"/>
      <c r="Q68" s="18"/>
      <c r="R68" s="19"/>
    </row>
    <row r="69" spans="2:18" ht="13.5" x14ac:dyDescent="0.3">
      <c r="B69" s="17"/>
      <c r="C69" s="18"/>
      <c r="D69" s="48"/>
      <c r="E69" s="18"/>
      <c r="F69" s="18"/>
      <c r="G69" s="18"/>
      <c r="H69" s="49"/>
      <c r="I69" s="18"/>
      <c r="J69" s="48"/>
      <c r="K69" s="18"/>
      <c r="L69" s="18"/>
      <c r="M69" s="18"/>
      <c r="N69" s="18"/>
      <c r="O69" s="18"/>
      <c r="P69" s="49"/>
      <c r="Q69" s="18"/>
      <c r="R69" s="19"/>
    </row>
    <row r="70" spans="2:18" s="1" customFormat="1" x14ac:dyDescent="0.3">
      <c r="B70" s="30"/>
      <c r="C70" s="31"/>
      <c r="D70" s="50" t="s">
        <v>50</v>
      </c>
      <c r="E70" s="51"/>
      <c r="F70" s="51"/>
      <c r="G70" s="52" t="s">
        <v>51</v>
      </c>
      <c r="H70" s="53"/>
      <c r="I70" s="31"/>
      <c r="J70" s="50" t="s">
        <v>50</v>
      </c>
      <c r="K70" s="51"/>
      <c r="L70" s="51"/>
      <c r="M70" s="51"/>
      <c r="N70" s="52" t="s">
        <v>51</v>
      </c>
      <c r="O70" s="51"/>
      <c r="P70" s="53"/>
      <c r="Q70" s="31"/>
      <c r="R70" s="32"/>
    </row>
    <row r="71" spans="2:18" s="1" customFormat="1" ht="14.45" customHeight="1" x14ac:dyDescent="0.3">
      <c r="B71" s="54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6"/>
    </row>
    <row r="75" spans="2:18" s="1" customFormat="1" ht="6.95" customHeight="1" x14ac:dyDescent="0.3"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9"/>
    </row>
    <row r="76" spans="2:18" s="1" customFormat="1" ht="36.950000000000003" customHeight="1" x14ac:dyDescent="0.3">
      <c r="B76" s="30"/>
      <c r="C76" s="173" t="s">
        <v>106</v>
      </c>
      <c r="D76" s="192"/>
      <c r="E76" s="192"/>
      <c r="F76" s="192"/>
      <c r="G76" s="192"/>
      <c r="H76" s="192"/>
      <c r="I76" s="192"/>
      <c r="J76" s="192"/>
      <c r="K76" s="192"/>
      <c r="L76" s="192"/>
      <c r="M76" s="192"/>
      <c r="N76" s="192"/>
      <c r="O76" s="192"/>
      <c r="P76" s="192"/>
      <c r="Q76" s="192"/>
      <c r="R76" s="32"/>
    </row>
    <row r="77" spans="2:18" s="1" customFormat="1" ht="6.95" customHeight="1" x14ac:dyDescent="0.3">
      <c r="B77" s="30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2"/>
    </row>
    <row r="78" spans="2:18" s="1" customFormat="1" ht="30" customHeight="1" x14ac:dyDescent="0.3">
      <c r="B78" s="30"/>
      <c r="C78" s="25" t="s">
        <v>15</v>
      </c>
      <c r="D78" s="31"/>
      <c r="E78" s="31"/>
      <c r="F78" s="213" t="str">
        <f>F6</f>
        <v>Zvýšenie energietickej účinnosti budovy obecného úradu, Beluj</v>
      </c>
      <c r="G78" s="192"/>
      <c r="H78" s="192"/>
      <c r="I78" s="192"/>
      <c r="J78" s="192"/>
      <c r="K78" s="192"/>
      <c r="L78" s="192"/>
      <c r="M78" s="192"/>
      <c r="N78" s="192"/>
      <c r="O78" s="192"/>
      <c r="P78" s="192"/>
      <c r="Q78" s="31"/>
      <c r="R78" s="32"/>
    </row>
    <row r="79" spans="2:18" s="1" customFormat="1" ht="36.950000000000003" customHeight="1" x14ac:dyDescent="0.3">
      <c r="B79" s="30"/>
      <c r="C79" s="64" t="s">
        <v>103</v>
      </c>
      <c r="D79" s="31"/>
      <c r="E79" s="31"/>
      <c r="F79" s="193" t="str">
        <f>F7</f>
        <v>06 - Bleskozvod</v>
      </c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31"/>
      <c r="R79" s="32"/>
    </row>
    <row r="80" spans="2:18" s="1" customFormat="1" ht="6.95" customHeight="1" x14ac:dyDescent="0.3">
      <c r="B80" s="30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2"/>
    </row>
    <row r="81" spans="2:65" s="1" customFormat="1" ht="18" customHeight="1" x14ac:dyDescent="0.3">
      <c r="B81" s="30"/>
      <c r="C81" s="25" t="s">
        <v>19</v>
      </c>
      <c r="D81" s="31"/>
      <c r="E81" s="31"/>
      <c r="F81" s="23" t="str">
        <f>F9</f>
        <v>Beluj</v>
      </c>
      <c r="G81" s="31"/>
      <c r="H81" s="31"/>
      <c r="I81" s="31"/>
      <c r="J81" s="31"/>
      <c r="K81" s="25" t="s">
        <v>21</v>
      </c>
      <c r="L81" s="31"/>
      <c r="M81" s="219" t="str">
        <f>IF(O9="","",O9)</f>
        <v>1. 3. 2017</v>
      </c>
      <c r="N81" s="192"/>
      <c r="O81" s="192"/>
      <c r="P81" s="192"/>
      <c r="Q81" s="31"/>
      <c r="R81" s="32"/>
    </row>
    <row r="82" spans="2:65" s="1" customFormat="1" ht="6.95" customHeight="1" x14ac:dyDescent="0.3">
      <c r="B82" s="30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2"/>
    </row>
    <row r="83" spans="2:65" s="1" customFormat="1" x14ac:dyDescent="0.3">
      <c r="B83" s="30"/>
      <c r="C83" s="25" t="s">
        <v>23</v>
      </c>
      <c r="D83" s="31"/>
      <c r="E83" s="31"/>
      <c r="F83" s="23" t="str">
        <f>E12</f>
        <v>Obec Beluj</v>
      </c>
      <c r="G83" s="31"/>
      <c r="H83" s="31"/>
      <c r="I83" s="31"/>
      <c r="J83" s="31"/>
      <c r="K83" s="25" t="s">
        <v>29</v>
      </c>
      <c r="L83" s="31"/>
      <c r="M83" s="178" t="str">
        <f>E18</f>
        <v>Ing. arch. Matej Brašeň, SKA 2081 AA</v>
      </c>
      <c r="N83" s="192"/>
      <c r="O83" s="192"/>
      <c r="P83" s="192"/>
      <c r="Q83" s="192"/>
      <c r="R83" s="32"/>
    </row>
    <row r="84" spans="2:65" s="1" customFormat="1" ht="14.45" customHeight="1" x14ac:dyDescent="0.3">
      <c r="B84" s="30"/>
      <c r="C84" s="25" t="s">
        <v>27</v>
      </c>
      <c r="D84" s="31"/>
      <c r="E84" s="31"/>
      <c r="F84" s="23" t="str">
        <f>IF(E15="","",E15)</f>
        <v>Vyplň údaj</v>
      </c>
      <c r="G84" s="31"/>
      <c r="H84" s="31"/>
      <c r="I84" s="31"/>
      <c r="J84" s="31"/>
      <c r="K84" s="25" t="s">
        <v>32</v>
      </c>
      <c r="L84" s="31"/>
      <c r="M84" s="178" t="str">
        <f>E21</f>
        <v xml:space="preserve"> </v>
      </c>
      <c r="N84" s="192"/>
      <c r="O84" s="192"/>
      <c r="P84" s="192"/>
      <c r="Q84" s="192"/>
      <c r="R84" s="32"/>
    </row>
    <row r="85" spans="2:65" s="1" customFormat="1" ht="10.35" customHeight="1" x14ac:dyDescent="0.3">
      <c r="B85" s="30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2"/>
    </row>
    <row r="86" spans="2:65" s="1" customFormat="1" ht="29.25" customHeight="1" x14ac:dyDescent="0.3">
      <c r="B86" s="30"/>
      <c r="C86" s="220" t="s">
        <v>107</v>
      </c>
      <c r="D86" s="221"/>
      <c r="E86" s="221"/>
      <c r="F86" s="221"/>
      <c r="G86" s="221"/>
      <c r="H86" s="109"/>
      <c r="I86" s="109"/>
      <c r="J86" s="109"/>
      <c r="K86" s="109"/>
      <c r="L86" s="109"/>
      <c r="M86" s="109"/>
      <c r="N86" s="220" t="s">
        <v>108</v>
      </c>
      <c r="O86" s="192"/>
      <c r="P86" s="192"/>
      <c r="Q86" s="192"/>
      <c r="R86" s="32"/>
    </row>
    <row r="87" spans="2:65" s="1" customFormat="1" ht="10.35" customHeight="1" x14ac:dyDescent="0.3">
      <c r="B87" s="30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2"/>
    </row>
    <row r="88" spans="2:65" s="1" customFormat="1" ht="29.25" customHeight="1" x14ac:dyDescent="0.3">
      <c r="B88" s="30"/>
      <c r="C88" s="116" t="s">
        <v>109</v>
      </c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210">
        <f>N118</f>
        <v>0</v>
      </c>
      <c r="O88" s="192"/>
      <c r="P88" s="192"/>
      <c r="Q88" s="192"/>
      <c r="R88" s="32"/>
      <c r="AU88" s="13" t="s">
        <v>110</v>
      </c>
    </row>
    <row r="89" spans="2:65" s="6" customFormat="1" ht="24.95" customHeight="1" x14ac:dyDescent="0.3">
      <c r="B89" s="117"/>
      <c r="C89" s="118"/>
      <c r="D89" s="119" t="s">
        <v>940</v>
      </c>
      <c r="E89" s="118"/>
      <c r="F89" s="118"/>
      <c r="G89" s="118"/>
      <c r="H89" s="118"/>
      <c r="I89" s="118"/>
      <c r="J89" s="118"/>
      <c r="K89" s="118"/>
      <c r="L89" s="118"/>
      <c r="M89" s="118"/>
      <c r="N89" s="222">
        <f>N119</f>
        <v>0</v>
      </c>
      <c r="O89" s="223"/>
      <c r="P89" s="223"/>
      <c r="Q89" s="223"/>
      <c r="R89" s="120"/>
    </row>
    <row r="90" spans="2:65" s="6" customFormat="1" ht="24.95" customHeight="1" x14ac:dyDescent="0.3">
      <c r="B90" s="117"/>
      <c r="C90" s="118"/>
      <c r="D90" s="119" t="s">
        <v>941</v>
      </c>
      <c r="E90" s="118"/>
      <c r="F90" s="118"/>
      <c r="G90" s="118"/>
      <c r="H90" s="118"/>
      <c r="I90" s="118"/>
      <c r="J90" s="118"/>
      <c r="K90" s="118"/>
      <c r="L90" s="118"/>
      <c r="M90" s="118"/>
      <c r="N90" s="222">
        <f>N138</f>
        <v>0</v>
      </c>
      <c r="O90" s="223"/>
      <c r="P90" s="223"/>
      <c r="Q90" s="223"/>
      <c r="R90" s="120"/>
    </row>
    <row r="91" spans="2:65" s="6" customFormat="1" ht="21.75" customHeight="1" x14ac:dyDescent="0.35">
      <c r="B91" s="117"/>
      <c r="C91" s="118"/>
      <c r="D91" s="119" t="s">
        <v>119</v>
      </c>
      <c r="E91" s="118"/>
      <c r="F91" s="118"/>
      <c r="G91" s="118"/>
      <c r="H91" s="118"/>
      <c r="I91" s="118"/>
      <c r="J91" s="118"/>
      <c r="K91" s="118"/>
      <c r="L91" s="118"/>
      <c r="M91" s="118"/>
      <c r="N91" s="225">
        <f>N140</f>
        <v>0</v>
      </c>
      <c r="O91" s="223"/>
      <c r="P91" s="223"/>
      <c r="Q91" s="223"/>
      <c r="R91" s="120"/>
    </row>
    <row r="92" spans="2:65" s="1" customFormat="1" ht="21.75" customHeight="1" x14ac:dyDescent="0.3">
      <c r="B92" s="30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2"/>
    </row>
    <row r="93" spans="2:65" s="1" customFormat="1" ht="29.25" customHeight="1" x14ac:dyDescent="0.3">
      <c r="B93" s="30"/>
      <c r="C93" s="116" t="s">
        <v>120</v>
      </c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226">
        <f>ROUND(N94+N95+N96+N97+N98+N99,2)</f>
        <v>0</v>
      </c>
      <c r="O93" s="192"/>
      <c r="P93" s="192"/>
      <c r="Q93" s="192"/>
      <c r="R93" s="32"/>
      <c r="T93" s="124"/>
      <c r="U93" s="125" t="s">
        <v>38</v>
      </c>
    </row>
    <row r="94" spans="2:65" s="1" customFormat="1" ht="18" customHeight="1" x14ac:dyDescent="0.3">
      <c r="B94" s="126"/>
      <c r="C94" s="127"/>
      <c r="D94" s="208" t="s">
        <v>121</v>
      </c>
      <c r="E94" s="227"/>
      <c r="F94" s="227"/>
      <c r="G94" s="227"/>
      <c r="H94" s="227"/>
      <c r="I94" s="127"/>
      <c r="J94" s="127"/>
      <c r="K94" s="127"/>
      <c r="L94" s="127"/>
      <c r="M94" s="127"/>
      <c r="N94" s="206">
        <f>ROUND(N88*T94,2)</f>
        <v>0</v>
      </c>
      <c r="O94" s="227"/>
      <c r="P94" s="227"/>
      <c r="Q94" s="227"/>
      <c r="R94" s="128"/>
      <c r="S94" s="127"/>
      <c r="T94" s="129"/>
      <c r="U94" s="130" t="s">
        <v>41</v>
      </c>
      <c r="V94" s="131"/>
      <c r="W94" s="131"/>
      <c r="X94" s="131"/>
      <c r="Y94" s="131"/>
      <c r="Z94" s="131"/>
      <c r="AA94" s="131"/>
      <c r="AB94" s="131"/>
      <c r="AC94" s="131"/>
      <c r="AD94" s="131"/>
      <c r="AE94" s="131"/>
      <c r="AF94" s="131"/>
      <c r="AG94" s="131"/>
      <c r="AH94" s="131"/>
      <c r="AI94" s="131"/>
      <c r="AJ94" s="131"/>
      <c r="AK94" s="131"/>
      <c r="AL94" s="131"/>
      <c r="AM94" s="131"/>
      <c r="AN94" s="131"/>
      <c r="AO94" s="131"/>
      <c r="AP94" s="131"/>
      <c r="AQ94" s="131"/>
      <c r="AR94" s="131"/>
      <c r="AS94" s="131"/>
      <c r="AT94" s="131"/>
      <c r="AU94" s="131"/>
      <c r="AV94" s="131"/>
      <c r="AW94" s="131"/>
      <c r="AX94" s="131"/>
      <c r="AY94" s="132" t="s">
        <v>122</v>
      </c>
      <c r="AZ94" s="131"/>
      <c r="BA94" s="131"/>
      <c r="BB94" s="131"/>
      <c r="BC94" s="131"/>
      <c r="BD94" s="131"/>
      <c r="BE94" s="133">
        <f t="shared" ref="BE94:BE99" si="0">IF(U94="základná",N94,0)</f>
        <v>0</v>
      </c>
      <c r="BF94" s="133">
        <f t="shared" ref="BF94:BF99" si="1">IF(U94="znížená",N94,0)</f>
        <v>0</v>
      </c>
      <c r="BG94" s="133">
        <f t="shared" ref="BG94:BG99" si="2">IF(U94="zákl. prenesená",N94,0)</f>
        <v>0</v>
      </c>
      <c r="BH94" s="133">
        <f t="shared" ref="BH94:BH99" si="3">IF(U94="zníž. prenesená",N94,0)</f>
        <v>0</v>
      </c>
      <c r="BI94" s="133">
        <f t="shared" ref="BI94:BI99" si="4">IF(U94="nulová",N94,0)</f>
        <v>0</v>
      </c>
      <c r="BJ94" s="132" t="s">
        <v>123</v>
      </c>
      <c r="BK94" s="131"/>
      <c r="BL94" s="131"/>
      <c r="BM94" s="131"/>
    </row>
    <row r="95" spans="2:65" s="1" customFormat="1" ht="18" customHeight="1" x14ac:dyDescent="0.3">
      <c r="B95" s="126"/>
      <c r="C95" s="127"/>
      <c r="D95" s="208" t="s">
        <v>124</v>
      </c>
      <c r="E95" s="227"/>
      <c r="F95" s="227"/>
      <c r="G95" s="227"/>
      <c r="H95" s="227"/>
      <c r="I95" s="127"/>
      <c r="J95" s="127"/>
      <c r="K95" s="127"/>
      <c r="L95" s="127"/>
      <c r="M95" s="127"/>
      <c r="N95" s="206">
        <f>ROUND(N88*T95,2)</f>
        <v>0</v>
      </c>
      <c r="O95" s="227"/>
      <c r="P95" s="227"/>
      <c r="Q95" s="227"/>
      <c r="R95" s="128"/>
      <c r="S95" s="127"/>
      <c r="T95" s="129"/>
      <c r="U95" s="130" t="s">
        <v>41</v>
      </c>
      <c r="V95" s="131"/>
      <c r="W95" s="131"/>
      <c r="X95" s="131"/>
      <c r="Y95" s="131"/>
      <c r="Z95" s="131"/>
      <c r="AA95" s="131"/>
      <c r="AB95" s="131"/>
      <c r="AC95" s="131"/>
      <c r="AD95" s="131"/>
      <c r="AE95" s="131"/>
      <c r="AF95" s="131"/>
      <c r="AG95" s="131"/>
      <c r="AH95" s="131"/>
      <c r="AI95" s="131"/>
      <c r="AJ95" s="131"/>
      <c r="AK95" s="131"/>
      <c r="AL95" s="131"/>
      <c r="AM95" s="131"/>
      <c r="AN95" s="131"/>
      <c r="AO95" s="131"/>
      <c r="AP95" s="131"/>
      <c r="AQ95" s="131"/>
      <c r="AR95" s="131"/>
      <c r="AS95" s="131"/>
      <c r="AT95" s="131"/>
      <c r="AU95" s="131"/>
      <c r="AV95" s="131"/>
      <c r="AW95" s="131"/>
      <c r="AX95" s="131"/>
      <c r="AY95" s="132" t="s">
        <v>122</v>
      </c>
      <c r="AZ95" s="131"/>
      <c r="BA95" s="131"/>
      <c r="BB95" s="131"/>
      <c r="BC95" s="131"/>
      <c r="BD95" s="131"/>
      <c r="BE95" s="133">
        <f t="shared" si="0"/>
        <v>0</v>
      </c>
      <c r="BF95" s="133">
        <f t="shared" si="1"/>
        <v>0</v>
      </c>
      <c r="BG95" s="133">
        <f t="shared" si="2"/>
        <v>0</v>
      </c>
      <c r="BH95" s="133">
        <f t="shared" si="3"/>
        <v>0</v>
      </c>
      <c r="BI95" s="133">
        <f t="shared" si="4"/>
        <v>0</v>
      </c>
      <c r="BJ95" s="132" t="s">
        <v>123</v>
      </c>
      <c r="BK95" s="131"/>
      <c r="BL95" s="131"/>
      <c r="BM95" s="131"/>
    </row>
    <row r="96" spans="2:65" s="1" customFormat="1" ht="18" customHeight="1" x14ac:dyDescent="0.3">
      <c r="B96" s="126"/>
      <c r="C96" s="127"/>
      <c r="D96" s="208" t="s">
        <v>125</v>
      </c>
      <c r="E96" s="227"/>
      <c r="F96" s="227"/>
      <c r="G96" s="227"/>
      <c r="H96" s="227"/>
      <c r="I96" s="127"/>
      <c r="J96" s="127"/>
      <c r="K96" s="127"/>
      <c r="L96" s="127"/>
      <c r="M96" s="127"/>
      <c r="N96" s="206">
        <f>ROUND(N88*T96,2)</f>
        <v>0</v>
      </c>
      <c r="O96" s="227"/>
      <c r="P96" s="227"/>
      <c r="Q96" s="227"/>
      <c r="R96" s="128"/>
      <c r="S96" s="127"/>
      <c r="T96" s="129"/>
      <c r="U96" s="130" t="s">
        <v>41</v>
      </c>
      <c r="V96" s="131"/>
      <c r="W96" s="131"/>
      <c r="X96" s="131"/>
      <c r="Y96" s="131"/>
      <c r="Z96" s="131"/>
      <c r="AA96" s="131"/>
      <c r="AB96" s="131"/>
      <c r="AC96" s="131"/>
      <c r="AD96" s="131"/>
      <c r="AE96" s="131"/>
      <c r="AF96" s="131"/>
      <c r="AG96" s="131"/>
      <c r="AH96" s="131"/>
      <c r="AI96" s="131"/>
      <c r="AJ96" s="131"/>
      <c r="AK96" s="131"/>
      <c r="AL96" s="131"/>
      <c r="AM96" s="131"/>
      <c r="AN96" s="131"/>
      <c r="AO96" s="131"/>
      <c r="AP96" s="131"/>
      <c r="AQ96" s="131"/>
      <c r="AR96" s="131"/>
      <c r="AS96" s="131"/>
      <c r="AT96" s="131"/>
      <c r="AU96" s="131"/>
      <c r="AV96" s="131"/>
      <c r="AW96" s="131"/>
      <c r="AX96" s="131"/>
      <c r="AY96" s="132" t="s">
        <v>122</v>
      </c>
      <c r="AZ96" s="131"/>
      <c r="BA96" s="131"/>
      <c r="BB96" s="131"/>
      <c r="BC96" s="131"/>
      <c r="BD96" s="131"/>
      <c r="BE96" s="133">
        <f t="shared" si="0"/>
        <v>0</v>
      </c>
      <c r="BF96" s="133">
        <f t="shared" si="1"/>
        <v>0</v>
      </c>
      <c r="BG96" s="133">
        <f t="shared" si="2"/>
        <v>0</v>
      </c>
      <c r="BH96" s="133">
        <f t="shared" si="3"/>
        <v>0</v>
      </c>
      <c r="BI96" s="133">
        <f t="shared" si="4"/>
        <v>0</v>
      </c>
      <c r="BJ96" s="132" t="s">
        <v>123</v>
      </c>
      <c r="BK96" s="131"/>
      <c r="BL96" s="131"/>
      <c r="BM96" s="131"/>
    </row>
    <row r="97" spans="2:65" s="1" customFormat="1" ht="18" customHeight="1" x14ac:dyDescent="0.3">
      <c r="B97" s="126"/>
      <c r="C97" s="127"/>
      <c r="D97" s="208" t="s">
        <v>126</v>
      </c>
      <c r="E97" s="227"/>
      <c r="F97" s="227"/>
      <c r="G97" s="227"/>
      <c r="H97" s="227"/>
      <c r="I97" s="127"/>
      <c r="J97" s="127"/>
      <c r="K97" s="127"/>
      <c r="L97" s="127"/>
      <c r="M97" s="127"/>
      <c r="N97" s="206">
        <f>ROUND(N88*T97,2)</f>
        <v>0</v>
      </c>
      <c r="O97" s="227"/>
      <c r="P97" s="227"/>
      <c r="Q97" s="227"/>
      <c r="R97" s="128"/>
      <c r="S97" s="127"/>
      <c r="T97" s="129"/>
      <c r="U97" s="130" t="s">
        <v>41</v>
      </c>
      <c r="V97" s="131"/>
      <c r="W97" s="131"/>
      <c r="X97" s="131"/>
      <c r="Y97" s="131"/>
      <c r="Z97" s="131"/>
      <c r="AA97" s="131"/>
      <c r="AB97" s="131"/>
      <c r="AC97" s="131"/>
      <c r="AD97" s="131"/>
      <c r="AE97" s="131"/>
      <c r="AF97" s="131"/>
      <c r="AG97" s="131"/>
      <c r="AH97" s="131"/>
      <c r="AI97" s="131"/>
      <c r="AJ97" s="131"/>
      <c r="AK97" s="131"/>
      <c r="AL97" s="131"/>
      <c r="AM97" s="131"/>
      <c r="AN97" s="131"/>
      <c r="AO97" s="131"/>
      <c r="AP97" s="131"/>
      <c r="AQ97" s="131"/>
      <c r="AR97" s="131"/>
      <c r="AS97" s="131"/>
      <c r="AT97" s="131"/>
      <c r="AU97" s="131"/>
      <c r="AV97" s="131"/>
      <c r="AW97" s="131"/>
      <c r="AX97" s="131"/>
      <c r="AY97" s="132" t="s">
        <v>122</v>
      </c>
      <c r="AZ97" s="131"/>
      <c r="BA97" s="131"/>
      <c r="BB97" s="131"/>
      <c r="BC97" s="131"/>
      <c r="BD97" s="131"/>
      <c r="BE97" s="133">
        <f t="shared" si="0"/>
        <v>0</v>
      </c>
      <c r="BF97" s="133">
        <f t="shared" si="1"/>
        <v>0</v>
      </c>
      <c r="BG97" s="133">
        <f t="shared" si="2"/>
        <v>0</v>
      </c>
      <c r="BH97" s="133">
        <f t="shared" si="3"/>
        <v>0</v>
      </c>
      <c r="BI97" s="133">
        <f t="shared" si="4"/>
        <v>0</v>
      </c>
      <c r="BJ97" s="132" t="s">
        <v>123</v>
      </c>
      <c r="BK97" s="131"/>
      <c r="BL97" s="131"/>
      <c r="BM97" s="131"/>
    </row>
    <row r="98" spans="2:65" s="1" customFormat="1" ht="18" customHeight="1" x14ac:dyDescent="0.3">
      <c r="B98" s="126"/>
      <c r="C98" s="127"/>
      <c r="D98" s="208" t="s">
        <v>127</v>
      </c>
      <c r="E98" s="227"/>
      <c r="F98" s="227"/>
      <c r="G98" s="227"/>
      <c r="H98" s="227"/>
      <c r="I98" s="127"/>
      <c r="J98" s="127"/>
      <c r="K98" s="127"/>
      <c r="L98" s="127"/>
      <c r="M98" s="127"/>
      <c r="N98" s="206">
        <f>ROUND(N88*T98,2)</f>
        <v>0</v>
      </c>
      <c r="O98" s="227"/>
      <c r="P98" s="227"/>
      <c r="Q98" s="227"/>
      <c r="R98" s="128"/>
      <c r="S98" s="127"/>
      <c r="T98" s="129"/>
      <c r="U98" s="130" t="s">
        <v>41</v>
      </c>
      <c r="V98" s="131"/>
      <c r="W98" s="131"/>
      <c r="X98" s="131"/>
      <c r="Y98" s="131"/>
      <c r="Z98" s="131"/>
      <c r="AA98" s="131"/>
      <c r="AB98" s="131"/>
      <c r="AC98" s="131"/>
      <c r="AD98" s="131"/>
      <c r="AE98" s="131"/>
      <c r="AF98" s="131"/>
      <c r="AG98" s="131"/>
      <c r="AH98" s="131"/>
      <c r="AI98" s="131"/>
      <c r="AJ98" s="131"/>
      <c r="AK98" s="131"/>
      <c r="AL98" s="131"/>
      <c r="AM98" s="131"/>
      <c r="AN98" s="131"/>
      <c r="AO98" s="131"/>
      <c r="AP98" s="131"/>
      <c r="AQ98" s="131"/>
      <c r="AR98" s="131"/>
      <c r="AS98" s="131"/>
      <c r="AT98" s="131"/>
      <c r="AU98" s="131"/>
      <c r="AV98" s="131"/>
      <c r="AW98" s="131"/>
      <c r="AX98" s="131"/>
      <c r="AY98" s="132" t="s">
        <v>122</v>
      </c>
      <c r="AZ98" s="131"/>
      <c r="BA98" s="131"/>
      <c r="BB98" s="131"/>
      <c r="BC98" s="131"/>
      <c r="BD98" s="131"/>
      <c r="BE98" s="133">
        <f t="shared" si="0"/>
        <v>0</v>
      </c>
      <c r="BF98" s="133">
        <f t="shared" si="1"/>
        <v>0</v>
      </c>
      <c r="BG98" s="133">
        <f t="shared" si="2"/>
        <v>0</v>
      </c>
      <c r="BH98" s="133">
        <f t="shared" si="3"/>
        <v>0</v>
      </c>
      <c r="BI98" s="133">
        <f t="shared" si="4"/>
        <v>0</v>
      </c>
      <c r="BJ98" s="132" t="s">
        <v>123</v>
      </c>
      <c r="BK98" s="131"/>
      <c r="BL98" s="131"/>
      <c r="BM98" s="131"/>
    </row>
    <row r="99" spans="2:65" s="1" customFormat="1" ht="18" customHeight="1" x14ac:dyDescent="0.3">
      <c r="B99" s="126"/>
      <c r="C99" s="127"/>
      <c r="D99" s="134" t="s">
        <v>128</v>
      </c>
      <c r="E99" s="127"/>
      <c r="F99" s="127"/>
      <c r="G99" s="127"/>
      <c r="H99" s="127"/>
      <c r="I99" s="127"/>
      <c r="J99" s="127"/>
      <c r="K99" s="127"/>
      <c r="L99" s="127"/>
      <c r="M99" s="127"/>
      <c r="N99" s="206">
        <f>ROUND(N88*T99,2)</f>
        <v>0</v>
      </c>
      <c r="O99" s="227"/>
      <c r="P99" s="227"/>
      <c r="Q99" s="227"/>
      <c r="R99" s="128"/>
      <c r="S99" s="127"/>
      <c r="T99" s="135"/>
      <c r="U99" s="136" t="s">
        <v>41</v>
      </c>
      <c r="V99" s="131"/>
      <c r="W99" s="131"/>
      <c r="X99" s="131"/>
      <c r="Y99" s="131"/>
      <c r="Z99" s="131"/>
      <c r="AA99" s="131"/>
      <c r="AB99" s="131"/>
      <c r="AC99" s="131"/>
      <c r="AD99" s="131"/>
      <c r="AE99" s="131"/>
      <c r="AF99" s="131"/>
      <c r="AG99" s="131"/>
      <c r="AH99" s="131"/>
      <c r="AI99" s="131"/>
      <c r="AJ99" s="131"/>
      <c r="AK99" s="131"/>
      <c r="AL99" s="131"/>
      <c r="AM99" s="131"/>
      <c r="AN99" s="131"/>
      <c r="AO99" s="131"/>
      <c r="AP99" s="131"/>
      <c r="AQ99" s="131"/>
      <c r="AR99" s="131"/>
      <c r="AS99" s="131"/>
      <c r="AT99" s="131"/>
      <c r="AU99" s="131"/>
      <c r="AV99" s="131"/>
      <c r="AW99" s="131"/>
      <c r="AX99" s="131"/>
      <c r="AY99" s="132" t="s">
        <v>129</v>
      </c>
      <c r="AZ99" s="131"/>
      <c r="BA99" s="131"/>
      <c r="BB99" s="131"/>
      <c r="BC99" s="131"/>
      <c r="BD99" s="131"/>
      <c r="BE99" s="133">
        <f t="shared" si="0"/>
        <v>0</v>
      </c>
      <c r="BF99" s="133">
        <f t="shared" si="1"/>
        <v>0</v>
      </c>
      <c r="BG99" s="133">
        <f t="shared" si="2"/>
        <v>0</v>
      </c>
      <c r="BH99" s="133">
        <f t="shared" si="3"/>
        <v>0</v>
      </c>
      <c r="BI99" s="133">
        <f t="shared" si="4"/>
        <v>0</v>
      </c>
      <c r="BJ99" s="132" t="s">
        <v>123</v>
      </c>
      <c r="BK99" s="131"/>
      <c r="BL99" s="131"/>
      <c r="BM99" s="131"/>
    </row>
    <row r="100" spans="2:65" s="1" customFormat="1" ht="13.5" x14ac:dyDescent="0.3">
      <c r="B100" s="30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2"/>
    </row>
    <row r="101" spans="2:65" s="1" customFormat="1" ht="29.25" customHeight="1" x14ac:dyDescent="0.3">
      <c r="B101" s="30"/>
      <c r="C101" s="108" t="s">
        <v>100</v>
      </c>
      <c r="D101" s="109"/>
      <c r="E101" s="109"/>
      <c r="F101" s="109"/>
      <c r="G101" s="109"/>
      <c r="H101" s="109"/>
      <c r="I101" s="109"/>
      <c r="J101" s="109"/>
      <c r="K101" s="109"/>
      <c r="L101" s="211">
        <f>ROUND(SUM(N88+N93),2)</f>
        <v>0</v>
      </c>
      <c r="M101" s="221"/>
      <c r="N101" s="221"/>
      <c r="O101" s="221"/>
      <c r="P101" s="221"/>
      <c r="Q101" s="221"/>
      <c r="R101" s="32"/>
    </row>
    <row r="102" spans="2:65" s="1" customFormat="1" ht="6.95" customHeight="1" x14ac:dyDescent="0.3"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6"/>
    </row>
    <row r="106" spans="2:65" s="1" customFormat="1" ht="6.95" customHeight="1" x14ac:dyDescent="0.3">
      <c r="B106" s="57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9"/>
    </row>
    <row r="107" spans="2:65" s="1" customFormat="1" ht="36.950000000000003" customHeight="1" x14ac:dyDescent="0.3">
      <c r="B107" s="30"/>
      <c r="C107" s="173" t="s">
        <v>130</v>
      </c>
      <c r="D107" s="192"/>
      <c r="E107" s="192"/>
      <c r="F107" s="192"/>
      <c r="G107" s="192"/>
      <c r="H107" s="192"/>
      <c r="I107" s="192"/>
      <c r="J107" s="192"/>
      <c r="K107" s="192"/>
      <c r="L107" s="192"/>
      <c r="M107" s="192"/>
      <c r="N107" s="192"/>
      <c r="O107" s="192"/>
      <c r="P107" s="192"/>
      <c r="Q107" s="192"/>
      <c r="R107" s="32"/>
    </row>
    <row r="108" spans="2:65" s="1" customFormat="1" ht="6.95" customHeight="1" x14ac:dyDescent="0.3">
      <c r="B108" s="30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2"/>
    </row>
    <row r="109" spans="2:65" s="1" customFormat="1" ht="30" customHeight="1" x14ac:dyDescent="0.3">
      <c r="B109" s="30"/>
      <c r="C109" s="25" t="s">
        <v>15</v>
      </c>
      <c r="D109" s="31"/>
      <c r="E109" s="31"/>
      <c r="F109" s="213" t="str">
        <f>F6</f>
        <v>Zvýšenie energietickej účinnosti budovy obecného úradu, Beluj</v>
      </c>
      <c r="G109" s="192"/>
      <c r="H109" s="192"/>
      <c r="I109" s="192"/>
      <c r="J109" s="192"/>
      <c r="K109" s="192"/>
      <c r="L109" s="192"/>
      <c r="M109" s="192"/>
      <c r="N109" s="192"/>
      <c r="O109" s="192"/>
      <c r="P109" s="192"/>
      <c r="Q109" s="31"/>
      <c r="R109" s="32"/>
    </row>
    <row r="110" spans="2:65" s="1" customFormat="1" ht="36.950000000000003" customHeight="1" x14ac:dyDescent="0.3">
      <c r="B110" s="30"/>
      <c r="C110" s="64" t="s">
        <v>103</v>
      </c>
      <c r="D110" s="31"/>
      <c r="E110" s="31"/>
      <c r="F110" s="193" t="str">
        <f>F7</f>
        <v>06 - Bleskozvod</v>
      </c>
      <c r="G110" s="192"/>
      <c r="H110" s="192"/>
      <c r="I110" s="192"/>
      <c r="J110" s="192"/>
      <c r="K110" s="192"/>
      <c r="L110" s="192"/>
      <c r="M110" s="192"/>
      <c r="N110" s="192"/>
      <c r="O110" s="192"/>
      <c r="P110" s="192"/>
      <c r="Q110" s="31"/>
      <c r="R110" s="32"/>
    </row>
    <row r="111" spans="2:65" s="1" customFormat="1" ht="6.95" customHeight="1" x14ac:dyDescent="0.3">
      <c r="B111" s="30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2"/>
    </row>
    <row r="112" spans="2:65" s="1" customFormat="1" ht="18" customHeight="1" x14ac:dyDescent="0.3">
      <c r="B112" s="30"/>
      <c r="C112" s="25" t="s">
        <v>19</v>
      </c>
      <c r="D112" s="31"/>
      <c r="E112" s="31"/>
      <c r="F112" s="23" t="str">
        <f>F9</f>
        <v>Beluj</v>
      </c>
      <c r="G112" s="31"/>
      <c r="H112" s="31"/>
      <c r="I112" s="31"/>
      <c r="J112" s="31"/>
      <c r="K112" s="25" t="s">
        <v>21</v>
      </c>
      <c r="L112" s="31"/>
      <c r="M112" s="219" t="str">
        <f>IF(O9="","",O9)</f>
        <v>1. 3. 2017</v>
      </c>
      <c r="N112" s="192"/>
      <c r="O112" s="192"/>
      <c r="P112" s="192"/>
      <c r="Q112" s="31"/>
      <c r="R112" s="32"/>
    </row>
    <row r="113" spans="2:65" s="1" customFormat="1" ht="6.95" customHeight="1" x14ac:dyDescent="0.3">
      <c r="B113" s="30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2"/>
    </row>
    <row r="114" spans="2:65" s="1" customFormat="1" x14ac:dyDescent="0.3">
      <c r="B114" s="30"/>
      <c r="C114" s="25" t="s">
        <v>23</v>
      </c>
      <c r="D114" s="31"/>
      <c r="E114" s="31"/>
      <c r="F114" s="23" t="str">
        <f>E12</f>
        <v>Obec Beluj</v>
      </c>
      <c r="G114" s="31"/>
      <c r="H114" s="31"/>
      <c r="I114" s="31"/>
      <c r="J114" s="31"/>
      <c r="K114" s="25" t="s">
        <v>29</v>
      </c>
      <c r="L114" s="31"/>
      <c r="M114" s="178" t="str">
        <f>E18</f>
        <v>Ing. arch. Matej Brašeň, SKA 2081 AA</v>
      </c>
      <c r="N114" s="192"/>
      <c r="O114" s="192"/>
      <c r="P114" s="192"/>
      <c r="Q114" s="192"/>
      <c r="R114" s="32"/>
    </row>
    <row r="115" spans="2:65" s="1" customFormat="1" ht="14.45" customHeight="1" x14ac:dyDescent="0.3">
      <c r="B115" s="30"/>
      <c r="C115" s="25" t="s">
        <v>27</v>
      </c>
      <c r="D115" s="31"/>
      <c r="E115" s="31"/>
      <c r="F115" s="23" t="str">
        <f>IF(E15="","",E15)</f>
        <v>Vyplň údaj</v>
      </c>
      <c r="G115" s="31"/>
      <c r="H115" s="31"/>
      <c r="I115" s="31"/>
      <c r="J115" s="31"/>
      <c r="K115" s="25" t="s">
        <v>32</v>
      </c>
      <c r="L115" s="31"/>
      <c r="M115" s="178" t="str">
        <f>E21</f>
        <v xml:space="preserve"> </v>
      </c>
      <c r="N115" s="192"/>
      <c r="O115" s="192"/>
      <c r="P115" s="192"/>
      <c r="Q115" s="192"/>
      <c r="R115" s="32"/>
    </row>
    <row r="116" spans="2:65" s="1" customFormat="1" ht="10.35" customHeight="1" x14ac:dyDescent="0.3">
      <c r="B116" s="30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2"/>
    </row>
    <row r="117" spans="2:65" s="8" customFormat="1" ht="29.25" customHeight="1" x14ac:dyDescent="0.3">
      <c r="B117" s="137"/>
      <c r="C117" s="138" t="s">
        <v>131</v>
      </c>
      <c r="D117" s="139" t="s">
        <v>132</v>
      </c>
      <c r="E117" s="139" t="s">
        <v>56</v>
      </c>
      <c r="F117" s="228" t="s">
        <v>133</v>
      </c>
      <c r="G117" s="229"/>
      <c r="H117" s="229"/>
      <c r="I117" s="229"/>
      <c r="J117" s="139" t="s">
        <v>134</v>
      </c>
      <c r="K117" s="139" t="s">
        <v>135</v>
      </c>
      <c r="L117" s="230" t="s">
        <v>136</v>
      </c>
      <c r="M117" s="229"/>
      <c r="N117" s="228" t="s">
        <v>108</v>
      </c>
      <c r="O117" s="229"/>
      <c r="P117" s="229"/>
      <c r="Q117" s="231"/>
      <c r="R117" s="140"/>
      <c r="T117" s="72" t="s">
        <v>137</v>
      </c>
      <c r="U117" s="73" t="s">
        <v>38</v>
      </c>
      <c r="V117" s="73" t="s">
        <v>138</v>
      </c>
      <c r="W117" s="73" t="s">
        <v>139</v>
      </c>
      <c r="X117" s="73" t="s">
        <v>140</v>
      </c>
      <c r="Y117" s="73" t="s">
        <v>141</v>
      </c>
      <c r="Z117" s="73" t="s">
        <v>142</v>
      </c>
      <c r="AA117" s="74" t="s">
        <v>143</v>
      </c>
    </row>
    <row r="118" spans="2:65" s="1" customFormat="1" ht="29.25" customHeight="1" x14ac:dyDescent="0.35">
      <c r="B118" s="30"/>
      <c r="C118" s="76" t="s">
        <v>105</v>
      </c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240">
        <f>BK118</f>
        <v>0</v>
      </c>
      <c r="O118" s="241"/>
      <c r="P118" s="241"/>
      <c r="Q118" s="241"/>
      <c r="R118" s="32"/>
      <c r="T118" s="75"/>
      <c r="U118" s="46"/>
      <c r="V118" s="46"/>
      <c r="W118" s="141">
        <f>W119+W138+W140</f>
        <v>0</v>
      </c>
      <c r="X118" s="46"/>
      <c r="Y118" s="141">
        <f>Y119+Y138+Y140</f>
        <v>0</v>
      </c>
      <c r="Z118" s="46"/>
      <c r="AA118" s="142">
        <f>AA119+AA138+AA140</f>
        <v>0</v>
      </c>
      <c r="AT118" s="13" t="s">
        <v>73</v>
      </c>
      <c r="AU118" s="13" t="s">
        <v>110</v>
      </c>
      <c r="BK118" s="143">
        <f>BK119+BK138+BK140</f>
        <v>0</v>
      </c>
    </row>
    <row r="119" spans="2:65" s="9" customFormat="1" ht="37.35" customHeight="1" x14ac:dyDescent="0.35">
      <c r="B119" s="144"/>
      <c r="C119" s="145"/>
      <c r="D119" s="146" t="s">
        <v>940</v>
      </c>
      <c r="E119" s="146"/>
      <c r="F119" s="146"/>
      <c r="G119" s="146"/>
      <c r="H119" s="146"/>
      <c r="I119" s="146"/>
      <c r="J119" s="146"/>
      <c r="K119" s="146"/>
      <c r="L119" s="146"/>
      <c r="M119" s="146"/>
      <c r="N119" s="254">
        <f>BK119</f>
        <v>0</v>
      </c>
      <c r="O119" s="255"/>
      <c r="P119" s="255"/>
      <c r="Q119" s="255"/>
      <c r="R119" s="147"/>
      <c r="T119" s="148"/>
      <c r="U119" s="145"/>
      <c r="V119" s="145"/>
      <c r="W119" s="149">
        <f>SUM(W120:W137)</f>
        <v>0</v>
      </c>
      <c r="X119" s="145"/>
      <c r="Y119" s="149">
        <f>SUM(Y120:Y137)</f>
        <v>0</v>
      </c>
      <c r="Z119" s="145"/>
      <c r="AA119" s="150">
        <f>SUM(AA120:AA137)</f>
        <v>0</v>
      </c>
      <c r="AR119" s="151" t="s">
        <v>81</v>
      </c>
      <c r="AT119" s="152" t="s">
        <v>73</v>
      </c>
      <c r="AU119" s="152" t="s">
        <v>74</v>
      </c>
      <c r="AY119" s="151" t="s">
        <v>144</v>
      </c>
      <c r="BK119" s="153">
        <f>SUM(BK120:BK137)</f>
        <v>0</v>
      </c>
    </row>
    <row r="120" spans="2:65" s="1" customFormat="1" ht="22.5" customHeight="1" x14ac:dyDescent="0.3">
      <c r="B120" s="126"/>
      <c r="C120" s="155" t="s">
        <v>81</v>
      </c>
      <c r="D120" s="155" t="s">
        <v>146</v>
      </c>
      <c r="E120" s="156" t="s">
        <v>942</v>
      </c>
      <c r="F120" s="232" t="s">
        <v>943</v>
      </c>
      <c r="G120" s="233"/>
      <c r="H120" s="233"/>
      <c r="I120" s="233"/>
      <c r="J120" s="157" t="s">
        <v>210</v>
      </c>
      <c r="K120" s="158">
        <v>160</v>
      </c>
      <c r="L120" s="234">
        <v>0</v>
      </c>
      <c r="M120" s="233"/>
      <c r="N120" s="235">
        <f t="shared" ref="N120:N137" si="5">ROUND(L120*K120,2)</f>
        <v>0</v>
      </c>
      <c r="O120" s="233"/>
      <c r="P120" s="233"/>
      <c r="Q120" s="233"/>
      <c r="R120" s="128"/>
      <c r="T120" s="160" t="s">
        <v>3</v>
      </c>
      <c r="U120" s="39" t="s">
        <v>41</v>
      </c>
      <c r="V120" s="31"/>
      <c r="W120" s="161">
        <f t="shared" ref="W120:W137" si="6">V120*K120</f>
        <v>0</v>
      </c>
      <c r="X120" s="161">
        <v>0</v>
      </c>
      <c r="Y120" s="161">
        <f t="shared" ref="Y120:Y137" si="7">X120*K120</f>
        <v>0</v>
      </c>
      <c r="Z120" s="161">
        <v>0</v>
      </c>
      <c r="AA120" s="162">
        <f t="shared" ref="AA120:AA137" si="8">Z120*K120</f>
        <v>0</v>
      </c>
      <c r="AR120" s="13" t="s">
        <v>523</v>
      </c>
      <c r="AT120" s="13" t="s">
        <v>146</v>
      </c>
      <c r="AU120" s="13" t="s">
        <v>81</v>
      </c>
      <c r="AY120" s="13" t="s">
        <v>144</v>
      </c>
      <c r="BE120" s="101">
        <f t="shared" ref="BE120:BE137" si="9">IF(U120="základná",N120,0)</f>
        <v>0</v>
      </c>
      <c r="BF120" s="101">
        <f t="shared" ref="BF120:BF137" si="10">IF(U120="znížená",N120,0)</f>
        <v>0</v>
      </c>
      <c r="BG120" s="101">
        <f t="shared" ref="BG120:BG137" si="11">IF(U120="zákl. prenesená",N120,0)</f>
        <v>0</v>
      </c>
      <c r="BH120" s="101">
        <f t="shared" ref="BH120:BH137" si="12">IF(U120="zníž. prenesená",N120,0)</f>
        <v>0</v>
      </c>
      <c r="BI120" s="101">
        <f t="shared" ref="BI120:BI137" si="13">IF(U120="nulová",N120,0)</f>
        <v>0</v>
      </c>
      <c r="BJ120" s="13" t="s">
        <v>123</v>
      </c>
      <c r="BK120" s="101">
        <f t="shared" ref="BK120:BK137" si="14">ROUND(L120*K120,2)</f>
        <v>0</v>
      </c>
      <c r="BL120" s="13" t="s">
        <v>523</v>
      </c>
      <c r="BM120" s="13" t="s">
        <v>944</v>
      </c>
    </row>
    <row r="121" spans="2:65" s="1" customFormat="1" ht="22.5" customHeight="1" x14ac:dyDescent="0.3">
      <c r="B121" s="126"/>
      <c r="C121" s="155" t="s">
        <v>156</v>
      </c>
      <c r="D121" s="155" t="s">
        <v>146</v>
      </c>
      <c r="E121" s="156" t="s">
        <v>945</v>
      </c>
      <c r="F121" s="232" t="s">
        <v>946</v>
      </c>
      <c r="G121" s="233"/>
      <c r="H121" s="233"/>
      <c r="I121" s="233"/>
      <c r="J121" s="157" t="s">
        <v>183</v>
      </c>
      <c r="K121" s="158">
        <v>30</v>
      </c>
      <c r="L121" s="234">
        <v>0</v>
      </c>
      <c r="M121" s="233"/>
      <c r="N121" s="235">
        <f t="shared" si="5"/>
        <v>0</v>
      </c>
      <c r="O121" s="233"/>
      <c r="P121" s="233"/>
      <c r="Q121" s="233"/>
      <c r="R121" s="128"/>
      <c r="T121" s="160" t="s">
        <v>3</v>
      </c>
      <c r="U121" s="39" t="s">
        <v>41</v>
      </c>
      <c r="V121" s="31"/>
      <c r="W121" s="161">
        <f t="shared" si="6"/>
        <v>0</v>
      </c>
      <c r="X121" s="161">
        <v>0</v>
      </c>
      <c r="Y121" s="161">
        <f t="shared" si="7"/>
        <v>0</v>
      </c>
      <c r="Z121" s="161">
        <v>0</v>
      </c>
      <c r="AA121" s="162">
        <f t="shared" si="8"/>
        <v>0</v>
      </c>
      <c r="AR121" s="13" t="s">
        <v>523</v>
      </c>
      <c r="AT121" s="13" t="s">
        <v>146</v>
      </c>
      <c r="AU121" s="13" t="s">
        <v>81</v>
      </c>
      <c r="AY121" s="13" t="s">
        <v>144</v>
      </c>
      <c r="BE121" s="101">
        <f t="shared" si="9"/>
        <v>0</v>
      </c>
      <c r="BF121" s="101">
        <f t="shared" si="10"/>
        <v>0</v>
      </c>
      <c r="BG121" s="101">
        <f t="shared" si="11"/>
        <v>0</v>
      </c>
      <c r="BH121" s="101">
        <f t="shared" si="12"/>
        <v>0</v>
      </c>
      <c r="BI121" s="101">
        <f t="shared" si="13"/>
        <v>0</v>
      </c>
      <c r="BJ121" s="13" t="s">
        <v>123</v>
      </c>
      <c r="BK121" s="101">
        <f t="shared" si="14"/>
        <v>0</v>
      </c>
      <c r="BL121" s="13" t="s">
        <v>523</v>
      </c>
      <c r="BM121" s="13" t="s">
        <v>947</v>
      </c>
    </row>
    <row r="122" spans="2:65" s="1" customFormat="1" ht="22.5" customHeight="1" x14ac:dyDescent="0.3">
      <c r="B122" s="126"/>
      <c r="C122" s="155" t="s">
        <v>164</v>
      </c>
      <c r="D122" s="155" t="s">
        <v>146</v>
      </c>
      <c r="E122" s="156" t="s">
        <v>948</v>
      </c>
      <c r="F122" s="232" t="s">
        <v>949</v>
      </c>
      <c r="G122" s="233"/>
      <c r="H122" s="233"/>
      <c r="I122" s="233"/>
      <c r="J122" s="157" t="s">
        <v>183</v>
      </c>
      <c r="K122" s="158">
        <v>30</v>
      </c>
      <c r="L122" s="234">
        <v>0</v>
      </c>
      <c r="M122" s="233"/>
      <c r="N122" s="235">
        <f t="shared" si="5"/>
        <v>0</v>
      </c>
      <c r="O122" s="233"/>
      <c r="P122" s="233"/>
      <c r="Q122" s="233"/>
      <c r="R122" s="128"/>
      <c r="T122" s="160" t="s">
        <v>3</v>
      </c>
      <c r="U122" s="39" t="s">
        <v>41</v>
      </c>
      <c r="V122" s="31"/>
      <c r="W122" s="161">
        <f t="shared" si="6"/>
        <v>0</v>
      </c>
      <c r="X122" s="161">
        <v>0</v>
      </c>
      <c r="Y122" s="161">
        <f t="shared" si="7"/>
        <v>0</v>
      </c>
      <c r="Z122" s="161">
        <v>0</v>
      </c>
      <c r="AA122" s="162">
        <f t="shared" si="8"/>
        <v>0</v>
      </c>
      <c r="AR122" s="13" t="s">
        <v>523</v>
      </c>
      <c r="AT122" s="13" t="s">
        <v>146</v>
      </c>
      <c r="AU122" s="13" t="s">
        <v>81</v>
      </c>
      <c r="AY122" s="13" t="s">
        <v>144</v>
      </c>
      <c r="BE122" s="101">
        <f t="shared" si="9"/>
        <v>0</v>
      </c>
      <c r="BF122" s="101">
        <f t="shared" si="10"/>
        <v>0</v>
      </c>
      <c r="BG122" s="101">
        <f t="shared" si="11"/>
        <v>0</v>
      </c>
      <c r="BH122" s="101">
        <f t="shared" si="12"/>
        <v>0</v>
      </c>
      <c r="BI122" s="101">
        <f t="shared" si="13"/>
        <v>0</v>
      </c>
      <c r="BJ122" s="13" t="s">
        <v>123</v>
      </c>
      <c r="BK122" s="101">
        <f t="shared" si="14"/>
        <v>0</v>
      </c>
      <c r="BL122" s="13" t="s">
        <v>523</v>
      </c>
      <c r="BM122" s="13" t="s">
        <v>950</v>
      </c>
    </row>
    <row r="123" spans="2:65" s="1" customFormat="1" ht="22.5" customHeight="1" x14ac:dyDescent="0.3">
      <c r="B123" s="126"/>
      <c r="C123" s="155" t="s">
        <v>160</v>
      </c>
      <c r="D123" s="155" t="s">
        <v>146</v>
      </c>
      <c r="E123" s="156" t="s">
        <v>951</v>
      </c>
      <c r="F123" s="232" t="s">
        <v>952</v>
      </c>
      <c r="G123" s="233"/>
      <c r="H123" s="233"/>
      <c r="I123" s="233"/>
      <c r="J123" s="157" t="s">
        <v>210</v>
      </c>
      <c r="K123" s="158">
        <v>95</v>
      </c>
      <c r="L123" s="234">
        <v>0</v>
      </c>
      <c r="M123" s="233"/>
      <c r="N123" s="235">
        <f t="shared" si="5"/>
        <v>0</v>
      </c>
      <c r="O123" s="233"/>
      <c r="P123" s="233"/>
      <c r="Q123" s="233"/>
      <c r="R123" s="128"/>
      <c r="T123" s="160" t="s">
        <v>3</v>
      </c>
      <c r="U123" s="39" t="s">
        <v>41</v>
      </c>
      <c r="V123" s="31"/>
      <c r="W123" s="161">
        <f t="shared" si="6"/>
        <v>0</v>
      </c>
      <c r="X123" s="161">
        <v>0</v>
      </c>
      <c r="Y123" s="161">
        <f t="shared" si="7"/>
        <v>0</v>
      </c>
      <c r="Z123" s="161">
        <v>0</v>
      </c>
      <c r="AA123" s="162">
        <f t="shared" si="8"/>
        <v>0</v>
      </c>
      <c r="AR123" s="13" t="s">
        <v>523</v>
      </c>
      <c r="AT123" s="13" t="s">
        <v>146</v>
      </c>
      <c r="AU123" s="13" t="s">
        <v>81</v>
      </c>
      <c r="AY123" s="13" t="s">
        <v>144</v>
      </c>
      <c r="BE123" s="101">
        <f t="shared" si="9"/>
        <v>0</v>
      </c>
      <c r="BF123" s="101">
        <f t="shared" si="10"/>
        <v>0</v>
      </c>
      <c r="BG123" s="101">
        <f t="shared" si="11"/>
        <v>0</v>
      </c>
      <c r="BH123" s="101">
        <f t="shared" si="12"/>
        <v>0</v>
      </c>
      <c r="BI123" s="101">
        <f t="shared" si="13"/>
        <v>0</v>
      </c>
      <c r="BJ123" s="13" t="s">
        <v>123</v>
      </c>
      <c r="BK123" s="101">
        <f t="shared" si="14"/>
        <v>0</v>
      </c>
      <c r="BL123" s="13" t="s">
        <v>523</v>
      </c>
      <c r="BM123" s="13" t="s">
        <v>953</v>
      </c>
    </row>
    <row r="124" spans="2:65" s="1" customFormat="1" ht="22.5" customHeight="1" x14ac:dyDescent="0.3">
      <c r="B124" s="126"/>
      <c r="C124" s="155" t="s">
        <v>145</v>
      </c>
      <c r="D124" s="155" t="s">
        <v>146</v>
      </c>
      <c r="E124" s="156" t="s">
        <v>954</v>
      </c>
      <c r="F124" s="232" t="s">
        <v>955</v>
      </c>
      <c r="G124" s="233"/>
      <c r="H124" s="233"/>
      <c r="I124" s="233"/>
      <c r="J124" s="157" t="s">
        <v>210</v>
      </c>
      <c r="K124" s="158">
        <v>40</v>
      </c>
      <c r="L124" s="234">
        <v>0</v>
      </c>
      <c r="M124" s="233"/>
      <c r="N124" s="235">
        <f t="shared" si="5"/>
        <v>0</v>
      </c>
      <c r="O124" s="233"/>
      <c r="P124" s="233"/>
      <c r="Q124" s="233"/>
      <c r="R124" s="128"/>
      <c r="T124" s="160" t="s">
        <v>3</v>
      </c>
      <c r="U124" s="39" t="s">
        <v>41</v>
      </c>
      <c r="V124" s="31"/>
      <c r="W124" s="161">
        <f t="shared" si="6"/>
        <v>0</v>
      </c>
      <c r="X124" s="161">
        <v>0</v>
      </c>
      <c r="Y124" s="161">
        <f t="shared" si="7"/>
        <v>0</v>
      </c>
      <c r="Z124" s="161">
        <v>0</v>
      </c>
      <c r="AA124" s="162">
        <f t="shared" si="8"/>
        <v>0</v>
      </c>
      <c r="AR124" s="13" t="s">
        <v>523</v>
      </c>
      <c r="AT124" s="13" t="s">
        <v>146</v>
      </c>
      <c r="AU124" s="13" t="s">
        <v>81</v>
      </c>
      <c r="AY124" s="13" t="s">
        <v>144</v>
      </c>
      <c r="BE124" s="101">
        <f t="shared" si="9"/>
        <v>0</v>
      </c>
      <c r="BF124" s="101">
        <f t="shared" si="10"/>
        <v>0</v>
      </c>
      <c r="BG124" s="101">
        <f t="shared" si="11"/>
        <v>0</v>
      </c>
      <c r="BH124" s="101">
        <f t="shared" si="12"/>
        <v>0</v>
      </c>
      <c r="BI124" s="101">
        <f t="shared" si="13"/>
        <v>0</v>
      </c>
      <c r="BJ124" s="13" t="s">
        <v>123</v>
      </c>
      <c r="BK124" s="101">
        <f t="shared" si="14"/>
        <v>0</v>
      </c>
      <c r="BL124" s="13" t="s">
        <v>523</v>
      </c>
      <c r="BM124" s="13" t="s">
        <v>956</v>
      </c>
    </row>
    <row r="125" spans="2:65" s="1" customFormat="1" ht="22.5" customHeight="1" x14ac:dyDescent="0.3">
      <c r="B125" s="126"/>
      <c r="C125" s="155" t="s">
        <v>152</v>
      </c>
      <c r="D125" s="155" t="s">
        <v>146</v>
      </c>
      <c r="E125" s="156" t="s">
        <v>957</v>
      </c>
      <c r="F125" s="232" t="s">
        <v>958</v>
      </c>
      <c r="G125" s="233"/>
      <c r="H125" s="233"/>
      <c r="I125" s="233"/>
      <c r="J125" s="157" t="s">
        <v>210</v>
      </c>
      <c r="K125" s="158">
        <v>40</v>
      </c>
      <c r="L125" s="234">
        <v>0</v>
      </c>
      <c r="M125" s="233"/>
      <c r="N125" s="235">
        <f t="shared" si="5"/>
        <v>0</v>
      </c>
      <c r="O125" s="233"/>
      <c r="P125" s="233"/>
      <c r="Q125" s="233"/>
      <c r="R125" s="128"/>
      <c r="T125" s="160" t="s">
        <v>3</v>
      </c>
      <c r="U125" s="39" t="s">
        <v>41</v>
      </c>
      <c r="V125" s="31"/>
      <c r="W125" s="161">
        <f t="shared" si="6"/>
        <v>0</v>
      </c>
      <c r="X125" s="161">
        <v>0</v>
      </c>
      <c r="Y125" s="161">
        <f t="shared" si="7"/>
        <v>0</v>
      </c>
      <c r="Z125" s="161">
        <v>0</v>
      </c>
      <c r="AA125" s="162">
        <f t="shared" si="8"/>
        <v>0</v>
      </c>
      <c r="AR125" s="13" t="s">
        <v>523</v>
      </c>
      <c r="AT125" s="13" t="s">
        <v>146</v>
      </c>
      <c r="AU125" s="13" t="s">
        <v>81</v>
      </c>
      <c r="AY125" s="13" t="s">
        <v>144</v>
      </c>
      <c r="BE125" s="101">
        <f t="shared" si="9"/>
        <v>0</v>
      </c>
      <c r="BF125" s="101">
        <f t="shared" si="10"/>
        <v>0</v>
      </c>
      <c r="BG125" s="101">
        <f t="shared" si="11"/>
        <v>0</v>
      </c>
      <c r="BH125" s="101">
        <f t="shared" si="12"/>
        <v>0</v>
      </c>
      <c r="BI125" s="101">
        <f t="shared" si="13"/>
        <v>0</v>
      </c>
      <c r="BJ125" s="13" t="s">
        <v>123</v>
      </c>
      <c r="BK125" s="101">
        <f t="shared" si="14"/>
        <v>0</v>
      </c>
      <c r="BL125" s="13" t="s">
        <v>523</v>
      </c>
      <c r="BM125" s="13" t="s">
        <v>959</v>
      </c>
    </row>
    <row r="126" spans="2:65" s="1" customFormat="1" ht="22.5" customHeight="1" x14ac:dyDescent="0.3">
      <c r="B126" s="126"/>
      <c r="C126" s="155" t="s">
        <v>249</v>
      </c>
      <c r="D126" s="155" t="s">
        <v>146</v>
      </c>
      <c r="E126" s="156" t="s">
        <v>960</v>
      </c>
      <c r="F126" s="232" t="s">
        <v>961</v>
      </c>
      <c r="G126" s="233"/>
      <c r="H126" s="233"/>
      <c r="I126" s="233"/>
      <c r="J126" s="157" t="s">
        <v>210</v>
      </c>
      <c r="K126" s="158">
        <v>40</v>
      </c>
      <c r="L126" s="234">
        <v>0</v>
      </c>
      <c r="M126" s="233"/>
      <c r="N126" s="235">
        <f t="shared" si="5"/>
        <v>0</v>
      </c>
      <c r="O126" s="233"/>
      <c r="P126" s="233"/>
      <c r="Q126" s="233"/>
      <c r="R126" s="128"/>
      <c r="T126" s="160" t="s">
        <v>3</v>
      </c>
      <c r="U126" s="39" t="s">
        <v>41</v>
      </c>
      <c r="V126" s="31"/>
      <c r="W126" s="161">
        <f t="shared" si="6"/>
        <v>0</v>
      </c>
      <c r="X126" s="161">
        <v>0</v>
      </c>
      <c r="Y126" s="161">
        <f t="shared" si="7"/>
        <v>0</v>
      </c>
      <c r="Z126" s="161">
        <v>0</v>
      </c>
      <c r="AA126" s="162">
        <f t="shared" si="8"/>
        <v>0</v>
      </c>
      <c r="AR126" s="13" t="s">
        <v>523</v>
      </c>
      <c r="AT126" s="13" t="s">
        <v>146</v>
      </c>
      <c r="AU126" s="13" t="s">
        <v>81</v>
      </c>
      <c r="AY126" s="13" t="s">
        <v>144</v>
      </c>
      <c r="BE126" s="101">
        <f t="shared" si="9"/>
        <v>0</v>
      </c>
      <c r="BF126" s="101">
        <f t="shared" si="10"/>
        <v>0</v>
      </c>
      <c r="BG126" s="101">
        <f t="shared" si="11"/>
        <v>0</v>
      </c>
      <c r="BH126" s="101">
        <f t="shared" si="12"/>
        <v>0</v>
      </c>
      <c r="BI126" s="101">
        <f t="shared" si="13"/>
        <v>0</v>
      </c>
      <c r="BJ126" s="13" t="s">
        <v>123</v>
      </c>
      <c r="BK126" s="101">
        <f t="shared" si="14"/>
        <v>0</v>
      </c>
      <c r="BL126" s="13" t="s">
        <v>523</v>
      </c>
      <c r="BM126" s="13" t="s">
        <v>962</v>
      </c>
    </row>
    <row r="127" spans="2:65" s="1" customFormat="1" ht="31.5" customHeight="1" x14ac:dyDescent="0.3">
      <c r="B127" s="126"/>
      <c r="C127" s="155" t="s">
        <v>236</v>
      </c>
      <c r="D127" s="155" t="s">
        <v>146</v>
      </c>
      <c r="E127" s="156" t="s">
        <v>963</v>
      </c>
      <c r="F127" s="232" t="s">
        <v>964</v>
      </c>
      <c r="G127" s="233"/>
      <c r="H127" s="233"/>
      <c r="I127" s="233"/>
      <c r="J127" s="157" t="s">
        <v>210</v>
      </c>
      <c r="K127" s="158">
        <v>10</v>
      </c>
      <c r="L127" s="234">
        <v>0</v>
      </c>
      <c r="M127" s="233"/>
      <c r="N127" s="235">
        <f t="shared" si="5"/>
        <v>0</v>
      </c>
      <c r="O127" s="233"/>
      <c r="P127" s="233"/>
      <c r="Q127" s="233"/>
      <c r="R127" s="128"/>
      <c r="T127" s="160" t="s">
        <v>3</v>
      </c>
      <c r="U127" s="39" t="s">
        <v>41</v>
      </c>
      <c r="V127" s="31"/>
      <c r="W127" s="161">
        <f t="shared" si="6"/>
        <v>0</v>
      </c>
      <c r="X127" s="161">
        <v>0</v>
      </c>
      <c r="Y127" s="161">
        <f t="shared" si="7"/>
        <v>0</v>
      </c>
      <c r="Z127" s="161">
        <v>0</v>
      </c>
      <c r="AA127" s="162">
        <f t="shared" si="8"/>
        <v>0</v>
      </c>
      <c r="AR127" s="13" t="s">
        <v>523</v>
      </c>
      <c r="AT127" s="13" t="s">
        <v>146</v>
      </c>
      <c r="AU127" s="13" t="s">
        <v>81</v>
      </c>
      <c r="AY127" s="13" t="s">
        <v>144</v>
      </c>
      <c r="BE127" s="101">
        <f t="shared" si="9"/>
        <v>0</v>
      </c>
      <c r="BF127" s="101">
        <f t="shared" si="10"/>
        <v>0</v>
      </c>
      <c r="BG127" s="101">
        <f t="shared" si="11"/>
        <v>0</v>
      </c>
      <c r="BH127" s="101">
        <f t="shared" si="12"/>
        <v>0</v>
      </c>
      <c r="BI127" s="101">
        <f t="shared" si="13"/>
        <v>0</v>
      </c>
      <c r="BJ127" s="13" t="s">
        <v>123</v>
      </c>
      <c r="BK127" s="101">
        <f t="shared" si="14"/>
        <v>0</v>
      </c>
      <c r="BL127" s="13" t="s">
        <v>523</v>
      </c>
      <c r="BM127" s="13" t="s">
        <v>965</v>
      </c>
    </row>
    <row r="128" spans="2:65" s="1" customFormat="1" ht="22.5" customHeight="1" x14ac:dyDescent="0.3">
      <c r="B128" s="126"/>
      <c r="C128" s="155" t="s">
        <v>8</v>
      </c>
      <c r="D128" s="155" t="s">
        <v>146</v>
      </c>
      <c r="E128" s="156" t="s">
        <v>966</v>
      </c>
      <c r="F128" s="232" t="s">
        <v>967</v>
      </c>
      <c r="G128" s="233"/>
      <c r="H128" s="233"/>
      <c r="I128" s="233"/>
      <c r="J128" s="157" t="s">
        <v>968</v>
      </c>
      <c r="K128" s="158">
        <v>1</v>
      </c>
      <c r="L128" s="234">
        <v>0</v>
      </c>
      <c r="M128" s="233"/>
      <c r="N128" s="235">
        <f t="shared" si="5"/>
        <v>0</v>
      </c>
      <c r="O128" s="233"/>
      <c r="P128" s="233"/>
      <c r="Q128" s="233"/>
      <c r="R128" s="128"/>
      <c r="T128" s="160" t="s">
        <v>3</v>
      </c>
      <c r="U128" s="39" t="s">
        <v>41</v>
      </c>
      <c r="V128" s="31"/>
      <c r="W128" s="161">
        <f t="shared" si="6"/>
        <v>0</v>
      </c>
      <c r="X128" s="161">
        <v>0</v>
      </c>
      <c r="Y128" s="161">
        <f t="shared" si="7"/>
        <v>0</v>
      </c>
      <c r="Z128" s="161">
        <v>0</v>
      </c>
      <c r="AA128" s="162">
        <f t="shared" si="8"/>
        <v>0</v>
      </c>
      <c r="AR128" s="13" t="s">
        <v>523</v>
      </c>
      <c r="AT128" s="13" t="s">
        <v>146</v>
      </c>
      <c r="AU128" s="13" t="s">
        <v>81</v>
      </c>
      <c r="AY128" s="13" t="s">
        <v>144</v>
      </c>
      <c r="BE128" s="101">
        <f t="shared" si="9"/>
        <v>0</v>
      </c>
      <c r="BF128" s="101">
        <f t="shared" si="10"/>
        <v>0</v>
      </c>
      <c r="BG128" s="101">
        <f t="shared" si="11"/>
        <v>0</v>
      </c>
      <c r="BH128" s="101">
        <f t="shared" si="12"/>
        <v>0</v>
      </c>
      <c r="BI128" s="101">
        <f t="shared" si="13"/>
        <v>0</v>
      </c>
      <c r="BJ128" s="13" t="s">
        <v>123</v>
      </c>
      <c r="BK128" s="101">
        <f t="shared" si="14"/>
        <v>0</v>
      </c>
      <c r="BL128" s="13" t="s">
        <v>523</v>
      </c>
      <c r="BM128" s="13" t="s">
        <v>969</v>
      </c>
    </row>
    <row r="129" spans="2:65" s="1" customFormat="1" ht="22.5" customHeight="1" x14ac:dyDescent="0.3">
      <c r="B129" s="126"/>
      <c r="C129" s="155" t="s">
        <v>150</v>
      </c>
      <c r="D129" s="155" t="s">
        <v>146</v>
      </c>
      <c r="E129" s="156" t="s">
        <v>970</v>
      </c>
      <c r="F129" s="232" t="s">
        <v>971</v>
      </c>
      <c r="G129" s="233"/>
      <c r="H129" s="233"/>
      <c r="I129" s="233"/>
      <c r="J129" s="157" t="s">
        <v>183</v>
      </c>
      <c r="K129" s="158">
        <v>70</v>
      </c>
      <c r="L129" s="234">
        <v>0</v>
      </c>
      <c r="M129" s="233"/>
      <c r="N129" s="235">
        <f t="shared" si="5"/>
        <v>0</v>
      </c>
      <c r="O129" s="233"/>
      <c r="P129" s="233"/>
      <c r="Q129" s="233"/>
      <c r="R129" s="128"/>
      <c r="T129" s="160" t="s">
        <v>3</v>
      </c>
      <c r="U129" s="39" t="s">
        <v>41</v>
      </c>
      <c r="V129" s="31"/>
      <c r="W129" s="161">
        <f t="shared" si="6"/>
        <v>0</v>
      </c>
      <c r="X129" s="161">
        <v>0</v>
      </c>
      <c r="Y129" s="161">
        <f t="shared" si="7"/>
        <v>0</v>
      </c>
      <c r="Z129" s="161">
        <v>0</v>
      </c>
      <c r="AA129" s="162">
        <f t="shared" si="8"/>
        <v>0</v>
      </c>
      <c r="AR129" s="13" t="s">
        <v>523</v>
      </c>
      <c r="AT129" s="13" t="s">
        <v>146</v>
      </c>
      <c r="AU129" s="13" t="s">
        <v>81</v>
      </c>
      <c r="AY129" s="13" t="s">
        <v>144</v>
      </c>
      <c r="BE129" s="101">
        <f t="shared" si="9"/>
        <v>0</v>
      </c>
      <c r="BF129" s="101">
        <f t="shared" si="10"/>
        <v>0</v>
      </c>
      <c r="BG129" s="101">
        <f t="shared" si="11"/>
        <v>0</v>
      </c>
      <c r="BH129" s="101">
        <f t="shared" si="12"/>
        <v>0</v>
      </c>
      <c r="BI129" s="101">
        <f t="shared" si="13"/>
        <v>0</v>
      </c>
      <c r="BJ129" s="13" t="s">
        <v>123</v>
      </c>
      <c r="BK129" s="101">
        <f t="shared" si="14"/>
        <v>0</v>
      </c>
      <c r="BL129" s="13" t="s">
        <v>523</v>
      </c>
      <c r="BM129" s="13" t="s">
        <v>972</v>
      </c>
    </row>
    <row r="130" spans="2:65" s="1" customFormat="1" ht="22.5" customHeight="1" x14ac:dyDescent="0.3">
      <c r="B130" s="126"/>
      <c r="C130" s="155" t="s">
        <v>185</v>
      </c>
      <c r="D130" s="155" t="s">
        <v>146</v>
      </c>
      <c r="E130" s="156" t="s">
        <v>973</v>
      </c>
      <c r="F130" s="232" t="s">
        <v>974</v>
      </c>
      <c r="G130" s="233"/>
      <c r="H130" s="233"/>
      <c r="I130" s="233"/>
      <c r="J130" s="157" t="s">
        <v>183</v>
      </c>
      <c r="K130" s="158">
        <v>7</v>
      </c>
      <c r="L130" s="234">
        <v>0</v>
      </c>
      <c r="M130" s="233"/>
      <c r="N130" s="235">
        <f t="shared" si="5"/>
        <v>0</v>
      </c>
      <c r="O130" s="233"/>
      <c r="P130" s="233"/>
      <c r="Q130" s="233"/>
      <c r="R130" s="128"/>
      <c r="T130" s="160" t="s">
        <v>3</v>
      </c>
      <c r="U130" s="39" t="s">
        <v>41</v>
      </c>
      <c r="V130" s="31"/>
      <c r="W130" s="161">
        <f t="shared" si="6"/>
        <v>0</v>
      </c>
      <c r="X130" s="161">
        <v>0</v>
      </c>
      <c r="Y130" s="161">
        <f t="shared" si="7"/>
        <v>0</v>
      </c>
      <c r="Z130" s="161">
        <v>0</v>
      </c>
      <c r="AA130" s="162">
        <f t="shared" si="8"/>
        <v>0</v>
      </c>
      <c r="AR130" s="13" t="s">
        <v>523</v>
      </c>
      <c r="AT130" s="13" t="s">
        <v>146</v>
      </c>
      <c r="AU130" s="13" t="s">
        <v>81</v>
      </c>
      <c r="AY130" s="13" t="s">
        <v>144</v>
      </c>
      <c r="BE130" s="101">
        <f t="shared" si="9"/>
        <v>0</v>
      </c>
      <c r="BF130" s="101">
        <f t="shared" si="10"/>
        <v>0</v>
      </c>
      <c r="BG130" s="101">
        <f t="shared" si="11"/>
        <v>0</v>
      </c>
      <c r="BH130" s="101">
        <f t="shared" si="12"/>
        <v>0</v>
      </c>
      <c r="BI130" s="101">
        <f t="shared" si="13"/>
        <v>0</v>
      </c>
      <c r="BJ130" s="13" t="s">
        <v>123</v>
      </c>
      <c r="BK130" s="101">
        <f t="shared" si="14"/>
        <v>0</v>
      </c>
      <c r="BL130" s="13" t="s">
        <v>523</v>
      </c>
      <c r="BM130" s="13" t="s">
        <v>975</v>
      </c>
    </row>
    <row r="131" spans="2:65" s="1" customFormat="1" ht="22.5" customHeight="1" x14ac:dyDescent="0.3">
      <c r="B131" s="126"/>
      <c r="C131" s="155" t="s">
        <v>276</v>
      </c>
      <c r="D131" s="155" t="s">
        <v>146</v>
      </c>
      <c r="E131" s="156" t="s">
        <v>976</v>
      </c>
      <c r="F131" s="232" t="s">
        <v>977</v>
      </c>
      <c r="G131" s="233"/>
      <c r="H131" s="233"/>
      <c r="I131" s="233"/>
      <c r="J131" s="157" t="s">
        <v>183</v>
      </c>
      <c r="K131" s="158">
        <v>7</v>
      </c>
      <c r="L131" s="234">
        <v>0</v>
      </c>
      <c r="M131" s="233"/>
      <c r="N131" s="235">
        <f t="shared" si="5"/>
        <v>0</v>
      </c>
      <c r="O131" s="233"/>
      <c r="P131" s="233"/>
      <c r="Q131" s="233"/>
      <c r="R131" s="128"/>
      <c r="T131" s="160" t="s">
        <v>3</v>
      </c>
      <c r="U131" s="39" t="s">
        <v>41</v>
      </c>
      <c r="V131" s="31"/>
      <c r="W131" s="161">
        <f t="shared" si="6"/>
        <v>0</v>
      </c>
      <c r="X131" s="161">
        <v>0</v>
      </c>
      <c r="Y131" s="161">
        <f t="shared" si="7"/>
        <v>0</v>
      </c>
      <c r="Z131" s="161">
        <v>0</v>
      </c>
      <c r="AA131" s="162">
        <f t="shared" si="8"/>
        <v>0</v>
      </c>
      <c r="AR131" s="13" t="s">
        <v>523</v>
      </c>
      <c r="AT131" s="13" t="s">
        <v>146</v>
      </c>
      <c r="AU131" s="13" t="s">
        <v>81</v>
      </c>
      <c r="AY131" s="13" t="s">
        <v>144</v>
      </c>
      <c r="BE131" s="101">
        <f t="shared" si="9"/>
        <v>0</v>
      </c>
      <c r="BF131" s="101">
        <f t="shared" si="10"/>
        <v>0</v>
      </c>
      <c r="BG131" s="101">
        <f t="shared" si="11"/>
        <v>0</v>
      </c>
      <c r="BH131" s="101">
        <f t="shared" si="12"/>
        <v>0</v>
      </c>
      <c r="BI131" s="101">
        <f t="shared" si="13"/>
        <v>0</v>
      </c>
      <c r="BJ131" s="13" t="s">
        <v>123</v>
      </c>
      <c r="BK131" s="101">
        <f t="shared" si="14"/>
        <v>0</v>
      </c>
      <c r="BL131" s="13" t="s">
        <v>523</v>
      </c>
      <c r="BM131" s="13" t="s">
        <v>978</v>
      </c>
    </row>
    <row r="132" spans="2:65" s="1" customFormat="1" ht="22.5" customHeight="1" x14ac:dyDescent="0.3">
      <c r="B132" s="126"/>
      <c r="C132" s="155" t="s">
        <v>192</v>
      </c>
      <c r="D132" s="155" t="s">
        <v>146</v>
      </c>
      <c r="E132" s="156" t="s">
        <v>979</v>
      </c>
      <c r="F132" s="232" t="s">
        <v>980</v>
      </c>
      <c r="G132" s="233"/>
      <c r="H132" s="233"/>
      <c r="I132" s="233"/>
      <c r="J132" s="157" t="s">
        <v>183</v>
      </c>
      <c r="K132" s="158">
        <v>40</v>
      </c>
      <c r="L132" s="234">
        <v>0</v>
      </c>
      <c r="M132" s="233"/>
      <c r="N132" s="235">
        <f t="shared" si="5"/>
        <v>0</v>
      </c>
      <c r="O132" s="233"/>
      <c r="P132" s="233"/>
      <c r="Q132" s="233"/>
      <c r="R132" s="128"/>
      <c r="T132" s="160" t="s">
        <v>3</v>
      </c>
      <c r="U132" s="39" t="s">
        <v>41</v>
      </c>
      <c r="V132" s="31"/>
      <c r="W132" s="161">
        <f t="shared" si="6"/>
        <v>0</v>
      </c>
      <c r="X132" s="161">
        <v>0</v>
      </c>
      <c r="Y132" s="161">
        <f t="shared" si="7"/>
        <v>0</v>
      </c>
      <c r="Z132" s="161">
        <v>0</v>
      </c>
      <c r="AA132" s="162">
        <f t="shared" si="8"/>
        <v>0</v>
      </c>
      <c r="AR132" s="13" t="s">
        <v>523</v>
      </c>
      <c r="AT132" s="13" t="s">
        <v>146</v>
      </c>
      <c r="AU132" s="13" t="s">
        <v>81</v>
      </c>
      <c r="AY132" s="13" t="s">
        <v>144</v>
      </c>
      <c r="BE132" s="101">
        <f t="shared" si="9"/>
        <v>0</v>
      </c>
      <c r="BF132" s="101">
        <f t="shared" si="10"/>
        <v>0</v>
      </c>
      <c r="BG132" s="101">
        <f t="shared" si="11"/>
        <v>0</v>
      </c>
      <c r="BH132" s="101">
        <f t="shared" si="12"/>
        <v>0</v>
      </c>
      <c r="BI132" s="101">
        <f t="shared" si="13"/>
        <v>0</v>
      </c>
      <c r="BJ132" s="13" t="s">
        <v>123</v>
      </c>
      <c r="BK132" s="101">
        <f t="shared" si="14"/>
        <v>0</v>
      </c>
      <c r="BL132" s="13" t="s">
        <v>523</v>
      </c>
      <c r="BM132" s="13" t="s">
        <v>981</v>
      </c>
    </row>
    <row r="133" spans="2:65" s="1" customFormat="1" ht="22.5" customHeight="1" x14ac:dyDescent="0.3">
      <c r="B133" s="126"/>
      <c r="C133" s="155" t="s">
        <v>280</v>
      </c>
      <c r="D133" s="155" t="s">
        <v>146</v>
      </c>
      <c r="E133" s="156" t="s">
        <v>982</v>
      </c>
      <c r="F133" s="232" t="s">
        <v>983</v>
      </c>
      <c r="G133" s="233"/>
      <c r="H133" s="233"/>
      <c r="I133" s="233"/>
      <c r="J133" s="157" t="s">
        <v>183</v>
      </c>
      <c r="K133" s="158">
        <v>9</v>
      </c>
      <c r="L133" s="234">
        <v>0</v>
      </c>
      <c r="M133" s="233"/>
      <c r="N133" s="235">
        <f t="shared" si="5"/>
        <v>0</v>
      </c>
      <c r="O133" s="233"/>
      <c r="P133" s="233"/>
      <c r="Q133" s="233"/>
      <c r="R133" s="128"/>
      <c r="T133" s="160" t="s">
        <v>3</v>
      </c>
      <c r="U133" s="39" t="s">
        <v>41</v>
      </c>
      <c r="V133" s="31"/>
      <c r="W133" s="161">
        <f t="shared" si="6"/>
        <v>0</v>
      </c>
      <c r="X133" s="161">
        <v>0</v>
      </c>
      <c r="Y133" s="161">
        <f t="shared" si="7"/>
        <v>0</v>
      </c>
      <c r="Z133" s="161">
        <v>0</v>
      </c>
      <c r="AA133" s="162">
        <f t="shared" si="8"/>
        <v>0</v>
      </c>
      <c r="AR133" s="13" t="s">
        <v>523</v>
      </c>
      <c r="AT133" s="13" t="s">
        <v>146</v>
      </c>
      <c r="AU133" s="13" t="s">
        <v>81</v>
      </c>
      <c r="AY133" s="13" t="s">
        <v>144</v>
      </c>
      <c r="BE133" s="101">
        <f t="shared" si="9"/>
        <v>0</v>
      </c>
      <c r="BF133" s="101">
        <f t="shared" si="10"/>
        <v>0</v>
      </c>
      <c r="BG133" s="101">
        <f t="shared" si="11"/>
        <v>0</v>
      </c>
      <c r="BH133" s="101">
        <f t="shared" si="12"/>
        <v>0</v>
      </c>
      <c r="BI133" s="101">
        <f t="shared" si="13"/>
        <v>0</v>
      </c>
      <c r="BJ133" s="13" t="s">
        <v>123</v>
      </c>
      <c r="BK133" s="101">
        <f t="shared" si="14"/>
        <v>0</v>
      </c>
      <c r="BL133" s="13" t="s">
        <v>523</v>
      </c>
      <c r="BM133" s="13" t="s">
        <v>984</v>
      </c>
    </row>
    <row r="134" spans="2:65" s="1" customFormat="1" ht="22.5" customHeight="1" x14ac:dyDescent="0.3">
      <c r="B134" s="126"/>
      <c r="C134" s="155" t="s">
        <v>123</v>
      </c>
      <c r="D134" s="155" t="s">
        <v>146</v>
      </c>
      <c r="E134" s="156" t="s">
        <v>985</v>
      </c>
      <c r="F134" s="232" t="s">
        <v>986</v>
      </c>
      <c r="G134" s="233"/>
      <c r="H134" s="233"/>
      <c r="I134" s="233"/>
      <c r="J134" s="157" t="s">
        <v>210</v>
      </c>
      <c r="K134" s="158">
        <v>80</v>
      </c>
      <c r="L134" s="234">
        <v>0</v>
      </c>
      <c r="M134" s="233"/>
      <c r="N134" s="235">
        <f t="shared" si="5"/>
        <v>0</v>
      </c>
      <c r="O134" s="233"/>
      <c r="P134" s="233"/>
      <c r="Q134" s="233"/>
      <c r="R134" s="128"/>
      <c r="T134" s="160" t="s">
        <v>3</v>
      </c>
      <c r="U134" s="39" t="s">
        <v>41</v>
      </c>
      <c r="V134" s="31"/>
      <c r="W134" s="161">
        <f t="shared" si="6"/>
        <v>0</v>
      </c>
      <c r="X134" s="161">
        <v>0</v>
      </c>
      <c r="Y134" s="161">
        <f t="shared" si="7"/>
        <v>0</v>
      </c>
      <c r="Z134" s="161">
        <v>0</v>
      </c>
      <c r="AA134" s="162">
        <f t="shared" si="8"/>
        <v>0</v>
      </c>
      <c r="AR134" s="13" t="s">
        <v>523</v>
      </c>
      <c r="AT134" s="13" t="s">
        <v>146</v>
      </c>
      <c r="AU134" s="13" t="s">
        <v>81</v>
      </c>
      <c r="AY134" s="13" t="s">
        <v>144</v>
      </c>
      <c r="BE134" s="101">
        <f t="shared" si="9"/>
        <v>0</v>
      </c>
      <c r="BF134" s="101">
        <f t="shared" si="10"/>
        <v>0</v>
      </c>
      <c r="BG134" s="101">
        <f t="shared" si="11"/>
        <v>0</v>
      </c>
      <c r="BH134" s="101">
        <f t="shared" si="12"/>
        <v>0</v>
      </c>
      <c r="BI134" s="101">
        <f t="shared" si="13"/>
        <v>0</v>
      </c>
      <c r="BJ134" s="13" t="s">
        <v>123</v>
      </c>
      <c r="BK134" s="101">
        <f t="shared" si="14"/>
        <v>0</v>
      </c>
      <c r="BL134" s="13" t="s">
        <v>523</v>
      </c>
      <c r="BM134" s="13" t="s">
        <v>987</v>
      </c>
    </row>
    <row r="135" spans="2:65" s="1" customFormat="1" ht="22.5" customHeight="1" x14ac:dyDescent="0.3">
      <c r="B135" s="126"/>
      <c r="C135" s="155" t="s">
        <v>239</v>
      </c>
      <c r="D135" s="155" t="s">
        <v>146</v>
      </c>
      <c r="E135" s="156" t="s">
        <v>988</v>
      </c>
      <c r="F135" s="232" t="s">
        <v>989</v>
      </c>
      <c r="G135" s="233"/>
      <c r="H135" s="233"/>
      <c r="I135" s="233"/>
      <c r="J135" s="157" t="s">
        <v>210</v>
      </c>
      <c r="K135" s="158">
        <v>90</v>
      </c>
      <c r="L135" s="234">
        <v>0</v>
      </c>
      <c r="M135" s="233"/>
      <c r="N135" s="235">
        <f t="shared" si="5"/>
        <v>0</v>
      </c>
      <c r="O135" s="233"/>
      <c r="P135" s="233"/>
      <c r="Q135" s="233"/>
      <c r="R135" s="128"/>
      <c r="T135" s="160" t="s">
        <v>3</v>
      </c>
      <c r="U135" s="39" t="s">
        <v>41</v>
      </c>
      <c r="V135" s="31"/>
      <c r="W135" s="161">
        <f t="shared" si="6"/>
        <v>0</v>
      </c>
      <c r="X135" s="161">
        <v>0</v>
      </c>
      <c r="Y135" s="161">
        <f t="shared" si="7"/>
        <v>0</v>
      </c>
      <c r="Z135" s="161">
        <v>0</v>
      </c>
      <c r="AA135" s="162">
        <f t="shared" si="8"/>
        <v>0</v>
      </c>
      <c r="AR135" s="13" t="s">
        <v>523</v>
      </c>
      <c r="AT135" s="13" t="s">
        <v>146</v>
      </c>
      <c r="AU135" s="13" t="s">
        <v>81</v>
      </c>
      <c r="AY135" s="13" t="s">
        <v>144</v>
      </c>
      <c r="BE135" s="101">
        <f t="shared" si="9"/>
        <v>0</v>
      </c>
      <c r="BF135" s="101">
        <f t="shared" si="10"/>
        <v>0</v>
      </c>
      <c r="BG135" s="101">
        <f t="shared" si="11"/>
        <v>0</v>
      </c>
      <c r="BH135" s="101">
        <f t="shared" si="12"/>
        <v>0</v>
      </c>
      <c r="BI135" s="101">
        <f t="shared" si="13"/>
        <v>0</v>
      </c>
      <c r="BJ135" s="13" t="s">
        <v>123</v>
      </c>
      <c r="BK135" s="101">
        <f t="shared" si="14"/>
        <v>0</v>
      </c>
      <c r="BL135" s="13" t="s">
        <v>523</v>
      </c>
      <c r="BM135" s="13" t="s">
        <v>990</v>
      </c>
    </row>
    <row r="136" spans="2:65" s="1" customFormat="1" ht="22.5" customHeight="1" x14ac:dyDescent="0.3">
      <c r="B136" s="126"/>
      <c r="C136" s="155" t="s">
        <v>268</v>
      </c>
      <c r="D136" s="155" t="s">
        <v>146</v>
      </c>
      <c r="E136" s="156" t="s">
        <v>991</v>
      </c>
      <c r="F136" s="232" t="s">
        <v>992</v>
      </c>
      <c r="G136" s="233"/>
      <c r="H136" s="233"/>
      <c r="I136" s="233"/>
      <c r="J136" s="157" t="s">
        <v>183</v>
      </c>
      <c r="K136" s="158">
        <v>1</v>
      </c>
      <c r="L136" s="234">
        <v>0</v>
      </c>
      <c r="M136" s="233"/>
      <c r="N136" s="235">
        <f t="shared" si="5"/>
        <v>0</v>
      </c>
      <c r="O136" s="233"/>
      <c r="P136" s="233"/>
      <c r="Q136" s="233"/>
      <c r="R136" s="128"/>
      <c r="T136" s="160" t="s">
        <v>3</v>
      </c>
      <c r="U136" s="39" t="s">
        <v>41</v>
      </c>
      <c r="V136" s="31"/>
      <c r="W136" s="161">
        <f t="shared" si="6"/>
        <v>0</v>
      </c>
      <c r="X136" s="161">
        <v>0</v>
      </c>
      <c r="Y136" s="161">
        <f t="shared" si="7"/>
        <v>0</v>
      </c>
      <c r="Z136" s="161">
        <v>0</v>
      </c>
      <c r="AA136" s="162">
        <f t="shared" si="8"/>
        <v>0</v>
      </c>
      <c r="AR136" s="13" t="s">
        <v>523</v>
      </c>
      <c r="AT136" s="13" t="s">
        <v>146</v>
      </c>
      <c r="AU136" s="13" t="s">
        <v>81</v>
      </c>
      <c r="AY136" s="13" t="s">
        <v>144</v>
      </c>
      <c r="BE136" s="101">
        <f t="shared" si="9"/>
        <v>0</v>
      </c>
      <c r="BF136" s="101">
        <f t="shared" si="10"/>
        <v>0</v>
      </c>
      <c r="BG136" s="101">
        <f t="shared" si="11"/>
        <v>0</v>
      </c>
      <c r="BH136" s="101">
        <f t="shared" si="12"/>
        <v>0</v>
      </c>
      <c r="BI136" s="101">
        <f t="shared" si="13"/>
        <v>0</v>
      </c>
      <c r="BJ136" s="13" t="s">
        <v>123</v>
      </c>
      <c r="BK136" s="101">
        <f t="shared" si="14"/>
        <v>0</v>
      </c>
      <c r="BL136" s="13" t="s">
        <v>523</v>
      </c>
      <c r="BM136" s="13" t="s">
        <v>993</v>
      </c>
    </row>
    <row r="137" spans="2:65" s="1" customFormat="1" ht="31.5" customHeight="1" x14ac:dyDescent="0.3">
      <c r="B137" s="126"/>
      <c r="C137" s="155" t="s">
        <v>168</v>
      </c>
      <c r="D137" s="155" t="s">
        <v>146</v>
      </c>
      <c r="E137" s="156" t="s">
        <v>994</v>
      </c>
      <c r="F137" s="232" t="s">
        <v>995</v>
      </c>
      <c r="G137" s="233"/>
      <c r="H137" s="233"/>
      <c r="I137" s="233"/>
      <c r="J137" s="157" t="s">
        <v>183</v>
      </c>
      <c r="K137" s="158">
        <v>2</v>
      </c>
      <c r="L137" s="234">
        <v>0</v>
      </c>
      <c r="M137" s="233"/>
      <c r="N137" s="235">
        <f t="shared" si="5"/>
        <v>0</v>
      </c>
      <c r="O137" s="233"/>
      <c r="P137" s="233"/>
      <c r="Q137" s="233"/>
      <c r="R137" s="128"/>
      <c r="T137" s="160" t="s">
        <v>3</v>
      </c>
      <c r="U137" s="39" t="s">
        <v>41</v>
      </c>
      <c r="V137" s="31"/>
      <c r="W137" s="161">
        <f t="shared" si="6"/>
        <v>0</v>
      </c>
      <c r="X137" s="161">
        <v>0</v>
      </c>
      <c r="Y137" s="161">
        <f t="shared" si="7"/>
        <v>0</v>
      </c>
      <c r="Z137" s="161">
        <v>0</v>
      </c>
      <c r="AA137" s="162">
        <f t="shared" si="8"/>
        <v>0</v>
      </c>
      <c r="AR137" s="13" t="s">
        <v>523</v>
      </c>
      <c r="AT137" s="13" t="s">
        <v>146</v>
      </c>
      <c r="AU137" s="13" t="s">
        <v>81</v>
      </c>
      <c r="AY137" s="13" t="s">
        <v>144</v>
      </c>
      <c r="BE137" s="101">
        <f t="shared" si="9"/>
        <v>0</v>
      </c>
      <c r="BF137" s="101">
        <f t="shared" si="10"/>
        <v>0</v>
      </c>
      <c r="BG137" s="101">
        <f t="shared" si="11"/>
        <v>0</v>
      </c>
      <c r="BH137" s="101">
        <f t="shared" si="12"/>
        <v>0</v>
      </c>
      <c r="BI137" s="101">
        <f t="shared" si="13"/>
        <v>0</v>
      </c>
      <c r="BJ137" s="13" t="s">
        <v>123</v>
      </c>
      <c r="BK137" s="101">
        <f t="shared" si="14"/>
        <v>0</v>
      </c>
      <c r="BL137" s="13" t="s">
        <v>523</v>
      </c>
      <c r="BM137" s="13" t="s">
        <v>996</v>
      </c>
    </row>
    <row r="138" spans="2:65" s="9" customFormat="1" ht="37.35" customHeight="1" x14ac:dyDescent="0.35">
      <c r="B138" s="144"/>
      <c r="C138" s="145"/>
      <c r="D138" s="146" t="s">
        <v>941</v>
      </c>
      <c r="E138" s="146"/>
      <c r="F138" s="146"/>
      <c r="G138" s="146"/>
      <c r="H138" s="146"/>
      <c r="I138" s="146"/>
      <c r="J138" s="146"/>
      <c r="K138" s="146"/>
      <c r="L138" s="146"/>
      <c r="M138" s="146"/>
      <c r="N138" s="248">
        <f>BK138</f>
        <v>0</v>
      </c>
      <c r="O138" s="249"/>
      <c r="P138" s="249"/>
      <c r="Q138" s="249"/>
      <c r="R138" s="147"/>
      <c r="T138" s="148"/>
      <c r="U138" s="145"/>
      <c r="V138" s="145"/>
      <c r="W138" s="149">
        <f>W139</f>
        <v>0</v>
      </c>
      <c r="X138" s="145"/>
      <c r="Y138" s="149">
        <f>Y139</f>
        <v>0</v>
      </c>
      <c r="Z138" s="145"/>
      <c r="AA138" s="150">
        <f>AA139</f>
        <v>0</v>
      </c>
      <c r="AR138" s="151" t="s">
        <v>81</v>
      </c>
      <c r="AT138" s="152" t="s">
        <v>73</v>
      </c>
      <c r="AU138" s="152" t="s">
        <v>74</v>
      </c>
      <c r="AY138" s="151" t="s">
        <v>144</v>
      </c>
      <c r="BK138" s="153">
        <f>BK139</f>
        <v>0</v>
      </c>
    </row>
    <row r="139" spans="2:65" s="1" customFormat="1" ht="22.5" customHeight="1" x14ac:dyDescent="0.3">
      <c r="B139" s="126"/>
      <c r="C139" s="155" t="s">
        <v>177</v>
      </c>
      <c r="D139" s="155" t="s">
        <v>146</v>
      </c>
      <c r="E139" s="156" t="s">
        <v>997</v>
      </c>
      <c r="F139" s="232" t="s">
        <v>998</v>
      </c>
      <c r="G139" s="233"/>
      <c r="H139" s="233"/>
      <c r="I139" s="233"/>
      <c r="J139" s="157" t="s">
        <v>968</v>
      </c>
      <c r="K139" s="158">
        <v>1</v>
      </c>
      <c r="L139" s="234">
        <v>0</v>
      </c>
      <c r="M139" s="233"/>
      <c r="N139" s="235">
        <f>ROUND(L139*K139,2)</f>
        <v>0</v>
      </c>
      <c r="O139" s="233"/>
      <c r="P139" s="233"/>
      <c r="Q139" s="233"/>
      <c r="R139" s="128"/>
      <c r="T139" s="160" t="s">
        <v>3</v>
      </c>
      <c r="U139" s="39" t="s">
        <v>41</v>
      </c>
      <c r="V139" s="31"/>
      <c r="W139" s="161">
        <f>V139*K139</f>
        <v>0</v>
      </c>
      <c r="X139" s="161">
        <v>0</v>
      </c>
      <c r="Y139" s="161">
        <f>X139*K139</f>
        <v>0</v>
      </c>
      <c r="Z139" s="161">
        <v>0</v>
      </c>
      <c r="AA139" s="162">
        <f>Z139*K139</f>
        <v>0</v>
      </c>
      <c r="AR139" s="13" t="s">
        <v>523</v>
      </c>
      <c r="AT139" s="13" t="s">
        <v>146</v>
      </c>
      <c r="AU139" s="13" t="s">
        <v>81</v>
      </c>
      <c r="AY139" s="13" t="s">
        <v>144</v>
      </c>
      <c r="BE139" s="101">
        <f>IF(U139="základná",N139,0)</f>
        <v>0</v>
      </c>
      <c r="BF139" s="101">
        <f>IF(U139="znížená",N139,0)</f>
        <v>0</v>
      </c>
      <c r="BG139" s="101">
        <f>IF(U139="zákl. prenesená",N139,0)</f>
        <v>0</v>
      </c>
      <c r="BH139" s="101">
        <f>IF(U139="zníž. prenesená",N139,0)</f>
        <v>0</v>
      </c>
      <c r="BI139" s="101">
        <f>IF(U139="nulová",N139,0)</f>
        <v>0</v>
      </c>
      <c r="BJ139" s="13" t="s">
        <v>123</v>
      </c>
      <c r="BK139" s="101">
        <f>ROUND(L139*K139,2)</f>
        <v>0</v>
      </c>
      <c r="BL139" s="13" t="s">
        <v>523</v>
      </c>
      <c r="BM139" s="13" t="s">
        <v>999</v>
      </c>
    </row>
    <row r="140" spans="2:65" s="1" customFormat="1" ht="49.9" customHeight="1" x14ac:dyDescent="0.35">
      <c r="B140" s="30"/>
      <c r="C140" s="31"/>
      <c r="D140" s="146" t="s">
        <v>284</v>
      </c>
      <c r="E140" s="31"/>
      <c r="F140" s="31"/>
      <c r="G140" s="31"/>
      <c r="H140" s="31"/>
      <c r="I140" s="31"/>
      <c r="J140" s="31"/>
      <c r="K140" s="31"/>
      <c r="L140" s="31"/>
      <c r="M140" s="31"/>
      <c r="N140" s="248">
        <f t="shared" ref="N140:N145" si="15">BK140</f>
        <v>0</v>
      </c>
      <c r="O140" s="249"/>
      <c r="P140" s="249"/>
      <c r="Q140" s="249"/>
      <c r="R140" s="32"/>
      <c r="T140" s="69"/>
      <c r="U140" s="31"/>
      <c r="V140" s="31"/>
      <c r="W140" s="31"/>
      <c r="X140" s="31"/>
      <c r="Y140" s="31"/>
      <c r="Z140" s="31"/>
      <c r="AA140" s="70"/>
      <c r="AT140" s="13" t="s">
        <v>73</v>
      </c>
      <c r="AU140" s="13" t="s">
        <v>74</v>
      </c>
      <c r="AY140" s="13" t="s">
        <v>285</v>
      </c>
      <c r="BK140" s="101">
        <f>SUM(BK141:BK145)</f>
        <v>0</v>
      </c>
    </row>
    <row r="141" spans="2:65" s="1" customFormat="1" ht="22.35" customHeight="1" x14ac:dyDescent="0.3">
      <c r="B141" s="30"/>
      <c r="C141" s="163" t="s">
        <v>3</v>
      </c>
      <c r="D141" s="163" t="s">
        <v>146</v>
      </c>
      <c r="E141" s="164" t="s">
        <v>3</v>
      </c>
      <c r="F141" s="236" t="s">
        <v>3</v>
      </c>
      <c r="G141" s="237"/>
      <c r="H141" s="237"/>
      <c r="I141" s="237"/>
      <c r="J141" s="165" t="s">
        <v>3</v>
      </c>
      <c r="K141" s="159"/>
      <c r="L141" s="234"/>
      <c r="M141" s="238"/>
      <c r="N141" s="239">
        <f t="shared" si="15"/>
        <v>0</v>
      </c>
      <c r="O141" s="238"/>
      <c r="P141" s="238"/>
      <c r="Q141" s="238"/>
      <c r="R141" s="32"/>
      <c r="T141" s="160" t="s">
        <v>3</v>
      </c>
      <c r="U141" s="166" t="s">
        <v>41</v>
      </c>
      <c r="V141" s="31"/>
      <c r="W141" s="31"/>
      <c r="X141" s="31"/>
      <c r="Y141" s="31"/>
      <c r="Z141" s="31"/>
      <c r="AA141" s="70"/>
      <c r="AT141" s="13" t="s">
        <v>285</v>
      </c>
      <c r="AU141" s="13" t="s">
        <v>81</v>
      </c>
      <c r="AY141" s="13" t="s">
        <v>285</v>
      </c>
      <c r="BE141" s="101">
        <f>IF(U141="základná",N141,0)</f>
        <v>0</v>
      </c>
      <c r="BF141" s="101">
        <f>IF(U141="znížená",N141,0)</f>
        <v>0</v>
      </c>
      <c r="BG141" s="101">
        <f>IF(U141="zákl. prenesená",N141,0)</f>
        <v>0</v>
      </c>
      <c r="BH141" s="101">
        <f>IF(U141="zníž. prenesená",N141,0)</f>
        <v>0</v>
      </c>
      <c r="BI141" s="101">
        <f>IF(U141="nulová",N141,0)</f>
        <v>0</v>
      </c>
      <c r="BJ141" s="13" t="s">
        <v>123</v>
      </c>
      <c r="BK141" s="101">
        <f>L141*K141</f>
        <v>0</v>
      </c>
    </row>
    <row r="142" spans="2:65" s="1" customFormat="1" ht="22.35" customHeight="1" x14ac:dyDescent="0.3">
      <c r="B142" s="30"/>
      <c r="C142" s="163" t="s">
        <v>3</v>
      </c>
      <c r="D142" s="163" t="s">
        <v>146</v>
      </c>
      <c r="E142" s="164" t="s">
        <v>3</v>
      </c>
      <c r="F142" s="236" t="s">
        <v>3</v>
      </c>
      <c r="G142" s="237"/>
      <c r="H142" s="237"/>
      <c r="I142" s="237"/>
      <c r="J142" s="165" t="s">
        <v>3</v>
      </c>
      <c r="K142" s="159"/>
      <c r="L142" s="234"/>
      <c r="M142" s="238"/>
      <c r="N142" s="239">
        <f t="shared" si="15"/>
        <v>0</v>
      </c>
      <c r="O142" s="238"/>
      <c r="P142" s="238"/>
      <c r="Q142" s="238"/>
      <c r="R142" s="32"/>
      <c r="T142" s="160" t="s">
        <v>3</v>
      </c>
      <c r="U142" s="166" t="s">
        <v>41</v>
      </c>
      <c r="V142" s="31"/>
      <c r="W142" s="31"/>
      <c r="X142" s="31"/>
      <c r="Y142" s="31"/>
      <c r="Z142" s="31"/>
      <c r="AA142" s="70"/>
      <c r="AT142" s="13" t="s">
        <v>285</v>
      </c>
      <c r="AU142" s="13" t="s">
        <v>81</v>
      </c>
      <c r="AY142" s="13" t="s">
        <v>285</v>
      </c>
      <c r="BE142" s="101">
        <f>IF(U142="základná",N142,0)</f>
        <v>0</v>
      </c>
      <c r="BF142" s="101">
        <f>IF(U142="znížená",N142,0)</f>
        <v>0</v>
      </c>
      <c r="BG142" s="101">
        <f>IF(U142="zákl. prenesená",N142,0)</f>
        <v>0</v>
      </c>
      <c r="BH142" s="101">
        <f>IF(U142="zníž. prenesená",N142,0)</f>
        <v>0</v>
      </c>
      <c r="BI142" s="101">
        <f>IF(U142="nulová",N142,0)</f>
        <v>0</v>
      </c>
      <c r="BJ142" s="13" t="s">
        <v>123</v>
      </c>
      <c r="BK142" s="101">
        <f>L142*K142</f>
        <v>0</v>
      </c>
    </row>
    <row r="143" spans="2:65" s="1" customFormat="1" ht="22.35" customHeight="1" x14ac:dyDescent="0.3">
      <c r="B143" s="30"/>
      <c r="C143" s="163" t="s">
        <v>3</v>
      </c>
      <c r="D143" s="163" t="s">
        <v>146</v>
      </c>
      <c r="E143" s="164" t="s">
        <v>3</v>
      </c>
      <c r="F143" s="236" t="s">
        <v>3</v>
      </c>
      <c r="G143" s="237"/>
      <c r="H143" s="237"/>
      <c r="I143" s="237"/>
      <c r="J143" s="165" t="s">
        <v>3</v>
      </c>
      <c r="K143" s="159"/>
      <c r="L143" s="234"/>
      <c r="M143" s="238"/>
      <c r="N143" s="239">
        <f t="shared" si="15"/>
        <v>0</v>
      </c>
      <c r="O143" s="238"/>
      <c r="P143" s="238"/>
      <c r="Q143" s="238"/>
      <c r="R143" s="32"/>
      <c r="T143" s="160" t="s">
        <v>3</v>
      </c>
      <c r="U143" s="166" t="s">
        <v>41</v>
      </c>
      <c r="V143" s="31"/>
      <c r="W143" s="31"/>
      <c r="X143" s="31"/>
      <c r="Y143" s="31"/>
      <c r="Z143" s="31"/>
      <c r="AA143" s="70"/>
      <c r="AT143" s="13" t="s">
        <v>285</v>
      </c>
      <c r="AU143" s="13" t="s">
        <v>81</v>
      </c>
      <c r="AY143" s="13" t="s">
        <v>285</v>
      </c>
      <c r="BE143" s="101">
        <f>IF(U143="základná",N143,0)</f>
        <v>0</v>
      </c>
      <c r="BF143" s="101">
        <f>IF(U143="znížená",N143,0)</f>
        <v>0</v>
      </c>
      <c r="BG143" s="101">
        <f>IF(U143="zákl. prenesená",N143,0)</f>
        <v>0</v>
      </c>
      <c r="BH143" s="101">
        <f>IF(U143="zníž. prenesená",N143,0)</f>
        <v>0</v>
      </c>
      <c r="BI143" s="101">
        <f>IF(U143="nulová",N143,0)</f>
        <v>0</v>
      </c>
      <c r="BJ143" s="13" t="s">
        <v>123</v>
      </c>
      <c r="BK143" s="101">
        <f>L143*K143</f>
        <v>0</v>
      </c>
    </row>
    <row r="144" spans="2:65" s="1" customFormat="1" ht="22.35" customHeight="1" x14ac:dyDescent="0.3">
      <c r="B144" s="30"/>
      <c r="C144" s="163" t="s">
        <v>3</v>
      </c>
      <c r="D144" s="163" t="s">
        <v>146</v>
      </c>
      <c r="E144" s="164" t="s">
        <v>3</v>
      </c>
      <c r="F144" s="236" t="s">
        <v>3</v>
      </c>
      <c r="G144" s="237"/>
      <c r="H144" s="237"/>
      <c r="I144" s="237"/>
      <c r="J144" s="165" t="s">
        <v>3</v>
      </c>
      <c r="K144" s="159"/>
      <c r="L144" s="234"/>
      <c r="M144" s="238"/>
      <c r="N144" s="239">
        <f t="shared" si="15"/>
        <v>0</v>
      </c>
      <c r="O144" s="238"/>
      <c r="P144" s="238"/>
      <c r="Q144" s="238"/>
      <c r="R144" s="32"/>
      <c r="T144" s="160" t="s">
        <v>3</v>
      </c>
      <c r="U144" s="166" t="s">
        <v>41</v>
      </c>
      <c r="V144" s="31"/>
      <c r="W144" s="31"/>
      <c r="X144" s="31"/>
      <c r="Y144" s="31"/>
      <c r="Z144" s="31"/>
      <c r="AA144" s="70"/>
      <c r="AT144" s="13" t="s">
        <v>285</v>
      </c>
      <c r="AU144" s="13" t="s">
        <v>81</v>
      </c>
      <c r="AY144" s="13" t="s">
        <v>285</v>
      </c>
      <c r="BE144" s="101">
        <f>IF(U144="základná",N144,0)</f>
        <v>0</v>
      </c>
      <c r="BF144" s="101">
        <f>IF(U144="znížená",N144,0)</f>
        <v>0</v>
      </c>
      <c r="BG144" s="101">
        <f>IF(U144="zákl. prenesená",N144,0)</f>
        <v>0</v>
      </c>
      <c r="BH144" s="101">
        <f>IF(U144="zníž. prenesená",N144,0)</f>
        <v>0</v>
      </c>
      <c r="BI144" s="101">
        <f>IF(U144="nulová",N144,0)</f>
        <v>0</v>
      </c>
      <c r="BJ144" s="13" t="s">
        <v>123</v>
      </c>
      <c r="BK144" s="101">
        <f>L144*K144</f>
        <v>0</v>
      </c>
    </row>
    <row r="145" spans="2:63" s="1" customFormat="1" ht="22.35" customHeight="1" x14ac:dyDescent="0.3">
      <c r="B145" s="30"/>
      <c r="C145" s="163" t="s">
        <v>3</v>
      </c>
      <c r="D145" s="163" t="s">
        <v>146</v>
      </c>
      <c r="E145" s="164" t="s">
        <v>3</v>
      </c>
      <c r="F145" s="236" t="s">
        <v>3</v>
      </c>
      <c r="G145" s="237"/>
      <c r="H145" s="237"/>
      <c r="I145" s="237"/>
      <c r="J145" s="165" t="s">
        <v>3</v>
      </c>
      <c r="K145" s="159"/>
      <c r="L145" s="234"/>
      <c r="M145" s="238"/>
      <c r="N145" s="239">
        <f t="shared" si="15"/>
        <v>0</v>
      </c>
      <c r="O145" s="238"/>
      <c r="P145" s="238"/>
      <c r="Q145" s="238"/>
      <c r="R145" s="32"/>
      <c r="T145" s="160" t="s">
        <v>3</v>
      </c>
      <c r="U145" s="166" t="s">
        <v>41</v>
      </c>
      <c r="V145" s="51"/>
      <c r="W145" s="51"/>
      <c r="X145" s="51"/>
      <c r="Y145" s="51"/>
      <c r="Z145" s="51"/>
      <c r="AA145" s="53"/>
      <c r="AT145" s="13" t="s">
        <v>285</v>
      </c>
      <c r="AU145" s="13" t="s">
        <v>81</v>
      </c>
      <c r="AY145" s="13" t="s">
        <v>285</v>
      </c>
      <c r="BE145" s="101">
        <f>IF(U145="základná",N145,0)</f>
        <v>0</v>
      </c>
      <c r="BF145" s="101">
        <f>IF(U145="znížená",N145,0)</f>
        <v>0</v>
      </c>
      <c r="BG145" s="101">
        <f>IF(U145="zákl. prenesená",N145,0)</f>
        <v>0</v>
      </c>
      <c r="BH145" s="101">
        <f>IF(U145="zníž. prenesená",N145,0)</f>
        <v>0</v>
      </c>
      <c r="BI145" s="101">
        <f>IF(U145="nulová",N145,0)</f>
        <v>0</v>
      </c>
      <c r="BJ145" s="13" t="s">
        <v>123</v>
      </c>
      <c r="BK145" s="101">
        <f>L145*K145</f>
        <v>0</v>
      </c>
    </row>
    <row r="146" spans="2:63" s="1" customFormat="1" ht="6.95" customHeight="1" x14ac:dyDescent="0.3">
      <c r="B146" s="54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6"/>
    </row>
  </sheetData>
  <mergeCells count="141">
    <mergeCell ref="H1:K1"/>
    <mergeCell ref="S2:AC2"/>
    <mergeCell ref="F144:I144"/>
    <mergeCell ref="L144:M144"/>
    <mergeCell ref="N144:Q144"/>
    <mergeCell ref="F145:I145"/>
    <mergeCell ref="L145:M145"/>
    <mergeCell ref="N145:Q145"/>
    <mergeCell ref="N118:Q118"/>
    <mergeCell ref="N119:Q119"/>
    <mergeCell ref="N138:Q138"/>
    <mergeCell ref="N140:Q140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6:I136"/>
    <mergeCell ref="L136:M136"/>
    <mergeCell ref="N136:Q136"/>
    <mergeCell ref="F137:I137"/>
    <mergeCell ref="L137:M137"/>
    <mergeCell ref="N137:Q137"/>
    <mergeCell ref="F139:I139"/>
    <mergeCell ref="L139:M139"/>
    <mergeCell ref="N139:Q139"/>
    <mergeCell ref="F133:I133"/>
    <mergeCell ref="L133:M133"/>
    <mergeCell ref="N133:Q133"/>
    <mergeCell ref="F134:I134"/>
    <mergeCell ref="L134:M134"/>
    <mergeCell ref="N134:Q134"/>
    <mergeCell ref="F135:I135"/>
    <mergeCell ref="L135:M135"/>
    <mergeCell ref="N135:Q135"/>
    <mergeCell ref="F130:I130"/>
    <mergeCell ref="L130:M130"/>
    <mergeCell ref="N130:Q130"/>
    <mergeCell ref="F131:I131"/>
    <mergeCell ref="L131:M131"/>
    <mergeCell ref="N131:Q131"/>
    <mergeCell ref="F132:I132"/>
    <mergeCell ref="L132:M132"/>
    <mergeCell ref="N132:Q132"/>
    <mergeCell ref="F127:I127"/>
    <mergeCell ref="L127:M127"/>
    <mergeCell ref="N127:Q127"/>
    <mergeCell ref="F128:I128"/>
    <mergeCell ref="L128:M128"/>
    <mergeCell ref="N128:Q128"/>
    <mergeCell ref="F129:I129"/>
    <mergeCell ref="L129:M129"/>
    <mergeCell ref="N129:Q129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F121:I121"/>
    <mergeCell ref="L121:M121"/>
    <mergeCell ref="N121:Q121"/>
    <mergeCell ref="F122:I122"/>
    <mergeCell ref="L122:M122"/>
    <mergeCell ref="N122:Q122"/>
    <mergeCell ref="F123:I123"/>
    <mergeCell ref="L123:M123"/>
    <mergeCell ref="N123:Q123"/>
    <mergeCell ref="M112:P112"/>
    <mergeCell ref="M114:Q114"/>
    <mergeCell ref="M115:Q115"/>
    <mergeCell ref="F117:I117"/>
    <mergeCell ref="L117:M117"/>
    <mergeCell ref="N117:Q117"/>
    <mergeCell ref="F120:I120"/>
    <mergeCell ref="L120:M120"/>
    <mergeCell ref="N120:Q120"/>
    <mergeCell ref="D97:H97"/>
    <mergeCell ref="N97:Q97"/>
    <mergeCell ref="D98:H98"/>
    <mergeCell ref="N98:Q98"/>
    <mergeCell ref="N99:Q99"/>
    <mergeCell ref="L101:Q101"/>
    <mergeCell ref="C107:Q107"/>
    <mergeCell ref="F109:P109"/>
    <mergeCell ref="F110:P110"/>
    <mergeCell ref="N89:Q89"/>
    <mergeCell ref="N90:Q90"/>
    <mergeCell ref="N91:Q91"/>
    <mergeCell ref="N93:Q93"/>
    <mergeCell ref="D94:H94"/>
    <mergeCell ref="N94:Q94"/>
    <mergeCell ref="D95:H95"/>
    <mergeCell ref="N95:Q95"/>
    <mergeCell ref="D96:H96"/>
    <mergeCell ref="N96:Q96"/>
    <mergeCell ref="C76:Q76"/>
    <mergeCell ref="F78:P78"/>
    <mergeCell ref="F79:P79"/>
    <mergeCell ref="M81:P81"/>
    <mergeCell ref="M83:Q83"/>
    <mergeCell ref="M84:Q84"/>
    <mergeCell ref="C86:G86"/>
    <mergeCell ref="N86:Q86"/>
    <mergeCell ref="N88:Q88"/>
    <mergeCell ref="H33:J33"/>
    <mergeCell ref="M33:P33"/>
    <mergeCell ref="H34:J34"/>
    <mergeCell ref="M34:P34"/>
    <mergeCell ref="H35:J35"/>
    <mergeCell ref="M35:P35"/>
    <mergeCell ref="H36:J36"/>
    <mergeCell ref="M36:P36"/>
    <mergeCell ref="L38:P38"/>
    <mergeCell ref="O17:P17"/>
    <mergeCell ref="O18:P18"/>
    <mergeCell ref="O20:P20"/>
    <mergeCell ref="O21:P21"/>
    <mergeCell ref="E24:L24"/>
    <mergeCell ref="M27:P27"/>
    <mergeCell ref="M28:P28"/>
    <mergeCell ref="M30:P30"/>
    <mergeCell ref="H32:J32"/>
    <mergeCell ref="M32:P32"/>
    <mergeCell ref="C2:Q2"/>
    <mergeCell ref="C4:Q4"/>
    <mergeCell ref="F6:P6"/>
    <mergeCell ref="F7:P7"/>
    <mergeCell ref="O9:P9"/>
    <mergeCell ref="O11:P11"/>
    <mergeCell ref="O12:P12"/>
    <mergeCell ref="O14:P14"/>
    <mergeCell ref="E15:L15"/>
    <mergeCell ref="O15:P15"/>
  </mergeCells>
  <dataValidations count="2">
    <dataValidation type="list" allowBlank="1" showInputMessage="1" showErrorMessage="1" error="Povolené sú hodnoty K a M." sqref="D141:D146">
      <formula1>"K,M"</formula1>
    </dataValidation>
    <dataValidation type="list" allowBlank="1" showInputMessage="1" showErrorMessage="1" error="Povolené sú hodnoty základná, znížená, nulová." sqref="U141:U146">
      <formula1>"základná,znížená,nulová"</formula1>
    </dataValidation>
  </dataValidations>
  <hyperlinks>
    <hyperlink ref="F1:G1" location="C2" tooltip="Krycí list rozpočtu" display="1) Krycí list rozpočtu"/>
    <hyperlink ref="H1:K1" location="C86" tooltip="Rekapitulácia rozpočtu" display="2) Rekapitulácia rozpočtu"/>
    <hyperlink ref="L1" location="C117" tooltip="Rozpočet" display="3) Rozpočet"/>
    <hyperlink ref="S1:T1" location="'Rekapitulácia stavby'!C2" tooltip="Rekapitulácia stavby" display="Rekapitulácia stavby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5</vt:i4>
      </vt:variant>
      <vt:variant>
        <vt:lpstr>Pomenované rozsahy</vt:lpstr>
      </vt:variant>
      <vt:variant>
        <vt:i4>10</vt:i4>
      </vt:variant>
    </vt:vector>
  </HeadingPairs>
  <TitlesOfParts>
    <vt:vector size="15" baseType="lpstr">
      <vt:lpstr>Rekapitulácia stavby</vt:lpstr>
      <vt:lpstr>01 - Búracie práce</vt:lpstr>
      <vt:lpstr>02 - Rekonštrukcia-staveb...</vt:lpstr>
      <vt:lpstr>03 - Ústredné kúrenie</vt:lpstr>
      <vt:lpstr>06 - Bleskozvod</vt:lpstr>
      <vt:lpstr>'01 - Búracie práce'!Názvy_tlače</vt:lpstr>
      <vt:lpstr>'02 - Rekonštrukcia-staveb...'!Názvy_tlače</vt:lpstr>
      <vt:lpstr>'03 - Ústredné kúrenie'!Názvy_tlače</vt:lpstr>
      <vt:lpstr>'06 - Bleskozvod'!Názvy_tlače</vt:lpstr>
      <vt:lpstr>'Rekapitulácia stavby'!Názvy_tlače</vt:lpstr>
      <vt:lpstr>'01 - Búracie práce'!Oblasť_tlače</vt:lpstr>
      <vt:lpstr>'02 - Rekonštrukcia-staveb...'!Oblasť_tlače</vt:lpstr>
      <vt:lpstr>'03 - Ústredné kúrenie'!Oblasť_tlače</vt:lpstr>
      <vt:lpstr>'06 - Bleskozvod'!Oblasť_tlače</vt:lpstr>
      <vt:lpstr>'Rekapitulácia stavby'!Oblasť_tlače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Hriňová Zuzana</dc:creator>
  <cp:lastModifiedBy>Zuzana Hriňová</cp:lastModifiedBy>
  <dcterms:created xsi:type="dcterms:W3CDTF">2017-04-26T12:11:52Z</dcterms:created>
  <dcterms:modified xsi:type="dcterms:W3CDTF">2017-04-26T12:12:01Z</dcterms:modified>
</cp:coreProperties>
</file>