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730" windowHeight="11760" activeTab="1"/>
  </bookViews>
  <sheets>
    <sheet name="Rekapitulácia" sheetId="1" r:id="rId1"/>
    <sheet name="Kryci_list 24233" sheetId="2" r:id="rId2"/>
    <sheet name="Rekap 24233" sheetId="3" r:id="rId3"/>
    <sheet name="SO 24233" sheetId="4" r:id="rId4"/>
  </sheets>
  <definedNames>
    <definedName name="_xlnm.Print_Titles" localSheetId="2">'Rekap 24233'!$9:$9</definedName>
    <definedName name="_xlnm.Print_Titles" localSheetId="3">'SO 24233'!$10:$10</definedName>
  </definedNames>
  <calcPr fullCalcOnLoad="1"/>
</workbook>
</file>

<file path=xl/sharedStrings.xml><?xml version="1.0" encoding="utf-8"?>
<sst xmlns="http://schemas.openxmlformats.org/spreadsheetml/2006/main" count="578" uniqueCount="334">
  <si>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</si>
  <si>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</si>
  <si>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</si>
  <si>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</si>
  <si>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</si>
  <si>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</si>
  <si>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</si>
  <si>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</si>
  <si>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</si>
  <si>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</si>
  <si>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</si>
  <si>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24233  Stavebné úpravy -kúpeľne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</si>
  <si>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</si>
  <si>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</si>
  <si>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</si>
  <si>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</si>
  <si>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</si>
  <si>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</si>
  <si>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>Odberateľ: .</t>
  </si>
  <si>
    <t xml:space="preserve">IČO: </t>
  </si>
  <si>
    <t xml:space="preserve">DIČ: </t>
  </si>
  <si>
    <t>Dodávateľ: .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</si>
  <si>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</si>
  <si>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</si>
  <si>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</si>
  <si>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</si>
  <si>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</si>
  <si>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</si>
  <si>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</si>
  <si>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</si>
  <si>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</si>
  <si>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</si>
  <si>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</si>
  <si>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</si>
  <si>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</si>
  <si>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</si>
  <si>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</si>
  <si>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</si>
  <si>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</si>
  <si>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</si>
  <si>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</si>
  <si>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</si>
  <si>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</si>
  <si>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</si>
  <si>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</si>
  <si>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</si>
  <si>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</si>
  <si>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</si>
  <si>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</si>
  <si>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</si>
  <si>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</si>
  <si>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</si>
  <si>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</si>
  <si>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</si>
  <si>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</si>
  <si>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</si>
  <si>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</si>
  <si>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</si>
  <si>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ZVISLÉ KONŠTRUKCIE</t>
  </si>
  <si>
    <t>ÚPRAVA POVRCHOV</t>
  </si>
  <si>
    <t>OSTATNÉ PRÁCE</t>
  </si>
  <si>
    <t>PRESUNY HMÔT</t>
  </si>
  <si>
    <t>Práce PSV</t>
  </si>
  <si>
    <t>IZOLÁCIA PROTI VODE A VLHKOSTI</t>
  </si>
  <si>
    <t>ZTI-Zdravotechnické inštalácie</t>
  </si>
  <si>
    <t>ZTI-vnút.vodovod</t>
  </si>
  <si>
    <t>ZTI-ZARIAĎOVACIE PREDMETY</t>
  </si>
  <si>
    <t>KONŠTRUKCIE STOLÁRSKE</t>
  </si>
  <si>
    <t>PODLAHY A OBKLADY KERAMICKÉ-DLAŽBY</t>
  </si>
  <si>
    <t>PODLAHY A OBKLADY KERAMICKÉ-OBKLADY</t>
  </si>
  <si>
    <t>MAĽBY</t>
  </si>
  <si>
    <t>Montážne práce</t>
  </si>
  <si>
    <t>M-21 Elektroinštalácia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</si>
  <si>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</si>
  <si>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</si>
  <si>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</si>
  <si>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</si>
  <si>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</si>
  <si>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</si>
  <si>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</si>
  <si>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</si>
  <si>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</si>
  <si>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</si>
  <si>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</si>
  <si>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 xml:space="preserve"> 311272106</t>
  </si>
  <si>
    <t>Murivo nosné z tvárnic YTONG na MC-5 a tenkovrst.,maltu YTONG hr.240 P4-600-vymurovanie vaničky</t>
  </si>
  <si>
    <t xml:space="preserve"> 612401912</t>
  </si>
  <si>
    <t>Náter vnútorných stien DUVILAXOM</t>
  </si>
  <si>
    <t xml:space="preserve"> 622401992</t>
  </si>
  <si>
    <t>Penetrácia podkladu pred omietkou</t>
  </si>
  <si>
    <t xml:space="preserve"> 622462112</t>
  </si>
  <si>
    <t>Vonkajšia omietka stien šľachtená škrábaná zo zmesi -kúpeľňa</t>
  </si>
  <si>
    <t xml:space="preserve"> 632451045</t>
  </si>
  <si>
    <t>Samonivelizujúci poter vyrovnavajúci</t>
  </si>
  <si>
    <t xml:space="preserve"> 632451196</t>
  </si>
  <si>
    <t>Penetrácia podkladu</t>
  </si>
  <si>
    <t xml:space="preserve"> 632451197</t>
  </si>
  <si>
    <t>Vyčístenie podkladu pod samonivelačný vyrovnavací poter</t>
  </si>
  <si>
    <t xml:space="preserve"> 632477006</t>
  </si>
  <si>
    <t>Penetrácia podláh</t>
  </si>
  <si>
    <t xml:space="preserve"> 14/C 1</t>
  </si>
  <si>
    <t xml:space="preserve"> 612421433</t>
  </si>
  <si>
    <t>Oprava vnútorných vápenných omietok stien, po odstránení obkladov</t>
  </si>
  <si>
    <t>m2</t>
  </si>
  <si>
    <t xml:space="preserve"> 952901111</t>
  </si>
  <si>
    <t>Vyčistenie budov pri výške podlaží do 4m</t>
  </si>
  <si>
    <t xml:space="preserve"> 13/B 1</t>
  </si>
  <si>
    <t xml:space="preserve"> 962031132</t>
  </si>
  <si>
    <t xml:space="preserve">Búranie priečok z tehál pálených, plných alebo dutých hr. do 100 mm, </t>
  </si>
  <si>
    <t xml:space="preserve"> 965081812</t>
  </si>
  <si>
    <t>Búranie dlažieb, z keranických dlažieb</t>
  </si>
  <si>
    <t xml:space="preserve"> 968061125</t>
  </si>
  <si>
    <t>Vyvesenie alebo zavesenie dreveného dverného krídla do 2 m2</t>
  </si>
  <si>
    <t xml:space="preserve"> 968072455</t>
  </si>
  <si>
    <t>Vybúranie a vybratie kovových dverových zárubní, plochy do 2 m2</t>
  </si>
  <si>
    <t xml:space="preserve"> 978059531</t>
  </si>
  <si>
    <t xml:space="preserve">Odsekanie a odobratie stien z obkladačiek vnútorných nad 2 m2,  </t>
  </si>
  <si>
    <t xml:space="preserve"> 979011131</t>
  </si>
  <si>
    <t>Zvislá doprava sutiny po schodoch ručne do 3.5 m</t>
  </si>
  <si>
    <t>t</t>
  </si>
  <si>
    <t xml:space="preserve"> 979011141</t>
  </si>
  <si>
    <t>Príplatok za každých ďalších 3.5 m</t>
  </si>
  <si>
    <t xml:space="preserve"> 979081111</t>
  </si>
  <si>
    <t>Odvoz sutiny a vybúraných hmôt na skládku do 1 km</t>
  </si>
  <si>
    <t xml:space="preserve"> 979081121</t>
  </si>
  <si>
    <t>Odvoz sutiny a vybúraných hmôt na skládku za každý ďalší 1 km</t>
  </si>
  <si>
    <t xml:space="preserve"> 979081409</t>
  </si>
  <si>
    <t>Poplatok za uloženie stavebnej sute na skládku</t>
  </si>
  <si>
    <t xml:space="preserve"> 979082111</t>
  </si>
  <si>
    <t>Vnútrostavenisková doprava sutiny a vybúraných hmôt do 10 m</t>
  </si>
  <si>
    <t xml:space="preserve"> 979089712</t>
  </si>
  <si>
    <t>Prenájom kontajneru 5 m3</t>
  </si>
  <si>
    <t>321/B 1</t>
  </si>
  <si>
    <t xml:space="preserve"> 979086214</t>
  </si>
  <si>
    <t xml:space="preserve">Nakladanie sutiny </t>
  </si>
  <si>
    <t>721/B 5</t>
  </si>
  <si>
    <t xml:space="preserve"> 7251108131</t>
  </si>
  <si>
    <t>Demontáž WC</t>
  </si>
  <si>
    <t>súb</t>
  </si>
  <si>
    <t xml:space="preserve"> 725210822</t>
  </si>
  <si>
    <t xml:space="preserve">Demontáž umývadiel </t>
  </si>
  <si>
    <t xml:space="preserve"> 725810811</t>
  </si>
  <si>
    <t>Demontáž  ventila</t>
  </si>
  <si>
    <t xml:space="preserve"> 725820810</t>
  </si>
  <si>
    <t>Demontáž batérie umývadlovej nástennej</t>
  </si>
  <si>
    <t>721/C 5</t>
  </si>
  <si>
    <t xml:space="preserve"> 725210982</t>
  </si>
  <si>
    <t>Odmontovanie zápachovej uzávierky</t>
  </si>
  <si>
    <t xml:space="preserve"> 999281111</t>
  </si>
  <si>
    <t xml:space="preserve">Presun hmôt pre opravy a údržbu objektov </t>
  </si>
  <si>
    <t>711/A 1</t>
  </si>
  <si>
    <t xml:space="preserve"> 711111111</t>
  </si>
  <si>
    <t>Izolácia vodorvná- tekutá hydroizolácia-pod dlažbu</t>
  </si>
  <si>
    <t xml:space="preserve"> 711111144</t>
  </si>
  <si>
    <t>Izolácia zvislá- tekutá hydroizolácia-pod obklad</t>
  </si>
  <si>
    <t xml:space="preserve"> 998711201</t>
  </si>
  <si>
    <t>Presun hmôt pre izoláciu proti vode v objektoch výšky do 6 m</t>
  </si>
  <si>
    <t>%</t>
  </si>
  <si>
    <t>721/A 1</t>
  </si>
  <si>
    <t xml:space="preserve"> 721171107.1</t>
  </si>
  <si>
    <t>Potrubie z novodurových rúr TPD 5-177-67 odpadové hrdlové D 100x2,1</t>
  </si>
  <si>
    <t xml:space="preserve"> 721173204</t>
  </si>
  <si>
    <t>Potrubie z novodurových rúr TPD 5-177-67 pripájacie D 40x1, 8</t>
  </si>
  <si>
    <t>m</t>
  </si>
  <si>
    <t xml:space="preserve"> 721173205</t>
  </si>
  <si>
    <t>Potrubie z novodurových rúr TPD 5-177-67 pripájacie D 50x1, 8</t>
  </si>
  <si>
    <t xml:space="preserve"> 721194104</t>
  </si>
  <si>
    <t>Zriadenie prípojky na potrubí vyvedenie a upevnenie odpadových výpustiek D 40x1, 8</t>
  </si>
  <si>
    <t xml:space="preserve"> 721194105</t>
  </si>
  <si>
    <t>Zriadenie prípojky na potrubí vyvedenie a upevnenie odpadových výpustiek D 50x1, 8</t>
  </si>
  <si>
    <t xml:space="preserve"> 721194109</t>
  </si>
  <si>
    <t>Zriadenie prípojky na potrubí vyvedenie a upevnenie odpadových výpustiek D 110x2, 3</t>
  </si>
  <si>
    <t xml:space="preserve"> 721211205</t>
  </si>
  <si>
    <t>Podlahový vpust, odvodnenie podláh  DN 100</t>
  </si>
  <si>
    <t xml:space="preserve"> 721999904</t>
  </si>
  <si>
    <t>Práce súvisiace s vnútornou kanalizáciou pri úprave kúpeľne</t>
  </si>
  <si>
    <t>hod</t>
  </si>
  <si>
    <t xml:space="preserve"> 998721201</t>
  </si>
  <si>
    <t>Presun hmôt pre vnútornú kanalizáciu v objektoch výšky do 6 m</t>
  </si>
  <si>
    <t>721/A 2</t>
  </si>
  <si>
    <t xml:space="preserve"> 722171313</t>
  </si>
  <si>
    <t xml:space="preserve">Potrubie z  rúr PE Geberit Mepla D25x3,0mm </t>
  </si>
  <si>
    <t xml:space="preserve"> 722172302</t>
  </si>
  <si>
    <t>Lepenie plastového potrubia DN 25</t>
  </si>
  <si>
    <t xml:space="preserve"> 722172402</t>
  </si>
  <si>
    <t>Zostavenie rozvodu potrubia z plastov DN 25</t>
  </si>
  <si>
    <t xml:space="preserve"> 722173002</t>
  </si>
  <si>
    <t>Montáž plastovej tvarovky 1 x lepenie DN 25</t>
  </si>
  <si>
    <t xml:space="preserve"> 722182113</t>
  </si>
  <si>
    <t>Ochrana potrubia izoláciou MIRELON DN 25</t>
  </si>
  <si>
    <t xml:space="preserve"> 722999904</t>
  </si>
  <si>
    <t>Ostatné práce na vnút.vodovode (rýhy, drážky, napojenia na pôv.potrubie)</t>
  </si>
  <si>
    <t xml:space="preserve"> 998722201</t>
  </si>
  <si>
    <t>Presun hmôt pre vnútorný vodovod v objektoch výšky do 6 m</t>
  </si>
  <si>
    <t>721/A 5</t>
  </si>
  <si>
    <t xml:space="preserve"> 725112491</t>
  </si>
  <si>
    <t>Dodávka -závesná konštrukcia+konzolové WC+WC sedátko+ovl.tlačítko</t>
  </si>
  <si>
    <t xml:space="preserve"> 725119104</t>
  </si>
  <si>
    <t>Silikovanie tmelom -WC geberit</t>
  </si>
  <si>
    <t>ks</t>
  </si>
  <si>
    <t xml:space="preserve"> 725119213</t>
  </si>
  <si>
    <t>Montáž záchodových mis závesných</t>
  </si>
  <si>
    <t xml:space="preserve"> 725212361</t>
  </si>
  <si>
    <t>Umývadla bez výtokových armatúr z bieleho diturvitu so zápachovou uzávierkou T1016 č. 1511</t>
  </si>
  <si>
    <t xml:space="preserve"> 725219104</t>
  </si>
  <si>
    <t>Silikovanie tmelom-umývadlo</t>
  </si>
  <si>
    <t xml:space="preserve"> 725219201</t>
  </si>
  <si>
    <t>Montáž umývadla bez výtokovej armatúry z bieleho diturvitu so zápachovou uzávierkou na konzoly</t>
  </si>
  <si>
    <t xml:space="preserve"> 725245122</t>
  </si>
  <si>
    <t>Montáž - zástena sprchová do výšky 2000 mm a šírky 900 mm</t>
  </si>
  <si>
    <t xml:space="preserve"> 725810265</t>
  </si>
  <si>
    <t xml:space="preserve">Ventily nástenné </t>
  </si>
  <si>
    <t xml:space="preserve"> 725819201</t>
  </si>
  <si>
    <t xml:space="preserve">Montáž ventilu nástenného </t>
  </si>
  <si>
    <t xml:space="preserve"> 725821348</t>
  </si>
  <si>
    <t xml:space="preserve">Batérie umývadlové stojankové pákové </t>
  </si>
  <si>
    <t xml:space="preserve"> 725829201</t>
  </si>
  <si>
    <t xml:space="preserve">Montáž batérie umývadlovej </t>
  </si>
  <si>
    <t xml:space="preserve"> 725840242</t>
  </si>
  <si>
    <t xml:space="preserve">Batérie sprchové nástenné </t>
  </si>
  <si>
    <t xml:space="preserve"> 725849201</t>
  </si>
  <si>
    <t>Montáž batérie sprchovej nástennej</t>
  </si>
  <si>
    <t xml:space="preserve"> 725980122</t>
  </si>
  <si>
    <t>Dodáka plastových dvierok 150x150</t>
  </si>
  <si>
    <t xml:space="preserve"> 725989101</t>
  </si>
  <si>
    <t>Montáž dvierok plastových</t>
  </si>
  <si>
    <t xml:space="preserve"> 725999904</t>
  </si>
  <si>
    <t>Práce súvisiace s montážou zariadení pri úprave kúpeľne</t>
  </si>
  <si>
    <t xml:space="preserve"> 998725201</t>
  </si>
  <si>
    <t>Presun hmôt pre zariaďovacie predmety v objektoch výšky do 6 m</t>
  </si>
  <si>
    <t>P/PC</t>
  </si>
  <si>
    <t xml:space="preserve"> 552/6</t>
  </si>
  <si>
    <t>Dodávka - montovaná plná zástena 900x17500mm</t>
  </si>
  <si>
    <t xml:space="preserve"> 611-32a</t>
  </si>
  <si>
    <t>D+M-Posuvné dvere jednokrídlové 600x1970mm +drevená obl.zárubeň+zámok závlačkový</t>
  </si>
  <si>
    <t>771/A 1</t>
  </si>
  <si>
    <t xml:space="preserve"> 771474113</t>
  </si>
  <si>
    <t>Montáž soklíkov keram.rovných do flexib. tmelu,rovné do 10cm</t>
  </si>
  <si>
    <t xml:space="preserve"> 771575110</t>
  </si>
  <si>
    <t xml:space="preserve">Montáž podláh z dlaždíc keramických ukladanie do tmelu </t>
  </si>
  <si>
    <t xml:space="preserve"> 771579790</t>
  </si>
  <si>
    <t>Príplatok k cene za škarovanie vrátanie materiálu</t>
  </si>
  <si>
    <t xml:space="preserve"> 771579792</t>
  </si>
  <si>
    <t>Montáž podláh z dlaždíc keramických. Príplatok k cene za podlahy v obmedzenom priestore</t>
  </si>
  <si>
    <t xml:space="preserve"> 998771201</t>
  </si>
  <si>
    <t>Presun hmôt pre podlahy z dlaždíc v objektoch výšky do 6m</t>
  </si>
  <si>
    <t xml:space="preserve"> 000191</t>
  </si>
  <si>
    <t>Dodávka lepiacej malty flexibilnej</t>
  </si>
  <si>
    <t>kg</t>
  </si>
  <si>
    <t>S/S70</t>
  </si>
  <si>
    <t xml:space="preserve"> 5976398000</t>
  </si>
  <si>
    <t>Dlaždice keramické s podľa výberu investora</t>
  </si>
  <si>
    <t>771/A 2</t>
  </si>
  <si>
    <t xml:space="preserve"> 781415015</t>
  </si>
  <si>
    <t xml:space="preserve">Montáž obkladov vnútor. stien z obkladačiek  kladených do tmelu </t>
  </si>
  <si>
    <t xml:space="preserve"> 781419706</t>
  </si>
  <si>
    <t>Montáž obkladov vnútorných stien-  Príplatok k cene za škarovanie vrátanie materiálu</t>
  </si>
  <si>
    <t xml:space="preserve"> 781445020</t>
  </si>
  <si>
    <t>D+M - silikonovanie + hliníkovej lišty</t>
  </si>
  <si>
    <t xml:space="preserve"> 781449716</t>
  </si>
  <si>
    <t>Montáž obkladov -  Príplatok k cene za obtiažnosť obkladu</t>
  </si>
  <si>
    <t xml:space="preserve"> 998781201</t>
  </si>
  <si>
    <t>Presun hmôt pre obklady keramické v objektoch výšky do 6 m</t>
  </si>
  <si>
    <t xml:space="preserve"> 597-008</t>
  </si>
  <si>
    <t>Dodávka keramického obkladu podľa výberu investora</t>
  </si>
  <si>
    <t>784/A 1</t>
  </si>
  <si>
    <t xml:space="preserve"> 784412304</t>
  </si>
  <si>
    <t>Penetrácia stien pred maľbou-strop</t>
  </si>
  <si>
    <t xml:space="preserve"> 784452380</t>
  </si>
  <si>
    <t>Maľby disperzná 1 far.dvojnásobná, odolná voči oteru, ekolog-strop.</t>
  </si>
  <si>
    <t>921/M21</t>
  </si>
  <si>
    <t xml:space="preserve"> 210010321</t>
  </si>
  <si>
    <t>Krabica odbočná s viečkom, svorkovnicou vrátane zapojenia (1903, KR 68) kruhová</t>
  </si>
  <si>
    <t xml:space="preserve"> 210010351</t>
  </si>
  <si>
    <t>Škatuľová rozvodka z lisov. izolantu vrátane ukončenia káblov a zapojenia vodičov typ 6455-11 do 4 mm2</t>
  </si>
  <si>
    <t xml:space="preserve"> 210040703</t>
  </si>
  <si>
    <t xml:space="preserve">Vysekanie dražky pre kábel </t>
  </si>
  <si>
    <t xml:space="preserve"> 210110001</t>
  </si>
  <si>
    <t>Spínač nástenný pre prostredie obyčajné alebo vlhké vrátane zapojenia j</t>
  </si>
  <si>
    <t xml:space="preserve"> 210110004</t>
  </si>
  <si>
    <t xml:space="preserve">Zásuvka nástená pre prostredie obyčajné alebo vlhké vrátane zapojenia striedavý prep. </t>
  </si>
  <si>
    <t xml:space="preserve"> 210810045</t>
  </si>
  <si>
    <t xml:space="preserve">Silový kábel medený 750 - 1000 V /mm2/  3 x 1,5  CYKYm 750 V </t>
  </si>
  <si>
    <t xml:space="preserve"> 210962002</t>
  </si>
  <si>
    <t>Demontáž svietidla -</t>
  </si>
  <si>
    <t xml:space="preserve"> 2109620021</t>
  </si>
  <si>
    <t>Montáž svietidla</t>
  </si>
  <si>
    <t>P/PE</t>
  </si>
  <si>
    <t xml:space="preserve"> 005721700</t>
  </si>
  <si>
    <t>Odborné prehliadky a skúšky elekt.zariadení - revízia</t>
  </si>
  <si>
    <t xml:space="preserve"> 345092700</t>
  </si>
  <si>
    <t>Krabica   6455 - 11  ACD</t>
  </si>
  <si>
    <t xml:space="preserve"> 348900001</t>
  </si>
  <si>
    <t>Svietidlo 1 x 60 W</t>
  </si>
  <si>
    <t xml:space="preserve">S/S30  </t>
  </si>
  <si>
    <t xml:space="preserve"> 3412011140  </t>
  </si>
  <si>
    <t>Kábel Cu jadro 750V CYKY  3Cx1,5</t>
  </si>
  <si>
    <t>S/S30</t>
  </si>
  <si>
    <t xml:space="preserve"> 3450200615</t>
  </si>
  <si>
    <t>Vypínač č. 1  , IP 44</t>
  </si>
  <si>
    <t>S/S40</t>
  </si>
  <si>
    <t xml:space="preserve"> 345090751</t>
  </si>
  <si>
    <t>Zásuvka</t>
  </si>
  <si>
    <t>Stavebné úpravy -kúpeľne</t>
  </si>
  <si>
    <t xml:space="preserve">           Celkom bez DPH</t>
  </si>
  <si>
    <t xml:space="preserve">           Celkom</t>
  </si>
  <si>
    <t>OSTATNE</t>
  </si>
  <si>
    <t>Dodávka a montáž odpadovej mriežky pre sprchový kút na podlahe dlžka 85cm</t>
  </si>
  <si>
    <t>Dodávka a montáž ventilátor s priemerom 10cm</t>
  </si>
  <si>
    <t xml:space="preserve">Dodávka a montáž sadrokartónového stropu </t>
  </si>
  <si>
    <t xml:space="preserve">demontáž a montáž radiátor zliatinový + náter </t>
  </si>
  <si>
    <t>náter potrubia oceľ.syntet.farbou dvojitý</t>
  </si>
  <si>
    <t>upratovacie služby /vysavanie, tepovanie,umyvanie okien/</t>
  </si>
  <si>
    <t>sub</t>
  </si>
  <si>
    <t xml:space="preserve">dodávka a montáž: držiak toal. papieru </t>
  </si>
  <si>
    <t>dodávka a montáž držiaka kefy pre wc</t>
  </si>
  <si>
    <t>dodávka a montáž držiaka uteráka</t>
  </si>
  <si>
    <t xml:space="preserve">Dodávka a montáž držiak tekutého mydla </t>
  </si>
  <si>
    <t xml:space="preserve">Dodávka a montáž držiak  pohárov  </t>
  </si>
  <si>
    <t>Dodávka a montáž držiak  fén</t>
  </si>
  <si>
    <t xml:space="preserve">Dodávka a montáž držiak pre tri uteráky </t>
  </si>
  <si>
    <t>Ostatné</t>
  </si>
  <si>
    <t xml:space="preserve">DPH 20% z </t>
  </si>
  <si>
    <t xml:space="preserve">           DPH 20% z </t>
  </si>
  <si>
    <t>Dátum:</t>
  </si>
  <si>
    <t>Dodavka a montáž futra pre posuvné dvere interierové</t>
  </si>
  <si>
    <t>pobočka VšZP Poprad</t>
  </si>
  <si>
    <t>Objekt: Oprava kúpeľní - ubytovacia časť Poprad, Tolstého 3631/1</t>
  </si>
  <si>
    <t>Odberateľ: Všeobecná zdravotná poisťovňa, a.s.</t>
  </si>
  <si>
    <t>Zhotoviteľ:</t>
  </si>
  <si>
    <t>Kontaktná osoba, tel.:</t>
  </si>
  <si>
    <t>Oprava kúpeľní - ubytovacia časť Poprad, Tolstého 3631/1</t>
  </si>
  <si>
    <t>Pobočka VšZP Poprad:</t>
  </si>
  <si>
    <t>Príloha č. 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</si>
</sst>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\ ###\ ##0.00"/>
    <numFmt numFmtId="173" formatCode="###\ ###\ ##0.0000"/>
    <numFmt numFmtId="174" formatCode="###\ ###\ ##0.000"/>
    <numFmt numFmtId="175" formatCode="\P\r\a\vd\a;&quot;Pravda&quot;;&quot;Nepravda&quot;"/>
    <numFmt numFmtId="176" formatCode="[$€-2]\ #\ ##,000_);[Red]\([$¥€-2]\ #\ ##,000\)"/>
  </numFmts>
  <fonts count="4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1"/>
      <name val="Arial"/>
      <family val="2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2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8" xfId="0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33" xfId="0" applyFont="1" applyBorder="1" applyAlignment="1">
      <alignment/>
    </xf>
    <xf numFmtId="172" fontId="4" fillId="0" borderId="32" xfId="0" applyNumberFormat="1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4" fillId="0" borderId="34" xfId="0" applyNumberFormat="1" applyFont="1" applyBorder="1" applyAlignment="1">
      <alignment/>
    </xf>
    <xf numFmtId="172" fontId="1" fillId="0" borderId="35" xfId="0" applyNumberFormat="1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172" fontId="1" fillId="0" borderId="34" xfId="0" applyNumberFormat="1" applyFont="1" applyBorder="1" applyAlignment="1">
      <alignment/>
    </xf>
    <xf numFmtId="172" fontId="4" fillId="0" borderId="38" xfId="0" applyNumberFormat="1" applyFont="1" applyBorder="1" applyAlignment="1">
      <alignment/>
    </xf>
    <xf numFmtId="172" fontId="1" fillId="0" borderId="38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/>
    </xf>
    <xf numFmtId="172" fontId="4" fillId="0" borderId="43" xfId="0" applyNumberFormat="1" applyFont="1" applyBorder="1" applyAlignment="1">
      <alignment/>
    </xf>
    <xf numFmtId="172" fontId="4" fillId="0" borderId="44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3" fillId="0" borderId="46" xfId="0" applyNumberFormat="1" applyFont="1" applyBorder="1" applyAlignment="1">
      <alignment/>
    </xf>
    <xf numFmtId="172" fontId="1" fillId="0" borderId="47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172" fontId="1" fillId="0" borderId="21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4" fillId="0" borderId="13" xfId="0" applyFont="1" applyBorder="1" applyAlignment="1">
      <alignment horizontal="center"/>
    </xf>
    <xf numFmtId="172" fontId="1" fillId="0" borderId="53" xfId="0" applyNumberFormat="1" applyFont="1" applyBorder="1" applyAlignment="1">
      <alignment/>
    </xf>
    <xf numFmtId="172" fontId="5" fillId="0" borderId="44" xfId="0" applyNumberFormat="1" applyFont="1" applyBorder="1" applyAlignment="1">
      <alignment/>
    </xf>
    <xf numFmtId="172" fontId="5" fillId="0" borderId="54" xfId="0" applyNumberFormat="1" applyFont="1" applyBorder="1" applyAlignment="1">
      <alignment/>
    </xf>
    <xf numFmtId="172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2" fontId="1" fillId="0" borderId="55" xfId="0" applyNumberFormat="1" applyFont="1" applyBorder="1" applyAlignment="1">
      <alignment/>
    </xf>
    <xf numFmtId="0" fontId="1" fillId="0" borderId="56" xfId="0" applyFont="1" applyBorder="1" applyAlignment="1">
      <alignment/>
    </xf>
    <xf numFmtId="172" fontId="4" fillId="0" borderId="54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4" fillId="0" borderId="38" xfId="0" applyFont="1" applyBorder="1" applyAlignment="1">
      <alignment/>
    </xf>
    <xf numFmtId="172" fontId="7" fillId="0" borderId="57" xfId="0" applyNumberFormat="1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4" fillId="0" borderId="13" xfId="0" applyFont="1" applyBorder="1" applyAlignment="1">
      <alignment/>
    </xf>
    <xf numFmtId="0" fontId="3" fillId="33" borderId="12" xfId="0" applyFont="1" applyFill="1" applyBorder="1" applyAlignment="1">
      <alignment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4" fillId="0" borderId="66" xfId="0" applyNumberFormat="1" applyFont="1" applyBorder="1" applyAlignment="1">
      <alignment/>
    </xf>
    <xf numFmtId="173" fontId="4" fillId="0" borderId="66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6" xfId="0" applyFont="1" applyBorder="1" applyAlignment="1">
      <alignment/>
    </xf>
    <xf numFmtId="172" fontId="3" fillId="0" borderId="66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3" fillId="33" borderId="66" xfId="0" applyFont="1" applyFill="1" applyBorder="1" applyAlignment="1">
      <alignment/>
    </xf>
    <xf numFmtId="0" fontId="4" fillId="0" borderId="67" xfId="0" applyFont="1" applyBorder="1" applyAlignment="1">
      <alignment/>
    </xf>
    <xf numFmtId="172" fontId="4" fillId="0" borderId="67" xfId="0" applyNumberFormat="1" applyFont="1" applyBorder="1" applyAlignment="1">
      <alignment/>
    </xf>
    <xf numFmtId="0" fontId="3" fillId="0" borderId="67" xfId="0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3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68" xfId="0" applyFont="1" applyBorder="1" applyAlignment="1">
      <alignment/>
    </xf>
    <xf numFmtId="172" fontId="3" fillId="0" borderId="68" xfId="0" applyNumberFormat="1" applyFont="1" applyBorder="1" applyAlignment="1">
      <alignment/>
    </xf>
    <xf numFmtId="14" fontId="4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3" fillId="33" borderId="66" xfId="0" applyNumberFormat="1" applyFont="1" applyFill="1" applyBorder="1" applyAlignment="1">
      <alignment/>
    </xf>
    <xf numFmtId="4" fontId="4" fillId="0" borderId="67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49" fontId="4" fillId="0" borderId="67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69" xfId="0" applyFont="1" applyBorder="1" applyAlignment="1">
      <alignment/>
    </xf>
    <xf numFmtId="0" fontId="1" fillId="0" borderId="7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0.7109375" style="0" customWidth="1"/>
    <col min="3" max="6" width="8.7109375" style="0" customWidth="1"/>
    <col min="7" max="7" width="10.7109375" style="0" customWidth="1"/>
    <col min="9" max="26" width="0" style="0" hidden="1" customWidth="1"/>
  </cols>
  <sheetData>
    <row r="1" spans="1:7" ht="12.75">
      <c r="A1" s="3" t="s">
        <v>333</v>
      </c>
      <c r="B1" s="3"/>
      <c r="C1" s="3"/>
      <c r="D1" s="3"/>
      <c r="E1" s="3"/>
      <c r="F1" s="3"/>
      <c r="G1" s="3"/>
    </row>
    <row r="2" spans="1:7" ht="12.75">
      <c r="A2" s="4" t="s">
        <v>0</v>
      </c>
      <c r="B2" s="3"/>
      <c r="C2" s="3"/>
      <c r="D2" s="3"/>
      <c r="E2" s="3"/>
      <c r="F2" s="6" t="s">
        <v>1</v>
      </c>
      <c r="G2" s="6"/>
    </row>
    <row r="3" spans="1:7" ht="12.75">
      <c r="A3" s="3"/>
      <c r="B3" s="3"/>
      <c r="C3" s="3"/>
      <c r="D3" s="3"/>
      <c r="E3" s="3"/>
      <c r="F3" s="7" t="s">
        <v>2</v>
      </c>
      <c r="G3" s="7" t="s">
        <v>3</v>
      </c>
    </row>
    <row r="4" spans="1:7" ht="12.75">
      <c r="A4" s="5" t="s">
        <v>327</v>
      </c>
      <c r="B4" s="3"/>
      <c r="C4" s="3"/>
      <c r="D4" s="3"/>
      <c r="E4" s="3"/>
      <c r="F4" s="8">
        <v>0</v>
      </c>
      <c r="G4" s="8">
        <v>0</v>
      </c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17" ht="12.75">
      <c r="A7" s="44" t="s">
        <v>11</v>
      </c>
      <c r="B7" s="47" t="e">
        <f>#REF!</f>
        <v>#REF!</v>
      </c>
      <c r="C7" s="47">
        <f>'Kryci_list 24233'!J26</f>
        <v>0</v>
      </c>
      <c r="D7" s="47">
        <v>0</v>
      </c>
      <c r="E7" s="47">
        <f>'Kryci_list 24233'!J17</f>
        <v>0</v>
      </c>
      <c r="F7" s="47">
        <v>0</v>
      </c>
      <c r="G7" s="47" t="e">
        <f>B7+C7+D7+E7+F7</f>
        <v>#REF!</v>
      </c>
      <c r="K7">
        <f>'SO 24233'!K169</f>
        <v>0</v>
      </c>
      <c r="Q7">
        <v>30.126</v>
      </c>
    </row>
    <row r="8" spans="1:26" ht="12.75">
      <c r="A8" s="125" t="s">
        <v>304</v>
      </c>
      <c r="B8" s="126" t="e">
        <f>SUM(B7:B7)</f>
        <v>#REF!</v>
      </c>
      <c r="C8" s="126">
        <f>SUM(C7:C7)</f>
        <v>0</v>
      </c>
      <c r="D8" s="126">
        <f>SUM(D7:D7)</f>
        <v>0</v>
      </c>
      <c r="E8" s="126">
        <f>SUM(E7:E7)</f>
        <v>0</v>
      </c>
      <c r="F8" s="126">
        <f>SUM(F7:F7)</f>
        <v>0</v>
      </c>
      <c r="G8" s="126" t="e">
        <f>SUM(G7:G7)-SUM(Z7:Z7)</f>
        <v>#REF!</v>
      </c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14.25" customHeight="1">
      <c r="A9" s="5" t="s">
        <v>323</v>
      </c>
      <c r="B9" s="123" t="e">
        <f>B8/100*20</f>
        <v>#REF!</v>
      </c>
      <c r="C9" s="123"/>
      <c r="D9" s="123"/>
      <c r="E9" s="123"/>
      <c r="F9" s="123"/>
      <c r="G9" s="123" t="e">
        <f>B9</f>
        <v>#REF!</v>
      </c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12.75">
      <c r="A10" s="5" t="s">
        <v>305</v>
      </c>
      <c r="B10" s="123" t="e">
        <f>B8+B9</f>
        <v>#REF!</v>
      </c>
      <c r="C10" s="123"/>
      <c r="D10" s="123"/>
      <c r="E10" s="123"/>
      <c r="F10" s="123"/>
      <c r="G10" s="123" t="e">
        <f>B10</f>
        <v>#REF!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7" ht="12.75">
      <c r="A11" s="4"/>
      <c r="B11" s="124"/>
      <c r="C11" s="124"/>
      <c r="D11" s="124"/>
      <c r="E11" s="124"/>
      <c r="F11" s="124"/>
      <c r="G11" s="124"/>
    </row>
    <row r="12" spans="1:7" ht="12.75">
      <c r="A12" s="4"/>
      <c r="B12" s="124"/>
      <c r="C12" s="124"/>
      <c r="D12" s="124"/>
      <c r="E12" s="124"/>
      <c r="F12" s="124"/>
      <c r="G12" s="124"/>
    </row>
    <row r="13" spans="1:7" ht="12.75">
      <c r="A13" s="4"/>
      <c r="B13" s="124"/>
      <c r="C13" s="124"/>
      <c r="D13" s="124"/>
      <c r="E13" s="124"/>
      <c r="F13" s="124"/>
      <c r="G13" s="124"/>
    </row>
    <row r="14" spans="1:7" ht="12.75">
      <c r="A14" s="4"/>
      <c r="B14" s="124"/>
      <c r="C14" s="124"/>
      <c r="D14" s="124"/>
      <c r="E14" s="124"/>
      <c r="F14" s="124"/>
      <c r="G14" s="124"/>
    </row>
    <row r="15" spans="1:7" ht="12.75">
      <c r="A15" s="4"/>
      <c r="B15" s="124"/>
      <c r="C15" s="124"/>
      <c r="D15" s="124"/>
      <c r="E15" s="124"/>
      <c r="F15" s="124"/>
      <c r="G15" s="124"/>
    </row>
    <row r="16" spans="1:7" ht="12.75">
      <c r="A16" s="4"/>
      <c r="B16" s="124"/>
      <c r="C16" s="124"/>
      <c r="D16" s="124"/>
      <c r="E16" s="124"/>
      <c r="F16" s="124"/>
      <c r="G16" s="124"/>
    </row>
    <row r="17" spans="1:7" ht="12.75">
      <c r="A17" s="4"/>
      <c r="B17" s="124"/>
      <c r="C17" s="124"/>
      <c r="D17" s="124"/>
      <c r="E17" s="124"/>
      <c r="F17" s="124"/>
      <c r="G17" s="124"/>
    </row>
    <row r="18" spans="1:7" ht="12.75">
      <c r="A18" s="4"/>
      <c r="B18" s="124"/>
      <c r="C18" s="124"/>
      <c r="D18" s="124"/>
      <c r="E18" s="124"/>
      <c r="F18" s="124"/>
      <c r="G18" s="124"/>
    </row>
    <row r="19" spans="1:7" ht="12.75">
      <c r="A19" s="4"/>
      <c r="B19" s="124"/>
      <c r="C19" s="124"/>
      <c r="D19" s="124"/>
      <c r="E19" s="124"/>
      <c r="F19" s="124"/>
      <c r="G19" s="124"/>
    </row>
    <row r="20" spans="1:7" ht="12.75">
      <c r="A20" s="4"/>
      <c r="B20" s="124"/>
      <c r="C20" s="124"/>
      <c r="D20" s="124"/>
      <c r="E20" s="124"/>
      <c r="F20" s="124"/>
      <c r="G20" s="124"/>
    </row>
    <row r="21" spans="1:7" ht="12.75">
      <c r="A21" s="4"/>
      <c r="B21" s="124"/>
      <c r="C21" s="124"/>
      <c r="D21" s="124"/>
      <c r="E21" s="124"/>
      <c r="F21" s="124"/>
      <c r="G21" s="124"/>
    </row>
    <row r="22" spans="1:7" ht="12.75">
      <c r="A22" s="4"/>
      <c r="B22" s="124"/>
      <c r="C22" s="124"/>
      <c r="D22" s="124"/>
      <c r="E22" s="124"/>
      <c r="F22" s="124"/>
      <c r="G22" s="124"/>
    </row>
    <row r="23" spans="1:7" ht="12.75">
      <c r="A23" s="4"/>
      <c r="B23" s="124"/>
      <c r="C23" s="124"/>
      <c r="D23" s="124"/>
      <c r="E23" s="124"/>
      <c r="F23" s="124"/>
      <c r="G23" s="124"/>
    </row>
    <row r="24" spans="1:7" ht="12.75">
      <c r="A24" s="4"/>
      <c r="B24" s="124"/>
      <c r="C24" s="124"/>
      <c r="D24" s="124"/>
      <c r="E24" s="124"/>
      <c r="F24" s="124"/>
      <c r="G24" s="124"/>
    </row>
    <row r="25" spans="1:7" ht="12.75">
      <c r="A25" s="4"/>
      <c r="B25" s="124"/>
      <c r="C25" s="124"/>
      <c r="D25" s="124"/>
      <c r="E25" s="124"/>
      <c r="F25" s="124"/>
      <c r="G25" s="124"/>
    </row>
    <row r="26" spans="1:7" ht="12.75">
      <c r="A26" s="4"/>
      <c r="B26" s="124"/>
      <c r="C26" s="124"/>
      <c r="D26" s="124"/>
      <c r="E26" s="124"/>
      <c r="F26" s="124"/>
      <c r="G26" s="124"/>
    </row>
    <row r="27" spans="1:7" ht="12.75">
      <c r="A27" s="4"/>
      <c r="B27" s="124"/>
      <c r="C27" s="124"/>
      <c r="D27" s="124"/>
      <c r="E27" s="124"/>
      <c r="F27" s="124"/>
      <c r="G27" s="124"/>
    </row>
    <row r="28" spans="1:7" ht="12.75">
      <c r="A28" s="4"/>
      <c r="B28" s="124"/>
      <c r="C28" s="124"/>
      <c r="D28" s="124"/>
      <c r="E28" s="124"/>
      <c r="F28" s="124"/>
      <c r="G28" s="124"/>
    </row>
    <row r="29" spans="1:7" ht="12.75">
      <c r="A29" s="4"/>
      <c r="B29" s="124"/>
      <c r="C29" s="124"/>
      <c r="D29" s="124"/>
      <c r="E29" s="124"/>
      <c r="F29" s="124"/>
      <c r="G29" s="124"/>
    </row>
    <row r="30" spans="1:7" ht="12.75">
      <c r="A30" s="4"/>
      <c r="B30" s="124"/>
      <c r="C30" s="124"/>
      <c r="D30" s="124"/>
      <c r="E30" s="124"/>
      <c r="F30" s="124"/>
      <c r="G30" s="124"/>
    </row>
    <row r="31" spans="1:7" ht="12.75">
      <c r="A31" s="4"/>
      <c r="B31" s="124"/>
      <c r="C31" s="124"/>
      <c r="D31" s="124"/>
      <c r="E31" s="124"/>
      <c r="F31" s="124"/>
      <c r="G31" s="124"/>
    </row>
    <row r="32" spans="1:7" ht="12.75">
      <c r="A32" s="4"/>
      <c r="B32" s="124"/>
      <c r="C32" s="124"/>
      <c r="D32" s="124"/>
      <c r="E32" s="124"/>
      <c r="F32" s="124"/>
      <c r="G32" s="124"/>
    </row>
    <row r="33" spans="1:7" ht="12.75">
      <c r="A33" s="1"/>
      <c r="B33" s="95"/>
      <c r="C33" s="95"/>
      <c r="D33" s="95"/>
      <c r="E33" s="95"/>
      <c r="F33" s="95"/>
      <c r="G33" s="95"/>
    </row>
    <row r="34" spans="1:7" ht="12.75">
      <c r="A34" s="1"/>
      <c r="B34" s="95"/>
      <c r="C34" s="95"/>
      <c r="D34" s="95"/>
      <c r="E34" s="95"/>
      <c r="F34" s="95"/>
      <c r="G34" s="95"/>
    </row>
    <row r="35" spans="1:7" ht="12.75">
      <c r="A35" s="1"/>
      <c r="B35" s="95"/>
      <c r="C35" s="95"/>
      <c r="D35" s="95"/>
      <c r="E35" s="95"/>
      <c r="F35" s="95"/>
      <c r="G35" s="95"/>
    </row>
    <row r="36" spans="1:7" ht="12.75">
      <c r="A36" s="1"/>
      <c r="B36" s="95"/>
      <c r="C36" s="95"/>
      <c r="D36" s="95"/>
      <c r="E36" s="95"/>
      <c r="F36" s="95"/>
      <c r="G36" s="95"/>
    </row>
    <row r="37" spans="1:7" ht="12.75">
      <c r="A37" s="1"/>
      <c r="B37" s="95"/>
      <c r="C37" s="95"/>
      <c r="D37" s="95"/>
      <c r="E37" s="95"/>
      <c r="F37" s="95"/>
      <c r="G37" s="95"/>
    </row>
    <row r="38" spans="1:7" ht="12.75">
      <c r="A38" s="1"/>
      <c r="B38" s="95"/>
      <c r="C38" s="95"/>
      <c r="D38" s="95"/>
      <c r="E38" s="95"/>
      <c r="F38" s="95"/>
      <c r="G38" s="95"/>
    </row>
    <row r="39" spans="1:7" ht="12.75">
      <c r="A39" s="1"/>
      <c r="B39" s="95"/>
      <c r="C39" s="95"/>
      <c r="D39" s="95"/>
      <c r="E39" s="95"/>
      <c r="F39" s="95"/>
      <c r="G39" s="95"/>
    </row>
    <row r="40" spans="1:7" ht="12.75">
      <c r="A40" s="1"/>
      <c r="B40" s="95"/>
      <c r="C40" s="95"/>
      <c r="D40" s="95"/>
      <c r="E40" s="95"/>
      <c r="F40" s="95"/>
      <c r="G40" s="95"/>
    </row>
    <row r="41" spans="1:7" ht="12.75">
      <c r="A41" s="1"/>
      <c r="B41" s="95"/>
      <c r="C41" s="95"/>
      <c r="D41" s="95"/>
      <c r="E41" s="95"/>
      <c r="F41" s="95"/>
      <c r="G41" s="95"/>
    </row>
    <row r="42" spans="1:7" ht="12.75">
      <c r="A42" s="1"/>
      <c r="B42" s="95"/>
      <c r="C42" s="95"/>
      <c r="D42" s="95"/>
      <c r="E42" s="95"/>
      <c r="F42" s="95"/>
      <c r="G42" s="95"/>
    </row>
    <row r="43" spans="1:7" ht="12.75">
      <c r="A43" s="1"/>
      <c r="B43" s="95"/>
      <c r="C43" s="95"/>
      <c r="D43" s="95"/>
      <c r="E43" s="95"/>
      <c r="F43" s="95"/>
      <c r="G43" s="95"/>
    </row>
    <row r="44" spans="1:7" ht="12.75">
      <c r="A44" s="1"/>
      <c r="B44" s="95"/>
      <c r="C44" s="95"/>
      <c r="D44" s="95"/>
      <c r="E44" s="95"/>
      <c r="F44" s="95"/>
      <c r="G44" s="95"/>
    </row>
    <row r="45" spans="1:7" ht="12.75">
      <c r="A45" s="1"/>
      <c r="B45" s="95"/>
      <c r="C45" s="95"/>
      <c r="D45" s="95"/>
      <c r="E45" s="95"/>
      <c r="F45" s="95"/>
      <c r="G45" s="95"/>
    </row>
    <row r="46" spans="1:7" ht="12.75">
      <c r="A46" s="1"/>
      <c r="B46" s="95"/>
      <c r="C46" s="95"/>
      <c r="D46" s="95"/>
      <c r="E46" s="95"/>
      <c r="F46" s="95"/>
      <c r="G46" s="95"/>
    </row>
    <row r="47" spans="1:7" ht="12.75">
      <c r="A47" s="1"/>
      <c r="B47" s="95"/>
      <c r="C47" s="95"/>
      <c r="D47" s="95"/>
      <c r="E47" s="95"/>
      <c r="F47" s="95"/>
      <c r="G47" s="95"/>
    </row>
    <row r="48" spans="1:7" ht="12.75">
      <c r="A48" s="1"/>
      <c r="B48" s="95"/>
      <c r="C48" s="95"/>
      <c r="D48" s="95"/>
      <c r="E48" s="95"/>
      <c r="F48" s="95"/>
      <c r="G48" s="95"/>
    </row>
    <row r="49" spans="1:7" ht="12.75">
      <c r="A49" s="1"/>
      <c r="B49" s="95"/>
      <c r="C49" s="95"/>
      <c r="D49" s="95"/>
      <c r="E49" s="95"/>
      <c r="F49" s="95"/>
      <c r="G49" s="95"/>
    </row>
    <row r="50" spans="2:7" ht="12.75">
      <c r="B50" s="122"/>
      <c r="C50" s="122"/>
      <c r="D50" s="122"/>
      <c r="E50" s="122"/>
      <c r="F50" s="122"/>
      <c r="G50" s="122"/>
    </row>
    <row r="51" spans="2:7" ht="12.75">
      <c r="B51" s="122"/>
      <c r="C51" s="122"/>
      <c r="D51" s="122"/>
      <c r="E51" s="122"/>
      <c r="F51" s="122"/>
      <c r="G51" s="122"/>
    </row>
    <row r="52" spans="2:7" ht="12.75">
      <c r="B52" s="122"/>
      <c r="C52" s="122"/>
      <c r="D52" s="122"/>
      <c r="E52" s="122"/>
      <c r="F52" s="122"/>
      <c r="G52" s="122"/>
    </row>
    <row r="53" spans="2:7" ht="12.75">
      <c r="B53" s="122"/>
      <c r="C53" s="122"/>
      <c r="D53" s="122"/>
      <c r="E53" s="122"/>
      <c r="F53" s="122"/>
      <c r="G53" s="122"/>
    </row>
    <row r="54" spans="2:7" ht="12.75">
      <c r="B54" s="122"/>
      <c r="C54" s="122"/>
      <c r="D54" s="122"/>
      <c r="E54" s="122"/>
      <c r="F54" s="122"/>
      <c r="G54" s="122"/>
    </row>
    <row r="55" spans="2:7" ht="12.75">
      <c r="B55" s="122"/>
      <c r="C55" s="122"/>
      <c r="D55" s="122"/>
      <c r="E55" s="122"/>
      <c r="F55" s="122"/>
      <c r="G55" s="122"/>
    </row>
    <row r="56" spans="2:7" ht="12.75">
      <c r="B56" s="122"/>
      <c r="C56" s="122"/>
      <c r="D56" s="122"/>
      <c r="E56" s="122"/>
      <c r="F56" s="122"/>
      <c r="G56" s="122"/>
    </row>
    <row r="57" spans="2:7" ht="12.75">
      <c r="B57" s="122"/>
      <c r="C57" s="122"/>
      <c r="D57" s="122"/>
      <c r="E57" s="122"/>
      <c r="F57" s="122"/>
      <c r="G57" s="122"/>
    </row>
    <row r="58" spans="2:7" ht="12.75">
      <c r="B58" s="122"/>
      <c r="C58" s="122"/>
      <c r="D58" s="122"/>
      <c r="E58" s="122"/>
      <c r="F58" s="122"/>
      <c r="G58" s="122"/>
    </row>
    <row r="59" spans="2:7" ht="12.75">
      <c r="B59" s="122"/>
      <c r="C59" s="122"/>
      <c r="D59" s="122"/>
      <c r="E59" s="122"/>
      <c r="F59" s="122"/>
      <c r="G59" s="122"/>
    </row>
    <row r="60" spans="2:7" ht="12.75">
      <c r="B60" s="122"/>
      <c r="C60" s="122"/>
      <c r="D60" s="122"/>
      <c r="E60" s="122"/>
      <c r="F60" s="122"/>
      <c r="G60" s="122"/>
    </row>
    <row r="61" spans="2:7" ht="12.75">
      <c r="B61" s="122"/>
      <c r="C61" s="122"/>
      <c r="D61" s="122"/>
      <c r="E61" s="122"/>
      <c r="F61" s="122"/>
      <c r="G61" s="122"/>
    </row>
    <row r="62" spans="2:7" ht="12.75">
      <c r="B62" s="122"/>
      <c r="C62" s="122"/>
      <c r="D62" s="122"/>
      <c r="E62" s="122"/>
      <c r="F62" s="122"/>
      <c r="G62" s="122"/>
    </row>
    <row r="63" spans="2:7" ht="12.75">
      <c r="B63" s="122"/>
      <c r="C63" s="122"/>
      <c r="D63" s="122"/>
      <c r="E63" s="122"/>
      <c r="F63" s="122"/>
      <c r="G63" s="122"/>
    </row>
    <row r="64" spans="2:7" ht="12.75">
      <c r="B64" s="122"/>
      <c r="C64" s="122"/>
      <c r="D64" s="122"/>
      <c r="E64" s="122"/>
      <c r="F64" s="122"/>
      <c r="G64" s="122"/>
    </row>
    <row r="65" spans="2:7" ht="12.75">
      <c r="B65" s="122"/>
      <c r="C65" s="122"/>
      <c r="D65" s="122"/>
      <c r="E65" s="122"/>
      <c r="F65" s="122"/>
      <c r="G65" s="122"/>
    </row>
    <row r="66" spans="2:7" ht="12.75">
      <c r="B66" s="122"/>
      <c r="C66" s="122"/>
      <c r="D66" s="122"/>
      <c r="E66" s="122"/>
      <c r="F66" s="122"/>
      <c r="G66" s="122"/>
    </row>
    <row r="67" spans="2:7" ht="12.75">
      <c r="B67" s="122"/>
      <c r="C67" s="122"/>
      <c r="D67" s="122"/>
      <c r="E67" s="122"/>
      <c r="F67" s="122"/>
      <c r="G67" s="122"/>
    </row>
    <row r="68" spans="2:7" ht="12.75">
      <c r="B68" s="122"/>
      <c r="C68" s="122"/>
      <c r="D68" s="122"/>
      <c r="E68" s="122"/>
      <c r="F68" s="122"/>
      <c r="G68" s="122"/>
    </row>
    <row r="69" spans="2:7" ht="12.75">
      <c r="B69" s="122"/>
      <c r="C69" s="122"/>
      <c r="D69" s="122"/>
      <c r="E69" s="122"/>
      <c r="F69" s="122"/>
      <c r="G69" s="122"/>
    </row>
    <row r="70" spans="2:7" ht="12.75">
      <c r="B70" s="122"/>
      <c r="C70" s="122"/>
      <c r="D70" s="122"/>
      <c r="E70" s="122"/>
      <c r="F70" s="122"/>
      <c r="G70" s="122"/>
    </row>
    <row r="71" spans="2:7" ht="12.75">
      <c r="B71" s="122"/>
      <c r="C71" s="122"/>
      <c r="D71" s="122"/>
      <c r="E71" s="122"/>
      <c r="F71" s="122"/>
      <c r="G71" s="122"/>
    </row>
    <row r="72" spans="2:7" ht="12.75">
      <c r="B72" s="122"/>
      <c r="C72" s="122"/>
      <c r="D72" s="122"/>
      <c r="E72" s="122"/>
      <c r="F72" s="122"/>
      <c r="G72" s="122"/>
    </row>
    <row r="73" spans="2:7" ht="12.75">
      <c r="B73" s="122"/>
      <c r="C73" s="122"/>
      <c r="D73" s="122"/>
      <c r="E73" s="122"/>
      <c r="F73" s="122"/>
      <c r="G73" s="122"/>
    </row>
    <row r="74" spans="2:7" ht="12.75">
      <c r="B74" s="122"/>
      <c r="C74" s="122"/>
      <c r="D74" s="122"/>
      <c r="E74" s="122"/>
      <c r="F74" s="122"/>
      <c r="G74" s="122"/>
    </row>
    <row r="75" spans="2:7" ht="12.75">
      <c r="B75" s="122"/>
      <c r="C75" s="122"/>
      <c r="D75" s="122"/>
      <c r="E75" s="122"/>
      <c r="F75" s="122"/>
      <c r="G75" s="122"/>
    </row>
    <row r="76" spans="2:7" ht="12.75">
      <c r="B76" s="122"/>
      <c r="C76" s="122"/>
      <c r="D76" s="122"/>
      <c r="E76" s="122"/>
      <c r="F76" s="122"/>
      <c r="G76" s="122"/>
    </row>
    <row r="77" spans="2:7" ht="12.75">
      <c r="B77" s="122"/>
      <c r="C77" s="122"/>
      <c r="D77" s="122"/>
      <c r="E77" s="122"/>
      <c r="F77" s="122"/>
      <c r="G77" s="122"/>
    </row>
    <row r="78" spans="2:7" ht="12.75">
      <c r="B78" s="122"/>
      <c r="C78" s="122"/>
      <c r="D78" s="122"/>
      <c r="E78" s="122"/>
      <c r="F78" s="122"/>
      <c r="G78" s="122"/>
    </row>
    <row r="79" spans="2:7" ht="12.75">
      <c r="B79" s="122"/>
      <c r="C79" s="122"/>
      <c r="D79" s="122"/>
      <c r="E79" s="122"/>
      <c r="F79" s="122"/>
      <c r="G79" s="122"/>
    </row>
    <row r="80" spans="2:7" ht="12.75">
      <c r="B80" s="122"/>
      <c r="C80" s="122"/>
      <c r="D80" s="122"/>
      <c r="E80" s="122"/>
      <c r="F80" s="122"/>
      <c r="G80" s="122"/>
    </row>
    <row r="81" spans="2:7" ht="12.75">
      <c r="B81" s="122"/>
      <c r="C81" s="122"/>
      <c r="D81" s="122"/>
      <c r="E81" s="122"/>
      <c r="F81" s="122"/>
      <c r="G81" s="122"/>
    </row>
    <row r="82" spans="2:7" ht="12.75">
      <c r="B82" s="122"/>
      <c r="C82" s="122"/>
      <c r="D82" s="122"/>
      <c r="E82" s="122"/>
      <c r="F82" s="122"/>
      <c r="G82" s="122"/>
    </row>
    <row r="83" spans="2:7" ht="12.75">
      <c r="B83" s="122"/>
      <c r="C83" s="122"/>
      <c r="D83" s="122"/>
      <c r="E83" s="122"/>
      <c r="F83" s="122"/>
      <c r="G83" s="122"/>
    </row>
    <row r="84" spans="2:7" ht="12.75">
      <c r="B84" s="122"/>
      <c r="C84" s="122"/>
      <c r="D84" s="122"/>
      <c r="E84" s="122"/>
      <c r="F84" s="122"/>
      <c r="G84" s="122"/>
    </row>
    <row r="85" spans="2:7" ht="12.75">
      <c r="B85" s="122"/>
      <c r="C85" s="122"/>
      <c r="D85" s="122"/>
      <c r="E85" s="122"/>
      <c r="F85" s="122"/>
      <c r="G85" s="122"/>
    </row>
    <row r="86" spans="2:7" ht="12.75">
      <c r="B86" s="122"/>
      <c r="C86" s="122"/>
      <c r="D86" s="122"/>
      <c r="E86" s="122"/>
      <c r="F86" s="122"/>
      <c r="G86" s="122"/>
    </row>
    <row r="87" spans="2:7" ht="12.75">
      <c r="B87" s="122"/>
      <c r="C87" s="122"/>
      <c r="D87" s="122"/>
      <c r="E87" s="122"/>
      <c r="F87" s="122"/>
      <c r="G87" s="122"/>
    </row>
    <row r="88" spans="2:7" ht="12.75">
      <c r="B88" s="122"/>
      <c r="C88" s="122"/>
      <c r="D88" s="122"/>
      <c r="E88" s="122"/>
      <c r="F88" s="122"/>
      <c r="G88" s="122"/>
    </row>
    <row r="89" spans="2:7" ht="12.75">
      <c r="B89" s="122"/>
      <c r="C89" s="122"/>
      <c r="D89" s="122"/>
      <c r="E89" s="122"/>
      <c r="F89" s="122"/>
      <c r="G89" s="122"/>
    </row>
    <row r="90" spans="2:7" ht="12.75">
      <c r="B90" s="122"/>
      <c r="C90" s="122"/>
      <c r="D90" s="122"/>
      <c r="E90" s="122"/>
      <c r="F90" s="122"/>
      <c r="G90" s="122"/>
    </row>
    <row r="91" spans="2:7" ht="12.75">
      <c r="B91" s="122"/>
      <c r="C91" s="122"/>
      <c r="D91" s="122"/>
      <c r="E91" s="122"/>
      <c r="F91" s="122"/>
      <c r="G91" s="122"/>
    </row>
    <row r="92" spans="2:7" ht="12.75">
      <c r="B92" s="122"/>
      <c r="C92" s="122"/>
      <c r="D92" s="122"/>
      <c r="E92" s="122"/>
      <c r="F92" s="122"/>
      <c r="G92" s="122"/>
    </row>
    <row r="93" spans="2:7" ht="12.75">
      <c r="B93" s="122"/>
      <c r="C93" s="122"/>
      <c r="D93" s="122"/>
      <c r="E93" s="122"/>
      <c r="F93" s="122"/>
      <c r="G93" s="122"/>
    </row>
    <row r="94" spans="2:7" ht="12.75">
      <c r="B94" s="122"/>
      <c r="C94" s="122"/>
      <c r="D94" s="122"/>
      <c r="E94" s="122"/>
      <c r="F94" s="122"/>
      <c r="G94" s="122"/>
    </row>
    <row r="95" spans="2:7" ht="12.75">
      <c r="B95" s="122"/>
      <c r="C95" s="122"/>
      <c r="D95" s="122"/>
      <c r="E95" s="122"/>
      <c r="F95" s="122"/>
      <c r="G95" s="122"/>
    </row>
    <row r="96" spans="2:7" ht="12.75">
      <c r="B96" s="122"/>
      <c r="C96" s="122"/>
      <c r="D96" s="122"/>
      <c r="E96" s="122"/>
      <c r="F96" s="122"/>
      <c r="G96" s="122"/>
    </row>
    <row r="97" spans="2:7" ht="12.75">
      <c r="B97" s="122"/>
      <c r="C97" s="122"/>
      <c r="D97" s="122"/>
      <c r="E97" s="122"/>
      <c r="F97" s="122"/>
      <c r="G97" s="122"/>
    </row>
    <row r="98" spans="2:7" ht="12.75">
      <c r="B98" s="122"/>
      <c r="C98" s="122"/>
      <c r="D98" s="122"/>
      <c r="E98" s="122"/>
      <c r="F98" s="122"/>
      <c r="G98" s="122"/>
    </row>
    <row r="99" spans="2:7" ht="12.75">
      <c r="B99" s="122"/>
      <c r="C99" s="122"/>
      <c r="D99" s="122"/>
      <c r="E99" s="122"/>
      <c r="F99" s="122"/>
      <c r="G99" s="122"/>
    </row>
    <row r="100" spans="2:7" ht="12.75">
      <c r="B100" s="122"/>
      <c r="C100" s="122"/>
      <c r="D100" s="122"/>
      <c r="E100" s="122"/>
      <c r="F100" s="122"/>
      <c r="G100" s="122"/>
    </row>
    <row r="101" spans="2:7" ht="12.75">
      <c r="B101" s="122"/>
      <c r="C101" s="122"/>
      <c r="D101" s="122"/>
      <c r="E101" s="122"/>
      <c r="F101" s="122"/>
      <c r="G101" s="122"/>
    </row>
    <row r="102" spans="2:7" ht="12.75">
      <c r="B102" s="122"/>
      <c r="C102" s="122"/>
      <c r="D102" s="122"/>
      <c r="E102" s="122"/>
      <c r="F102" s="122"/>
      <c r="G102" s="122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3" t="s">
        <v>333</v>
      </c>
      <c r="C1" s="10"/>
      <c r="D1" s="10"/>
      <c r="E1" s="10"/>
      <c r="F1" s="11" t="s">
        <v>12</v>
      </c>
      <c r="G1" s="10"/>
      <c r="H1" s="10"/>
      <c r="I1" s="10"/>
      <c r="J1" s="10"/>
      <c r="W1">
        <v>30.126</v>
      </c>
    </row>
    <row r="2" spans="1:10" ht="18" customHeight="1" thickTop="1">
      <c r="A2" s="17"/>
      <c r="B2" s="24"/>
      <c r="C2" s="25"/>
      <c r="D2" s="25"/>
      <c r="E2" s="25"/>
      <c r="F2" s="25"/>
      <c r="G2" s="28" t="s">
        <v>13</v>
      </c>
      <c r="H2" s="13" t="s">
        <v>326</v>
      </c>
      <c r="I2" s="13"/>
      <c r="J2" s="21"/>
    </row>
    <row r="3" spans="1:10" ht="18" customHeight="1">
      <c r="A3" s="17"/>
      <c r="B3" s="26"/>
      <c r="C3" s="27"/>
      <c r="D3" s="27"/>
      <c r="E3" s="27"/>
      <c r="F3" s="27"/>
      <c r="G3" s="15"/>
      <c r="H3" s="15"/>
      <c r="I3" s="15"/>
      <c r="J3" s="22"/>
    </row>
    <row r="4" spans="1:10" ht="18" customHeight="1">
      <c r="A4" s="17"/>
      <c r="B4" s="18"/>
      <c r="C4" s="15"/>
      <c r="D4" s="15"/>
      <c r="E4" s="15"/>
      <c r="F4" s="15"/>
      <c r="G4" s="15"/>
      <c r="H4" s="15"/>
      <c r="I4" s="29" t="s">
        <v>14</v>
      </c>
      <c r="J4" s="22"/>
    </row>
    <row r="5" spans="1:10" ht="18" customHeight="1" thickBot="1">
      <c r="A5" s="17"/>
      <c r="B5" s="30" t="s">
        <v>15</v>
      </c>
      <c r="C5" s="15"/>
      <c r="D5" s="15"/>
      <c r="E5" s="15"/>
      <c r="F5" s="29" t="s">
        <v>16</v>
      </c>
      <c r="G5" s="15"/>
      <c r="H5" s="15"/>
      <c r="I5" s="29" t="s">
        <v>17</v>
      </c>
      <c r="J5" s="127"/>
    </row>
    <row r="6" spans="1:10" ht="18" customHeight="1" thickTop="1">
      <c r="A6" s="17"/>
      <c r="B6" s="34" t="s">
        <v>18</v>
      </c>
      <c r="C6" s="32"/>
      <c r="D6" s="32"/>
      <c r="E6" s="32"/>
      <c r="F6" s="32"/>
      <c r="G6" s="35" t="s">
        <v>19</v>
      </c>
      <c r="H6" s="32"/>
      <c r="I6" s="32"/>
      <c r="J6" s="33"/>
    </row>
    <row r="7" spans="1:10" ht="18" customHeight="1">
      <c r="A7" s="17"/>
      <c r="B7" s="18"/>
      <c r="C7" s="15"/>
      <c r="D7" s="15"/>
      <c r="E7" s="15"/>
      <c r="F7" s="15"/>
      <c r="G7" s="29" t="s">
        <v>20</v>
      </c>
      <c r="H7" s="15"/>
      <c r="I7" s="15"/>
      <c r="J7" s="22"/>
    </row>
    <row r="8" spans="1:10" ht="18" customHeight="1">
      <c r="A8" s="17"/>
      <c r="B8" s="30" t="s">
        <v>21</v>
      </c>
      <c r="C8" s="15"/>
      <c r="D8" s="15"/>
      <c r="E8" s="15"/>
      <c r="F8" s="15"/>
      <c r="G8" s="29" t="s">
        <v>19</v>
      </c>
      <c r="H8" s="15"/>
      <c r="I8" s="15"/>
      <c r="J8" s="22"/>
    </row>
    <row r="9" spans="1:10" ht="18" customHeight="1">
      <c r="A9" s="17"/>
      <c r="B9" s="18"/>
      <c r="C9" s="15"/>
      <c r="D9" s="15"/>
      <c r="E9" s="15"/>
      <c r="F9" s="15"/>
      <c r="G9" s="29" t="s">
        <v>20</v>
      </c>
      <c r="H9" s="15"/>
      <c r="I9" s="15"/>
      <c r="J9" s="22"/>
    </row>
    <row r="10" spans="1:10" ht="18" customHeight="1">
      <c r="A10" s="17"/>
      <c r="B10" s="30" t="s">
        <v>22</v>
      </c>
      <c r="C10" s="15"/>
      <c r="D10" s="15"/>
      <c r="E10" s="15"/>
      <c r="F10" s="15"/>
      <c r="G10" s="29" t="s">
        <v>19</v>
      </c>
      <c r="H10" s="15"/>
      <c r="I10" s="15"/>
      <c r="J10" s="22"/>
    </row>
    <row r="11" spans="1:10" ht="18" customHeight="1" thickBot="1">
      <c r="A11" s="17"/>
      <c r="B11" s="18"/>
      <c r="C11" s="15"/>
      <c r="D11" s="15"/>
      <c r="E11" s="15"/>
      <c r="F11" s="15"/>
      <c r="G11" s="29" t="s">
        <v>20</v>
      </c>
      <c r="H11" s="15"/>
      <c r="I11" s="15"/>
      <c r="J11" s="22"/>
    </row>
    <row r="12" spans="1:10" ht="18" customHeight="1" thickTop="1">
      <c r="A12" s="17"/>
      <c r="B12" s="31"/>
      <c r="C12" s="32"/>
      <c r="D12" s="32"/>
      <c r="E12" s="32"/>
      <c r="F12" s="32"/>
      <c r="G12" s="32"/>
      <c r="H12" s="32"/>
      <c r="I12" s="32"/>
      <c r="J12" s="33"/>
    </row>
    <row r="13" spans="1:10" ht="18" customHeight="1">
      <c r="A13" s="17"/>
      <c r="B13" s="18"/>
      <c r="C13" s="15"/>
      <c r="D13" s="15"/>
      <c r="E13" s="15"/>
      <c r="F13" s="15"/>
      <c r="G13" s="15"/>
      <c r="H13" s="15"/>
      <c r="I13" s="15"/>
      <c r="J13" s="22"/>
    </row>
    <row r="14" spans="1:10" ht="18" customHeight="1" thickBot="1">
      <c r="A14" s="17"/>
      <c r="B14" s="18"/>
      <c r="C14" s="15"/>
      <c r="D14" s="15"/>
      <c r="E14" s="15"/>
      <c r="F14" s="15"/>
      <c r="G14" s="15"/>
      <c r="H14" s="15"/>
      <c r="I14" s="15"/>
      <c r="J14" s="22"/>
    </row>
    <row r="15" spans="1:10" ht="18" customHeight="1" thickTop="1">
      <c r="A15" s="17"/>
      <c r="B15" s="56" t="s">
        <v>23</v>
      </c>
      <c r="C15" s="57" t="s">
        <v>5</v>
      </c>
      <c r="D15" s="57" t="s">
        <v>47</v>
      </c>
      <c r="E15" s="57" t="s">
        <v>48</v>
      </c>
      <c r="F15" s="58" t="s">
        <v>49</v>
      </c>
      <c r="G15" s="39" t="s">
        <v>28</v>
      </c>
      <c r="H15" s="41" t="s">
        <v>29</v>
      </c>
      <c r="I15" s="32"/>
      <c r="J15" s="33"/>
    </row>
    <row r="16" spans="1:10" ht="18" customHeight="1">
      <c r="A16" s="17"/>
      <c r="B16" s="59">
        <v>1</v>
      </c>
      <c r="C16" s="60" t="s">
        <v>24</v>
      </c>
      <c r="D16" s="61"/>
      <c r="E16" s="61"/>
      <c r="F16" s="62"/>
      <c r="G16" s="40">
        <v>6</v>
      </c>
      <c r="H16" s="42" t="s">
        <v>30</v>
      </c>
      <c r="I16" s="81"/>
      <c r="J16" s="80">
        <v>0</v>
      </c>
    </row>
    <row r="17" spans="1:10" ht="18" customHeight="1">
      <c r="A17" s="17"/>
      <c r="B17" s="40">
        <v>2</v>
      </c>
      <c r="C17" s="44" t="s">
        <v>25</v>
      </c>
      <c r="D17" s="47"/>
      <c r="E17" s="47"/>
      <c r="F17" s="49"/>
      <c r="G17" s="40">
        <v>7</v>
      </c>
      <c r="H17" s="42" t="s">
        <v>31</v>
      </c>
      <c r="I17" s="81"/>
      <c r="J17" s="80">
        <f>'SO 24233'!Z169</f>
        <v>0</v>
      </c>
    </row>
    <row r="18" spans="1:10" ht="18" customHeight="1">
      <c r="A18" s="17"/>
      <c r="B18" s="40">
        <v>3</v>
      </c>
      <c r="C18" s="44" t="s">
        <v>26</v>
      </c>
      <c r="D18" s="47"/>
      <c r="E18" s="47"/>
      <c r="F18" s="49"/>
      <c r="G18" s="40">
        <v>8</v>
      </c>
      <c r="H18" s="42" t="s">
        <v>32</v>
      </c>
      <c r="I18" s="81"/>
      <c r="J18" s="80">
        <v>0</v>
      </c>
    </row>
    <row r="19" spans="1:10" ht="18" customHeight="1">
      <c r="A19" s="17"/>
      <c r="B19" s="40">
        <v>4</v>
      </c>
      <c r="C19" s="45"/>
      <c r="D19" s="47"/>
      <c r="E19" s="47"/>
      <c r="F19" s="49"/>
      <c r="G19" s="40">
        <v>9</v>
      </c>
      <c r="H19" s="36"/>
      <c r="I19" s="81"/>
      <c r="J19" s="76"/>
    </row>
    <row r="20" spans="1:10" ht="18" customHeight="1" thickBot="1">
      <c r="A20" s="17"/>
      <c r="B20" s="40">
        <v>5</v>
      </c>
      <c r="C20" s="46" t="s">
        <v>27</v>
      </c>
      <c r="D20" s="48"/>
      <c r="E20" s="65"/>
      <c r="F20" s="64">
        <f>'Rekap 24233'!D32/1.2</f>
        <v>0</v>
      </c>
      <c r="G20" s="40">
        <v>10</v>
      </c>
      <c r="H20" s="42" t="s">
        <v>27</v>
      </c>
      <c r="I20" s="79"/>
      <c r="J20" s="63">
        <f>SUM(J16:J19)</f>
        <v>0</v>
      </c>
    </row>
    <row r="21" spans="1:10" ht="18" customHeight="1" thickTop="1">
      <c r="A21" s="17"/>
      <c r="B21" s="43" t="s">
        <v>37</v>
      </c>
      <c r="C21" s="41" t="s">
        <v>6</v>
      </c>
      <c r="D21" s="37"/>
      <c r="E21" s="37"/>
      <c r="F21" s="50"/>
      <c r="G21" s="43" t="s">
        <v>43</v>
      </c>
      <c r="H21" s="41" t="s">
        <v>6</v>
      </c>
      <c r="I21" s="32"/>
      <c r="J21" s="38"/>
    </row>
    <row r="22" spans="1:26" ht="18" customHeight="1">
      <c r="A22" s="17"/>
      <c r="B22" s="40">
        <v>11</v>
      </c>
      <c r="C22" s="42" t="s">
        <v>38</v>
      </c>
      <c r="D22" s="16"/>
      <c r="E22" s="54" t="s">
        <v>41</v>
      </c>
      <c r="F22" s="49">
        <f>((F16*U22*0)+(F17*V22*0)+(F18*W22*0))/100</f>
        <v>0</v>
      </c>
      <c r="G22" s="40">
        <v>16</v>
      </c>
      <c r="H22" s="42" t="s">
        <v>44</v>
      </c>
      <c r="I22" s="82" t="s">
        <v>41</v>
      </c>
      <c r="J22" s="80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7"/>
      <c r="B23" s="40">
        <v>12</v>
      </c>
      <c r="C23" s="42" t="s">
        <v>39</v>
      </c>
      <c r="D23" s="16"/>
      <c r="E23" s="54" t="s">
        <v>42</v>
      </c>
      <c r="F23" s="49">
        <f>((F16*U23*0)+(F17*V23*0)+(F18*W23*0))/100</f>
        <v>0</v>
      </c>
      <c r="G23" s="40">
        <v>17</v>
      </c>
      <c r="H23" s="42" t="s">
        <v>45</v>
      </c>
      <c r="I23" s="82" t="s">
        <v>41</v>
      </c>
      <c r="J23" s="80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7"/>
      <c r="B24" s="40">
        <v>13</v>
      </c>
      <c r="C24" s="42" t="s">
        <v>40</v>
      </c>
      <c r="D24" s="16"/>
      <c r="E24" s="54" t="s">
        <v>41</v>
      </c>
      <c r="F24" s="49">
        <f>((F16*U24*0)+(F17*V24*0)+(F18*W24*0))/100</f>
        <v>0</v>
      </c>
      <c r="G24" s="40">
        <v>18</v>
      </c>
      <c r="H24" s="42" t="s">
        <v>46</v>
      </c>
      <c r="I24" s="82" t="s">
        <v>42</v>
      </c>
      <c r="J24" s="80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7"/>
      <c r="B25" s="40">
        <v>14</v>
      </c>
      <c r="C25" s="36"/>
      <c r="D25" s="16"/>
      <c r="E25" s="55"/>
      <c r="F25" s="53"/>
      <c r="G25" s="40">
        <v>19</v>
      </c>
      <c r="H25" s="36"/>
      <c r="I25" s="81"/>
      <c r="J25" s="76"/>
    </row>
    <row r="26" spans="1:10" ht="18" customHeight="1" thickBot="1">
      <c r="A26" s="17"/>
      <c r="B26" s="40">
        <v>15</v>
      </c>
      <c r="C26" s="42"/>
      <c r="D26" s="16"/>
      <c r="E26" s="55"/>
      <c r="F26" s="63"/>
      <c r="G26" s="40">
        <v>20</v>
      </c>
      <c r="H26" s="42" t="s">
        <v>27</v>
      </c>
      <c r="I26" s="79"/>
      <c r="J26" s="63">
        <f>SUM(J22:J25)+SUM(F22:F25)</f>
        <v>0</v>
      </c>
    </row>
    <row r="27" spans="1:10" ht="18" customHeight="1" thickTop="1">
      <c r="A27" s="17"/>
      <c r="B27" s="66"/>
      <c r="C27" s="92" t="s">
        <v>52</v>
      </c>
      <c r="D27" s="87"/>
      <c r="E27" s="84"/>
      <c r="F27" s="67"/>
      <c r="G27" s="56" t="s">
        <v>33</v>
      </c>
      <c r="H27" s="69" t="s">
        <v>34</v>
      </c>
      <c r="I27" s="13"/>
      <c r="J27" s="68"/>
    </row>
    <row r="28" spans="1:10" ht="18" customHeight="1">
      <c r="A28" s="17"/>
      <c r="B28" s="20"/>
      <c r="C28" s="3"/>
      <c r="D28" s="88"/>
      <c r="E28" s="85"/>
      <c r="F28" s="17"/>
      <c r="G28" s="59">
        <v>21</v>
      </c>
      <c r="H28" s="70" t="s">
        <v>35</v>
      </c>
      <c r="I28" s="77"/>
      <c r="J28" s="74">
        <f>F20+J20+'Kryci_list 24233'!F2026+J26</f>
        <v>0</v>
      </c>
    </row>
    <row r="29" spans="1:10" ht="18" customHeight="1">
      <c r="A29" s="17"/>
      <c r="B29" s="51"/>
      <c r="C29" s="10"/>
      <c r="D29" s="90"/>
      <c r="E29" s="85"/>
      <c r="F29" s="17"/>
      <c r="G29" s="40">
        <v>22</v>
      </c>
      <c r="H29" s="42" t="s">
        <v>322</v>
      </c>
      <c r="I29" s="54">
        <f>J28-SUM('SO 24233'!K11:'SO 24233'!K168)</f>
        <v>0</v>
      </c>
      <c r="J29" s="75">
        <f>'Rekap 24233'!D32-'Kryci_list 24233'!J28</f>
        <v>0</v>
      </c>
    </row>
    <row r="30" spans="1:10" ht="18" customHeight="1">
      <c r="A30" s="17"/>
      <c r="B30" s="18"/>
      <c r="C30" s="15"/>
      <c r="D30" s="81"/>
      <c r="E30" s="85"/>
      <c r="F30" s="17"/>
      <c r="G30" s="40">
        <v>23</v>
      </c>
      <c r="H30" s="42"/>
      <c r="I30" s="54"/>
      <c r="J30" s="75"/>
    </row>
    <row r="31" spans="1:10" ht="18" customHeight="1">
      <c r="A31" s="17"/>
      <c r="B31" s="19"/>
      <c r="C31" s="14"/>
      <c r="D31" s="91"/>
      <c r="E31" s="85"/>
      <c r="F31" s="17"/>
      <c r="G31" s="59">
        <v>24</v>
      </c>
      <c r="H31" s="70" t="s">
        <v>27</v>
      </c>
      <c r="I31" s="78"/>
      <c r="J31" s="83">
        <f>SUM(J28:J30)</f>
        <v>0</v>
      </c>
    </row>
    <row r="32" spans="1:10" ht="18" customHeight="1" thickBot="1">
      <c r="A32" s="17"/>
      <c r="B32" s="51"/>
      <c r="C32" s="10"/>
      <c r="D32" s="89"/>
      <c r="E32" s="86"/>
      <c r="F32" s="71"/>
      <c r="G32" s="40" t="s">
        <v>36</v>
      </c>
      <c r="H32" s="36"/>
      <c r="I32" s="79"/>
      <c r="J32" s="76"/>
    </row>
    <row r="33" spans="1:10" ht="18" customHeight="1" thickTop="1">
      <c r="A33" s="17"/>
      <c r="B33" s="66"/>
      <c r="C33" s="12"/>
      <c r="D33" s="92" t="s">
        <v>50</v>
      </c>
      <c r="E33" s="12"/>
      <c r="F33" s="12"/>
      <c r="G33" s="72">
        <v>26</v>
      </c>
      <c r="H33" s="92" t="s">
        <v>51</v>
      </c>
      <c r="I33" s="12"/>
      <c r="J33" s="73"/>
    </row>
    <row r="34" spans="1:10" ht="18" customHeight="1">
      <c r="A34" s="17"/>
      <c r="B34" s="20"/>
      <c r="C34" s="3"/>
      <c r="D34" s="3"/>
      <c r="E34" s="3"/>
      <c r="F34" s="3"/>
      <c r="G34" s="3"/>
      <c r="H34" s="3"/>
      <c r="I34" s="3"/>
      <c r="J34" s="23"/>
    </row>
    <row r="35" spans="1:10" ht="18" customHeight="1">
      <c r="A35" s="17"/>
      <c r="B35" s="20"/>
      <c r="C35" s="3"/>
      <c r="D35" s="3"/>
      <c r="E35" s="3"/>
      <c r="F35" s="3"/>
      <c r="G35" s="3"/>
      <c r="H35" s="3"/>
      <c r="I35" s="3"/>
      <c r="J35" s="23"/>
    </row>
    <row r="36" spans="1:10" ht="18" customHeight="1">
      <c r="A36" s="17"/>
      <c r="B36" s="20"/>
      <c r="C36" s="3"/>
      <c r="D36" s="3"/>
      <c r="E36" s="3"/>
      <c r="F36" s="3"/>
      <c r="G36" s="3"/>
      <c r="H36" s="3"/>
      <c r="I36" s="3"/>
      <c r="J36" s="23"/>
    </row>
    <row r="37" spans="1:10" ht="18" customHeight="1">
      <c r="A37" s="17"/>
      <c r="B37" s="20"/>
      <c r="C37" s="3"/>
      <c r="D37" s="3"/>
      <c r="E37" s="3"/>
      <c r="F37" s="3"/>
      <c r="G37" s="3"/>
      <c r="H37" s="3"/>
      <c r="I37" s="3"/>
      <c r="J37" s="23"/>
    </row>
    <row r="38" spans="1:10" ht="18" customHeight="1">
      <c r="A38" s="17"/>
      <c r="B38" s="20"/>
      <c r="C38" s="3"/>
      <c r="D38" s="3"/>
      <c r="E38" s="3"/>
      <c r="F38" s="3"/>
      <c r="G38" s="3"/>
      <c r="H38" s="3"/>
      <c r="I38" s="3"/>
      <c r="J38" s="23"/>
    </row>
    <row r="39" spans="1:10" ht="18" customHeight="1">
      <c r="A39" s="17"/>
      <c r="B39" s="20"/>
      <c r="C39" s="3"/>
      <c r="D39" s="3"/>
      <c r="E39" s="3"/>
      <c r="F39" s="3"/>
      <c r="G39" s="3"/>
      <c r="H39" s="3"/>
      <c r="I39" s="3"/>
      <c r="J39" s="23"/>
    </row>
    <row r="40" spans="1:10" ht="18" customHeight="1" thickBot="1">
      <c r="A40" s="17"/>
      <c r="B40" s="51"/>
      <c r="C40" s="10"/>
      <c r="D40" s="10"/>
      <c r="E40" s="10"/>
      <c r="F40" s="10"/>
      <c r="G40" s="10"/>
      <c r="H40" s="10"/>
      <c r="I40" s="10"/>
      <c r="J40" s="52"/>
    </row>
    <row r="41" spans="1:10" ht="13.5" thickTop="1">
      <c r="A41" s="3"/>
      <c r="B41" s="12"/>
      <c r="C41" s="12"/>
      <c r="D41" s="12"/>
      <c r="E41" s="12"/>
      <c r="F41" s="12"/>
      <c r="G41" s="12"/>
      <c r="H41" s="12"/>
      <c r="I41" s="12"/>
      <c r="J41" s="12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5" width="11.421875" style="0" bestFit="1" customWidth="1"/>
    <col min="6" max="6" width="9.7109375" style="0" customWidth="1"/>
    <col min="10" max="26" width="0" style="0" hidden="1" customWidth="1"/>
  </cols>
  <sheetData>
    <row r="1" ht="12.75">
      <c r="A1" s="3" t="s">
        <v>333</v>
      </c>
    </row>
    <row r="2" ht="12.75">
      <c r="A2" s="3"/>
    </row>
    <row r="3" spans="1:23" ht="12.75">
      <c r="A3" s="152" t="s">
        <v>328</v>
      </c>
      <c r="B3" s="3"/>
      <c r="C3" s="3"/>
      <c r="D3" s="5" t="s">
        <v>16</v>
      </c>
      <c r="E3" s="3"/>
      <c r="F3" s="3"/>
      <c r="W3">
        <v>30.126</v>
      </c>
    </row>
    <row r="4" spans="1:6" ht="12.75">
      <c r="A4" s="152" t="s">
        <v>329</v>
      </c>
      <c r="B4" s="3"/>
      <c r="C4" s="3"/>
      <c r="D4" s="147"/>
      <c r="E4" s="3"/>
      <c r="F4" s="3"/>
    </row>
    <row r="5" spans="1:6" ht="12.75">
      <c r="A5" s="5"/>
      <c r="B5" s="3"/>
      <c r="C5" s="3"/>
      <c r="D5" s="3"/>
      <c r="E5" s="3"/>
      <c r="F5" s="3"/>
    </row>
    <row r="6" spans="1:6" ht="12.75">
      <c r="A6" s="5" t="s">
        <v>327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56</v>
      </c>
      <c r="B8" s="3"/>
      <c r="C8" s="3"/>
      <c r="E8" s="3"/>
      <c r="F8" s="3"/>
    </row>
    <row r="9" spans="1:6" ht="12.75">
      <c r="A9" s="93" t="s">
        <v>53</v>
      </c>
      <c r="B9" s="93" t="s">
        <v>47</v>
      </c>
      <c r="C9" s="93" t="s">
        <v>48</v>
      </c>
      <c r="D9" s="93" t="s">
        <v>27</v>
      </c>
      <c r="E9" s="93" t="s">
        <v>54</v>
      </c>
      <c r="F9" s="93" t="s">
        <v>55</v>
      </c>
    </row>
    <row r="10" spans="1:26" ht="12.75">
      <c r="A10" s="99" t="s">
        <v>57</v>
      </c>
      <c r="B10" s="100"/>
      <c r="C10" s="96"/>
      <c r="D10" s="96"/>
      <c r="E10" s="97"/>
      <c r="F10" s="9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12.75">
      <c r="A11" s="101" t="s">
        <v>58</v>
      </c>
      <c r="B11" s="102">
        <f>'SO 24233'!L14</f>
        <v>0</v>
      </c>
      <c r="C11" s="102">
        <f>'SO 24233'!M14</f>
        <v>0</v>
      </c>
      <c r="D11" s="102">
        <f>'SO 24233'!I14</f>
        <v>0</v>
      </c>
      <c r="E11" s="103">
        <f>'SO 24233'!P14</f>
        <v>7.26</v>
      </c>
      <c r="F11" s="103">
        <f>'SO 24233'!S14</f>
        <v>0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12.75">
      <c r="A12" s="101" t="s">
        <v>59</v>
      </c>
      <c r="B12" s="102">
        <f>'SO 24233'!L25</f>
        <v>0</v>
      </c>
      <c r="C12" s="102">
        <f>'SO 24233'!M25</f>
        <v>0</v>
      </c>
      <c r="D12" s="102">
        <f>'SO 24233'!I25</f>
        <v>0</v>
      </c>
      <c r="E12" s="103">
        <f>'SO 24233'!P25</f>
        <v>9.09</v>
      </c>
      <c r="F12" s="103">
        <f>'SO 24233'!S25</f>
        <v>0</v>
      </c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12.75">
      <c r="A13" s="101" t="s">
        <v>60</v>
      </c>
      <c r="B13" s="102">
        <f>'SO 24233'!L47</f>
        <v>0</v>
      </c>
      <c r="C13" s="102">
        <f>'SO 24233'!M47</f>
        <v>0</v>
      </c>
      <c r="D13" s="102">
        <f>'SO 24233'!I47</f>
        <v>0</v>
      </c>
      <c r="E13" s="103">
        <f>'SO 24233'!P47</f>
        <v>0.04</v>
      </c>
      <c r="F13" s="103">
        <f>'SO 24233'!S47</f>
        <v>0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12.75">
      <c r="A14" s="101" t="s">
        <v>61</v>
      </c>
      <c r="B14" s="102">
        <f>'SO 24233'!L51</f>
        <v>0</v>
      </c>
      <c r="C14" s="102">
        <f>'SO 24233'!M51</f>
        <v>0</v>
      </c>
      <c r="D14" s="102">
        <f>'SO 24233'!I51</f>
        <v>0</v>
      </c>
      <c r="E14" s="103">
        <f>'SO 24233'!P51</f>
        <v>0</v>
      </c>
      <c r="F14" s="103">
        <f>'SO 24233'!S51</f>
        <v>0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12.75">
      <c r="A15" s="2" t="s">
        <v>57</v>
      </c>
      <c r="B15" s="104">
        <f>'SO 24233'!L53</f>
        <v>0</v>
      </c>
      <c r="C15" s="104">
        <f>'SO 24233'!M53</f>
        <v>0</v>
      </c>
      <c r="D15" s="104">
        <f>'SO 24233'!I53</f>
        <v>0</v>
      </c>
      <c r="E15" s="105">
        <f>'SO 24233'!P53</f>
        <v>16.39</v>
      </c>
      <c r="F15" s="105">
        <f>'SO 24233'!S53</f>
        <v>0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6" ht="12.75">
      <c r="A16" s="1"/>
      <c r="B16" s="95"/>
      <c r="C16" s="95"/>
      <c r="D16" s="95"/>
      <c r="E16" s="94"/>
      <c r="F16" s="94"/>
    </row>
    <row r="17" spans="1:26" ht="12.75">
      <c r="A17" s="2" t="s">
        <v>62</v>
      </c>
      <c r="B17" s="104"/>
      <c r="C17" s="102"/>
      <c r="D17" s="102"/>
      <c r="E17" s="103"/>
      <c r="F17" s="103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12.75">
      <c r="A18" s="101" t="s">
        <v>63</v>
      </c>
      <c r="B18" s="102">
        <f>'SO 24233'!L60</f>
        <v>0</v>
      </c>
      <c r="C18" s="102">
        <f>'SO 24233'!M60</f>
        <v>0</v>
      </c>
      <c r="D18" s="102">
        <f>'SO 24233'!I60</f>
        <v>0</v>
      </c>
      <c r="E18" s="103">
        <f>'SO 24233'!P60</f>
        <v>0.07</v>
      </c>
      <c r="F18" s="103">
        <f>'SO 24233'!S60</f>
        <v>0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12.75">
      <c r="A19" s="101" t="s">
        <v>64</v>
      </c>
      <c r="B19" s="102">
        <f>'SO 24233'!L72</f>
        <v>0</v>
      </c>
      <c r="C19" s="102">
        <f>'SO 24233'!M72</f>
        <v>0</v>
      </c>
      <c r="D19" s="102">
        <f>'SO 24233'!I72</f>
        <v>0</v>
      </c>
      <c r="E19" s="103">
        <f>'SO 24233'!P72</f>
        <v>0.47</v>
      </c>
      <c r="F19" s="103">
        <f>'SO 24233'!S72</f>
        <v>0</v>
      </c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12.75">
      <c r="A20" s="101" t="s">
        <v>65</v>
      </c>
      <c r="B20" s="102">
        <f>'SO 24233'!L82</f>
        <v>0</v>
      </c>
      <c r="C20" s="102">
        <f>'SO 24233'!M82</f>
        <v>0</v>
      </c>
      <c r="D20" s="102">
        <f>'SO 24233'!I82</f>
        <v>0</v>
      </c>
      <c r="E20" s="103">
        <f>'SO 24233'!P82</f>
        <v>0.32</v>
      </c>
      <c r="F20" s="103">
        <f>'SO 24233'!S82</f>
        <v>0</v>
      </c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12.75">
      <c r="A21" s="101" t="s">
        <v>66</v>
      </c>
      <c r="B21" s="102">
        <f>'SO 24233'!L103</f>
        <v>0</v>
      </c>
      <c r="C21" s="102">
        <f>'SO 24233'!M103</f>
        <v>0</v>
      </c>
      <c r="D21" s="102">
        <f>'SO 24233'!I103</f>
        <v>0</v>
      </c>
      <c r="E21" s="103">
        <f>'SO 24233'!P103</f>
        <v>1.02</v>
      </c>
      <c r="F21" s="103">
        <f>'SO 24233'!S103</f>
        <v>0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12.75">
      <c r="A22" s="101" t="s">
        <v>67</v>
      </c>
      <c r="B22" s="102">
        <f>'SO 24233'!L107</f>
        <v>0</v>
      </c>
      <c r="C22" s="102">
        <f>'SO 24233'!M107</f>
        <v>0</v>
      </c>
      <c r="D22" s="102">
        <f>'SO 24233'!I107</f>
        <v>0</v>
      </c>
      <c r="E22" s="103">
        <f>'SO 24233'!P107</f>
        <v>0</v>
      </c>
      <c r="F22" s="103">
        <f>'SO 24233'!S107</f>
        <v>0</v>
      </c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12.75">
      <c r="A23" s="101" t="s">
        <v>68</v>
      </c>
      <c r="B23" s="102">
        <f>'SO 24233'!L117</f>
        <v>0</v>
      </c>
      <c r="C23" s="102">
        <f>'SO 24233'!M117</f>
        <v>0</v>
      </c>
      <c r="D23" s="102">
        <f>'SO 24233'!I117</f>
        <v>0</v>
      </c>
      <c r="E23" s="103">
        <f>'SO 24233'!P117</f>
        <v>0.87</v>
      </c>
      <c r="F23" s="103">
        <f>'SO 24233'!S117</f>
        <v>0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12.75">
      <c r="A24" s="101" t="s">
        <v>69</v>
      </c>
      <c r="B24" s="102">
        <f>'SO 24233'!L127</f>
        <v>0</v>
      </c>
      <c r="C24" s="102">
        <f>'SO 24233'!M127</f>
        <v>0</v>
      </c>
      <c r="D24" s="102">
        <f>'SO 24233'!I127</f>
        <v>0</v>
      </c>
      <c r="E24" s="103">
        <f>'SO 24233'!P127</f>
        <v>3.91</v>
      </c>
      <c r="F24" s="103">
        <f>'SO 24233'!S127</f>
        <v>0</v>
      </c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12.75">
      <c r="A25" s="101" t="s">
        <v>70</v>
      </c>
      <c r="B25" s="102">
        <f>'SO 24233'!L132</f>
        <v>0</v>
      </c>
      <c r="C25" s="102">
        <f>'SO 24233'!M132</f>
        <v>0</v>
      </c>
      <c r="D25" s="102">
        <f>'SO 24233'!I132</f>
        <v>0</v>
      </c>
      <c r="E25" s="103">
        <f>'SO 24233'!P132</f>
        <v>0.01</v>
      </c>
      <c r="F25" s="103">
        <f>'SO 24233'!S132</f>
        <v>0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12.75">
      <c r="A26" s="2" t="s">
        <v>62</v>
      </c>
      <c r="B26" s="104">
        <f>'SO 24233'!L134</f>
        <v>0</v>
      </c>
      <c r="C26" s="104">
        <f>'SO 24233'!M134</f>
        <v>0</v>
      </c>
      <c r="D26" s="104">
        <f>'SO 24233'!I134</f>
        <v>0</v>
      </c>
      <c r="E26" s="105">
        <f>'SO 24233'!P134</f>
        <v>6.67</v>
      </c>
      <c r="F26" s="105">
        <f>'SO 24233'!S134</f>
        <v>0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6" ht="12.75">
      <c r="A27" s="1"/>
      <c r="B27" s="95"/>
      <c r="C27" s="95"/>
      <c r="D27" s="95"/>
      <c r="E27" s="94"/>
      <c r="F27" s="94"/>
    </row>
    <row r="28" spans="1:26" ht="12.75">
      <c r="A28" s="2" t="s">
        <v>71</v>
      </c>
      <c r="B28" s="104"/>
      <c r="C28" s="102"/>
      <c r="D28" s="102"/>
      <c r="E28" s="103"/>
      <c r="F28" s="10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12.75">
      <c r="A29" s="101" t="s">
        <v>72</v>
      </c>
      <c r="B29" s="102">
        <f>'SO 24233'!L152</f>
        <v>0</v>
      </c>
      <c r="C29" s="102">
        <f>'SO 24233'!M152</f>
        <v>0</v>
      </c>
      <c r="D29" s="102">
        <f>'SO 24233'!I152</f>
        <v>0</v>
      </c>
      <c r="E29" s="103">
        <f>'SO 24233'!P152</f>
        <v>0.01</v>
      </c>
      <c r="F29" s="103">
        <f>'SO 24233'!S152</f>
        <v>0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128" customFormat="1" ht="12.75">
      <c r="A30" s="101" t="s">
        <v>321</v>
      </c>
      <c r="B30" s="102">
        <f>'SO 24233'!G168</f>
        <v>0</v>
      </c>
      <c r="C30" s="102">
        <f>'SO 24233'!H168</f>
        <v>0</v>
      </c>
      <c r="D30" s="102">
        <f>'SO 24233'!I168</f>
        <v>0</v>
      </c>
      <c r="E30" s="103">
        <f>'SO 24233'!P168</f>
        <v>0</v>
      </c>
      <c r="F30" s="103">
        <f>'SO 24233'!S168</f>
        <v>0</v>
      </c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</row>
    <row r="31" spans="1:6" ht="12.75">
      <c r="A31" s="1"/>
      <c r="B31" s="95"/>
      <c r="C31" s="95"/>
      <c r="D31" s="95"/>
      <c r="E31" s="94"/>
      <c r="F31" s="94"/>
    </row>
    <row r="32" spans="1:26" ht="12.75">
      <c r="A32" s="2" t="s">
        <v>73</v>
      </c>
      <c r="B32" s="104">
        <f>'SO 24233'!G169</f>
        <v>0</v>
      </c>
      <c r="C32" s="104">
        <f>'SO 24233'!H169</f>
        <v>0</v>
      </c>
      <c r="D32" s="104">
        <f>'SO 24233'!I169</f>
        <v>0</v>
      </c>
      <c r="E32" s="105">
        <f>'SO 24233'!P169</f>
        <v>23.07</v>
      </c>
      <c r="F32" s="105">
        <f>'SO 24233'!S169</f>
        <v>0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6" ht="12.75">
      <c r="A33" s="1"/>
      <c r="B33" s="95"/>
      <c r="C33" s="95"/>
      <c r="D33" s="95"/>
      <c r="E33" s="94"/>
      <c r="F33" s="94"/>
    </row>
    <row r="34" spans="1:6" ht="12.75">
      <c r="A34" s="1"/>
      <c r="B34" s="95"/>
      <c r="C34" s="95"/>
      <c r="D34" s="95"/>
      <c r="E34" s="94"/>
      <c r="F34" s="94"/>
    </row>
    <row r="35" spans="1:6" ht="12.75">
      <c r="A35" s="1"/>
      <c r="B35" s="95"/>
      <c r="C35" s="95"/>
      <c r="D35" s="95"/>
      <c r="E35" s="94"/>
      <c r="F35" s="94"/>
    </row>
    <row r="36" spans="1:6" ht="12.75">
      <c r="A36" s="1"/>
      <c r="B36" s="95"/>
      <c r="C36" s="95"/>
      <c r="D36" s="95"/>
      <c r="E36" s="94"/>
      <c r="F36" s="94"/>
    </row>
    <row r="37" spans="1:6" ht="12.75">
      <c r="A37" s="1"/>
      <c r="B37" s="95"/>
      <c r="C37" s="95"/>
      <c r="D37" s="95"/>
      <c r="E37" s="94"/>
      <c r="F37" s="94"/>
    </row>
    <row r="38" spans="1:6" ht="12.75">
      <c r="A38" s="1"/>
      <c r="B38" s="95"/>
      <c r="C38" s="95"/>
      <c r="D38" s="95"/>
      <c r="E38" s="94"/>
      <c r="F38" s="94"/>
    </row>
    <row r="39" spans="1:6" ht="12.75">
      <c r="A39" s="1"/>
      <c r="B39" s="95"/>
      <c r="C39" s="95"/>
      <c r="D39" s="95"/>
      <c r="E39" s="94"/>
      <c r="F39" s="94"/>
    </row>
    <row r="40" spans="1:6" ht="12.75">
      <c r="A40" s="1"/>
      <c r="B40" s="95"/>
      <c r="C40" s="95"/>
      <c r="D40" s="95"/>
      <c r="E40" s="94"/>
      <c r="F40" s="94"/>
    </row>
    <row r="41" spans="1:6" ht="12.75">
      <c r="A41" s="1"/>
      <c r="B41" s="95"/>
      <c r="C41" s="95"/>
      <c r="D41" s="95"/>
      <c r="E41" s="94"/>
      <c r="F41" s="94"/>
    </row>
    <row r="42" spans="1:6" ht="12.75">
      <c r="A42" s="1"/>
      <c r="B42" s="95"/>
      <c r="C42" s="95"/>
      <c r="D42" s="95"/>
      <c r="E42" s="94"/>
      <c r="F42" s="94"/>
    </row>
    <row r="43" spans="1:6" ht="12.75">
      <c r="A43" s="1"/>
      <c r="B43" s="95"/>
      <c r="C43" s="95"/>
      <c r="D43" s="95"/>
      <c r="E43" s="94"/>
      <c r="F43" s="94"/>
    </row>
    <row r="44" spans="1:6" ht="12.75">
      <c r="A44" s="1"/>
      <c r="B44" s="95"/>
      <c r="C44" s="95"/>
      <c r="D44" s="95"/>
      <c r="E44" s="94"/>
      <c r="F44" s="94"/>
    </row>
    <row r="45" spans="1:6" ht="12.75">
      <c r="A45" s="1"/>
      <c r="B45" s="95"/>
      <c r="C45" s="95"/>
      <c r="D45" s="95"/>
      <c r="E45" s="94"/>
      <c r="F45" s="94"/>
    </row>
    <row r="46" spans="1:6" ht="12.75">
      <c r="A46" s="1"/>
      <c r="B46" s="95"/>
      <c r="C46" s="95"/>
      <c r="D46" s="95"/>
      <c r="E46" s="94"/>
      <c r="F46" s="94"/>
    </row>
    <row r="47" spans="1:6" ht="12.75">
      <c r="A47" s="1"/>
      <c r="B47" s="95"/>
      <c r="C47" s="95"/>
      <c r="D47" s="95"/>
      <c r="E47" s="94"/>
      <c r="F47" s="94"/>
    </row>
    <row r="48" spans="1:6" ht="12.75">
      <c r="A48" s="1"/>
      <c r="B48" s="95"/>
      <c r="C48" s="95"/>
      <c r="D48" s="95"/>
      <c r="E48" s="94"/>
      <c r="F48" s="94"/>
    </row>
    <row r="49" spans="1:6" ht="12.75">
      <c r="A49" s="1"/>
      <c r="B49" s="95"/>
      <c r="C49" s="95"/>
      <c r="D49" s="95"/>
      <c r="E49" s="94"/>
      <c r="F49" s="94"/>
    </row>
    <row r="50" spans="1:6" ht="12.75">
      <c r="A50" s="1"/>
      <c r="B50" s="95"/>
      <c r="C50" s="95"/>
      <c r="D50" s="95"/>
      <c r="E50" s="94"/>
      <c r="F50" s="94"/>
    </row>
    <row r="51" spans="1:6" ht="12.75">
      <c r="A51" s="1"/>
      <c r="B51" s="95"/>
      <c r="C51" s="95"/>
      <c r="D51" s="95"/>
      <c r="E51" s="94"/>
      <c r="F51" s="94"/>
    </row>
    <row r="52" spans="1:6" ht="12.75">
      <c r="A52" s="1"/>
      <c r="B52" s="95"/>
      <c r="C52" s="95"/>
      <c r="D52" s="95"/>
      <c r="E52" s="94"/>
      <c r="F52" s="94"/>
    </row>
    <row r="53" spans="1:6" ht="12.75">
      <c r="A53" s="1"/>
      <c r="B53" s="95"/>
      <c r="C53" s="95"/>
      <c r="D53" s="1"/>
      <c r="E53" s="94"/>
      <c r="F53" s="94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E500" s="1"/>
      <c r="F500" s="1"/>
    </row>
  </sheetData>
  <sheetProtection/>
  <printOptions/>
  <pageMargins left="0.75" right="0.75" top="1" bottom="1" header="0.4921259845" footer="0.492125984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9"/>
  <sheetViews>
    <sheetView workbookViewId="0" topLeftCell="A144">
      <selection activeCell="D169" sqref="D169"/>
    </sheetView>
  </sheetViews>
  <sheetFormatPr defaultColWidth="9.140625" defaultRowHeight="12.75"/>
  <cols>
    <col min="1" max="1" width="6.57421875" style="143" customWidth="1"/>
    <col min="2" max="2" width="0" style="0" hidden="1" customWidth="1"/>
    <col min="3" max="3" width="13.421875" style="143" customWidth="1"/>
    <col min="4" max="4" width="59.28125" style="0" customWidth="1"/>
    <col min="5" max="5" width="5.7109375" style="0" customWidth="1"/>
    <col min="6" max="6" width="9.7109375" style="137" customWidth="1"/>
    <col min="7" max="7" width="6.7109375" style="0" bestFit="1" customWidth="1"/>
    <col min="8" max="8" width="7.28125" style="0" bestFit="1" customWidth="1"/>
    <col min="9" max="9" width="11.28125" style="0" customWidth="1"/>
    <col min="10" max="14" width="0" style="0" hidden="1" customWidth="1"/>
    <col min="15" max="15" width="1.421875" style="0" hidden="1" customWidth="1"/>
    <col min="16" max="16" width="7.7109375" style="0" customWidth="1"/>
    <col min="17" max="17" width="0" style="0" hidden="1" customWidth="1"/>
    <col min="18" max="18" width="1.57421875" style="0" hidden="1" customWidth="1"/>
    <col min="19" max="19" width="7.7109375" style="0" customWidth="1"/>
    <col min="20" max="26" width="0" style="0" hidden="1" customWidth="1"/>
  </cols>
  <sheetData>
    <row r="1" ht="12.75">
      <c r="A1" s="3" t="s">
        <v>333</v>
      </c>
    </row>
    <row r="3" spans="1:23" ht="12.75">
      <c r="A3" s="152" t="s">
        <v>328</v>
      </c>
      <c r="B3" s="3"/>
      <c r="C3" s="139"/>
      <c r="D3" s="3"/>
      <c r="E3" s="5" t="s">
        <v>16</v>
      </c>
      <c r="F3" s="129"/>
      <c r="G3" s="3"/>
      <c r="H3" s="3"/>
      <c r="I3" s="3"/>
      <c r="J3" s="3"/>
      <c r="K3" s="3"/>
      <c r="L3" s="3"/>
      <c r="M3" s="3"/>
      <c r="N3" s="3"/>
      <c r="O3" s="3"/>
      <c r="P3" s="3"/>
      <c r="S3" s="3"/>
      <c r="W3">
        <v>30.126</v>
      </c>
    </row>
    <row r="4" spans="1:19" ht="12.75">
      <c r="A4" s="152" t="s">
        <v>329</v>
      </c>
      <c r="B4" s="3"/>
      <c r="C4" s="139"/>
      <c r="D4" s="3"/>
      <c r="E4" s="5" t="s">
        <v>324</v>
      </c>
      <c r="F4" s="129"/>
      <c r="G4" s="3"/>
      <c r="H4" s="3"/>
      <c r="I4" s="3"/>
      <c r="J4" s="3"/>
      <c r="K4" s="3"/>
      <c r="L4" s="3"/>
      <c r="M4" s="3"/>
      <c r="N4" s="3"/>
      <c r="O4" s="3"/>
      <c r="S4" s="3"/>
    </row>
    <row r="5" spans="1:19" ht="12.75">
      <c r="A5" s="152" t="s">
        <v>330</v>
      </c>
      <c r="B5" s="3"/>
      <c r="C5" s="139"/>
      <c r="D5" s="3"/>
      <c r="E5" s="3"/>
      <c r="F5" s="129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148"/>
      <c r="B6" s="3"/>
      <c r="C6" s="139"/>
      <c r="D6" s="3"/>
      <c r="E6" s="3"/>
      <c r="F6" s="129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148" t="s">
        <v>332</v>
      </c>
      <c r="B7" s="3"/>
      <c r="C7" s="139"/>
      <c r="D7" s="5" t="s">
        <v>331</v>
      </c>
      <c r="E7" s="3"/>
      <c r="F7" s="129"/>
      <c r="G7" s="3"/>
      <c r="H7" s="3"/>
      <c r="I7" s="3"/>
      <c r="J7" s="3"/>
      <c r="K7" s="3"/>
      <c r="L7" s="3"/>
      <c r="M7" s="3"/>
      <c r="N7" s="3"/>
      <c r="O7" s="3"/>
      <c r="P7" s="3"/>
      <c r="S7" s="3"/>
    </row>
    <row r="8" spans="1:19" ht="12.75">
      <c r="A8" s="139"/>
      <c r="B8" s="3"/>
      <c r="C8" s="139"/>
      <c r="D8" s="3"/>
      <c r="E8" s="10"/>
      <c r="F8" s="129"/>
      <c r="G8" s="3"/>
      <c r="H8" s="3"/>
      <c r="I8" s="3"/>
      <c r="J8" s="3"/>
      <c r="K8" s="3"/>
      <c r="L8" s="3"/>
      <c r="M8" s="3"/>
      <c r="N8" s="3"/>
      <c r="O8" s="3"/>
      <c r="P8" s="3"/>
      <c r="S8" s="3"/>
    </row>
    <row r="9" spans="1:19" ht="12.75">
      <c r="A9" s="149" t="s">
        <v>56</v>
      </c>
      <c r="B9" s="10"/>
      <c r="C9" s="150"/>
      <c r="D9" s="151"/>
      <c r="F9" s="130"/>
      <c r="G9" s="10"/>
      <c r="H9" s="10"/>
      <c r="I9" s="10"/>
      <c r="J9" s="10"/>
      <c r="K9" s="10"/>
      <c r="L9" s="10"/>
      <c r="M9" s="10"/>
      <c r="N9" s="10"/>
      <c r="O9" s="10"/>
      <c r="P9" s="10"/>
      <c r="S9" s="10"/>
    </row>
    <row r="10" spans="1:26" ht="14.25">
      <c r="A10" s="140" t="s">
        <v>74</v>
      </c>
      <c r="B10" s="108" t="s">
        <v>75</v>
      </c>
      <c r="C10" s="140" t="s">
        <v>76</v>
      </c>
      <c r="D10" s="108" t="s">
        <v>77</v>
      </c>
      <c r="E10" s="108" t="s">
        <v>78</v>
      </c>
      <c r="F10" s="131" t="s">
        <v>79</v>
      </c>
      <c r="G10" s="108" t="s">
        <v>47</v>
      </c>
      <c r="H10" s="108" t="s">
        <v>48</v>
      </c>
      <c r="I10" s="108" t="s">
        <v>80</v>
      </c>
      <c r="J10" s="108"/>
      <c r="K10" s="108"/>
      <c r="L10" s="108"/>
      <c r="M10" s="108"/>
      <c r="N10" s="108"/>
      <c r="O10" s="108"/>
      <c r="P10" s="108" t="s">
        <v>81</v>
      </c>
      <c r="Q10" s="106"/>
      <c r="R10" s="106"/>
      <c r="S10" s="108" t="s">
        <v>82</v>
      </c>
      <c r="T10" s="107"/>
      <c r="U10" s="107"/>
      <c r="V10" s="107"/>
      <c r="W10" s="107"/>
      <c r="X10" s="107"/>
      <c r="Y10" s="107"/>
      <c r="Z10" s="107"/>
    </row>
    <row r="11" spans="1:26" ht="12.75">
      <c r="A11" s="141"/>
      <c r="B11" s="109"/>
      <c r="C11" s="145"/>
      <c r="D11" s="111" t="s">
        <v>57</v>
      </c>
      <c r="E11" s="109"/>
      <c r="F11" s="132"/>
      <c r="G11" s="110"/>
      <c r="H11" s="110"/>
      <c r="I11" s="110"/>
      <c r="J11" s="109"/>
      <c r="K11" s="109"/>
      <c r="L11" s="109"/>
      <c r="M11" s="109"/>
      <c r="N11" s="109"/>
      <c r="O11" s="109"/>
      <c r="P11" s="109"/>
      <c r="Q11" s="98"/>
      <c r="R11" s="98"/>
      <c r="S11" s="109"/>
      <c r="T11" s="98"/>
      <c r="U11" s="98"/>
      <c r="V11" s="98"/>
      <c r="W11" s="98"/>
      <c r="X11" s="98"/>
      <c r="Y11" s="98"/>
      <c r="Z11" s="98"/>
    </row>
    <row r="12" spans="1:26" ht="12.75">
      <c r="A12" s="138"/>
      <c r="B12" s="101"/>
      <c r="C12" s="138"/>
      <c r="D12" s="101" t="s">
        <v>58</v>
      </c>
      <c r="E12" s="101"/>
      <c r="F12" s="133"/>
      <c r="G12" s="102"/>
      <c r="H12" s="102"/>
      <c r="I12" s="102"/>
      <c r="J12" s="101"/>
      <c r="K12" s="101"/>
      <c r="L12" s="101"/>
      <c r="M12" s="101"/>
      <c r="N12" s="101"/>
      <c r="O12" s="101"/>
      <c r="P12" s="101"/>
      <c r="Q12" s="98"/>
      <c r="R12" s="98"/>
      <c r="S12" s="101"/>
      <c r="T12" s="98"/>
      <c r="U12" s="98"/>
      <c r="V12" s="98"/>
      <c r="W12" s="98"/>
      <c r="X12" s="98"/>
      <c r="Y12" s="98"/>
      <c r="Z12" s="98"/>
    </row>
    <row r="13" spans="1:26" ht="24.75" customHeight="1">
      <c r="A13" s="115">
        <v>1</v>
      </c>
      <c r="B13" s="113" t="s">
        <v>83</v>
      </c>
      <c r="C13" s="146" t="s">
        <v>84</v>
      </c>
      <c r="D13" s="113" t="s">
        <v>85</v>
      </c>
      <c r="E13" s="102" t="s">
        <v>199</v>
      </c>
      <c r="F13" s="102">
        <v>9</v>
      </c>
      <c r="G13" s="114"/>
      <c r="H13" s="114"/>
      <c r="I13" s="114">
        <f>ROUND(F13*(G13+H13),2)</f>
        <v>0</v>
      </c>
      <c r="J13" s="113">
        <f>ROUND(F13*(N13),2)</f>
        <v>1368.36</v>
      </c>
      <c r="K13" s="1">
        <f>ROUND(F13*(O13),2)</f>
        <v>0</v>
      </c>
      <c r="L13" s="1">
        <f>ROUND(F13*(G13+H13),2)</f>
        <v>0</v>
      </c>
      <c r="M13" s="1"/>
      <c r="N13" s="1">
        <v>152.04</v>
      </c>
      <c r="O13" s="1"/>
      <c r="P13" s="112">
        <f>ROUND(F13*(R13),3)</f>
        <v>7.261</v>
      </c>
      <c r="Q13" s="116"/>
      <c r="R13" s="116">
        <v>0.80681</v>
      </c>
      <c r="S13" s="112">
        <f>ROUND(F13*(X13),3)</f>
        <v>0</v>
      </c>
      <c r="X13">
        <v>0</v>
      </c>
      <c r="Z13">
        <v>0</v>
      </c>
    </row>
    <row r="14" spans="1:26" ht="12.75">
      <c r="A14" s="138"/>
      <c r="B14" s="101"/>
      <c r="C14" s="138"/>
      <c r="D14" s="101" t="s">
        <v>58</v>
      </c>
      <c r="E14" s="101"/>
      <c r="F14" s="133"/>
      <c r="G14" s="104">
        <f>ROUND((SUM(L12:L13))/1,2)</f>
        <v>0</v>
      </c>
      <c r="H14" s="104">
        <f>ROUND((SUM(M12:M13))/1,2)</f>
        <v>0</v>
      </c>
      <c r="I14" s="104">
        <f>ROUND((SUM(I12:I13))/1,2)</f>
        <v>0</v>
      </c>
      <c r="J14" s="101"/>
      <c r="K14" s="101"/>
      <c r="L14" s="101">
        <f>ROUND((SUM(L12:L13))/1,2)</f>
        <v>0</v>
      </c>
      <c r="M14" s="101">
        <f>ROUND((SUM(M12:M13))/1,2)</f>
        <v>0</v>
      </c>
      <c r="N14" s="101"/>
      <c r="O14" s="101"/>
      <c r="P14" s="117">
        <f>ROUND((SUM(P12:P13))/1,2)</f>
        <v>7.26</v>
      </c>
      <c r="Q14" s="98"/>
      <c r="R14" s="98"/>
      <c r="S14" s="117">
        <f>ROUND((SUM(S12:S13))/1,2)</f>
        <v>0</v>
      </c>
      <c r="T14" s="98"/>
      <c r="U14" s="98"/>
      <c r="V14" s="98"/>
      <c r="W14" s="98"/>
      <c r="X14" s="98"/>
      <c r="Y14" s="98"/>
      <c r="Z14" s="98"/>
    </row>
    <row r="15" spans="1:19" ht="12.75">
      <c r="A15" s="142"/>
      <c r="B15" s="1"/>
      <c r="C15" s="142"/>
      <c r="D15" s="1"/>
      <c r="E15" s="1"/>
      <c r="F15" s="135"/>
      <c r="G15" s="95"/>
      <c r="H15" s="95"/>
      <c r="I15" s="95"/>
      <c r="J15" s="1"/>
      <c r="K15" s="1"/>
      <c r="L15" s="1"/>
      <c r="M15" s="1"/>
      <c r="N15" s="1"/>
      <c r="O15" s="1"/>
      <c r="P15" s="1"/>
      <c r="S15" s="1"/>
    </row>
    <row r="16" spans="1:26" ht="12.75">
      <c r="A16" s="138"/>
      <c r="B16" s="101"/>
      <c r="C16" s="138"/>
      <c r="D16" s="101" t="s">
        <v>59</v>
      </c>
      <c r="E16" s="101"/>
      <c r="F16" s="133"/>
      <c r="G16" s="102"/>
      <c r="H16" s="102"/>
      <c r="I16" s="102"/>
      <c r="J16" s="101"/>
      <c r="K16" s="101"/>
      <c r="L16" s="101"/>
      <c r="M16" s="101"/>
      <c r="N16" s="101"/>
      <c r="O16" s="101"/>
      <c r="P16" s="101"/>
      <c r="Q16" s="98"/>
      <c r="R16" s="98"/>
      <c r="S16" s="101"/>
      <c r="T16" s="98"/>
      <c r="U16" s="98"/>
      <c r="V16" s="98"/>
      <c r="W16" s="98"/>
      <c r="X16" s="98"/>
      <c r="Y16" s="98"/>
      <c r="Z16" s="98"/>
    </row>
    <row r="17" spans="1:26" ht="24.75" customHeight="1">
      <c r="A17" s="115">
        <v>2</v>
      </c>
      <c r="B17" s="113" t="s">
        <v>83</v>
      </c>
      <c r="C17" s="146" t="s">
        <v>86</v>
      </c>
      <c r="D17" s="113" t="s">
        <v>87</v>
      </c>
      <c r="E17" s="113" t="s">
        <v>103</v>
      </c>
      <c r="F17" s="134">
        <v>189</v>
      </c>
      <c r="G17" s="114"/>
      <c r="H17" s="114"/>
      <c r="I17" s="114">
        <f aca="true" t="shared" si="0" ref="I17:I24">ROUND(F17*(G17+H17),2)</f>
        <v>0</v>
      </c>
      <c r="J17" s="113">
        <f aca="true" t="shared" si="1" ref="J17:J24">ROUND(F17*(N17),2)</f>
        <v>223.02</v>
      </c>
      <c r="K17" s="1">
        <f aca="true" t="shared" si="2" ref="K17:K24">ROUND(F17*(O17),2)</f>
        <v>0</v>
      </c>
      <c r="L17" s="1">
        <f aca="true" t="shared" si="3" ref="L17:L24">ROUND(F17*(G17+H17),2)</f>
        <v>0</v>
      </c>
      <c r="M17" s="1"/>
      <c r="N17" s="1">
        <v>1.18</v>
      </c>
      <c r="O17" s="1"/>
      <c r="P17" s="112">
        <f aca="true" t="shared" si="4" ref="P17:P24">ROUND(F17*(R17),3)</f>
        <v>0</v>
      </c>
      <c r="Q17" s="116"/>
      <c r="R17" s="116">
        <v>0</v>
      </c>
      <c r="S17" s="112">
        <f aca="true" t="shared" si="5" ref="S17:S24">ROUND(F17*(X17),3)</f>
        <v>0</v>
      </c>
      <c r="X17">
        <v>0</v>
      </c>
      <c r="Z17">
        <v>0</v>
      </c>
    </row>
    <row r="18" spans="1:26" ht="24.75" customHeight="1">
      <c r="A18" s="115">
        <v>3</v>
      </c>
      <c r="B18" s="113" t="s">
        <v>83</v>
      </c>
      <c r="C18" s="146" t="s">
        <v>88</v>
      </c>
      <c r="D18" s="113" t="s">
        <v>89</v>
      </c>
      <c r="E18" s="113" t="s">
        <v>103</v>
      </c>
      <c r="F18" s="134">
        <v>37.8</v>
      </c>
      <c r="G18" s="114"/>
      <c r="H18" s="114"/>
      <c r="I18" s="114">
        <f t="shared" si="0"/>
        <v>0</v>
      </c>
      <c r="J18" s="113">
        <f t="shared" si="1"/>
        <v>44.6</v>
      </c>
      <c r="K18" s="1">
        <f t="shared" si="2"/>
        <v>0</v>
      </c>
      <c r="L18" s="1">
        <f t="shared" si="3"/>
        <v>0</v>
      </c>
      <c r="M18" s="1"/>
      <c r="N18" s="1">
        <v>1.18</v>
      </c>
      <c r="O18" s="1"/>
      <c r="P18" s="112">
        <f t="shared" si="4"/>
        <v>0.004</v>
      </c>
      <c r="Q18" s="116"/>
      <c r="R18" s="116">
        <v>0.0001</v>
      </c>
      <c r="S18" s="112">
        <f t="shared" si="5"/>
        <v>0</v>
      </c>
      <c r="X18">
        <v>0</v>
      </c>
      <c r="Z18">
        <v>0</v>
      </c>
    </row>
    <row r="19" spans="1:26" ht="24.75" customHeight="1">
      <c r="A19" s="115">
        <v>4</v>
      </c>
      <c r="B19" s="113" t="s">
        <v>83</v>
      </c>
      <c r="C19" s="146" t="s">
        <v>90</v>
      </c>
      <c r="D19" s="113" t="s">
        <v>91</v>
      </c>
      <c r="E19" s="113" t="s">
        <v>103</v>
      </c>
      <c r="F19" s="134">
        <v>37.8</v>
      </c>
      <c r="G19" s="114"/>
      <c r="H19" s="114"/>
      <c r="I19" s="114">
        <f t="shared" si="0"/>
        <v>0</v>
      </c>
      <c r="J19" s="113">
        <f t="shared" si="1"/>
        <v>610.47</v>
      </c>
      <c r="K19" s="1">
        <f t="shared" si="2"/>
        <v>0</v>
      </c>
      <c r="L19" s="1">
        <f t="shared" si="3"/>
        <v>0</v>
      </c>
      <c r="M19" s="1"/>
      <c r="N19" s="1">
        <v>16.15</v>
      </c>
      <c r="O19" s="1"/>
      <c r="P19" s="112">
        <f t="shared" si="4"/>
        <v>0.877</v>
      </c>
      <c r="Q19" s="116"/>
      <c r="R19" s="116">
        <v>0.0232</v>
      </c>
      <c r="S19" s="112">
        <f t="shared" si="5"/>
        <v>0</v>
      </c>
      <c r="X19">
        <v>0</v>
      </c>
      <c r="Z19">
        <v>0</v>
      </c>
    </row>
    <row r="20" spans="1:26" ht="24.75" customHeight="1">
      <c r="A20" s="115">
        <v>5</v>
      </c>
      <c r="B20" s="113" t="s">
        <v>83</v>
      </c>
      <c r="C20" s="146" t="s">
        <v>92</v>
      </c>
      <c r="D20" s="113" t="s">
        <v>93</v>
      </c>
      <c r="E20" s="102" t="s">
        <v>103</v>
      </c>
      <c r="F20" s="102">
        <v>54</v>
      </c>
      <c r="G20" s="114"/>
      <c r="H20" s="114"/>
      <c r="I20" s="114">
        <f t="shared" si="0"/>
        <v>0</v>
      </c>
      <c r="J20" s="113">
        <f t="shared" si="1"/>
        <v>449.28</v>
      </c>
      <c r="K20" s="1">
        <f t="shared" si="2"/>
        <v>0</v>
      </c>
      <c r="L20" s="1">
        <f t="shared" si="3"/>
        <v>0</v>
      </c>
      <c r="M20" s="1"/>
      <c r="N20" s="1">
        <v>8.32</v>
      </c>
      <c r="O20" s="1"/>
      <c r="P20" s="112">
        <f t="shared" si="4"/>
        <v>0.81</v>
      </c>
      <c r="Q20" s="116"/>
      <c r="R20" s="116">
        <v>0.015</v>
      </c>
      <c r="S20" s="112">
        <f t="shared" si="5"/>
        <v>0</v>
      </c>
      <c r="X20">
        <v>0</v>
      </c>
      <c r="Z20">
        <v>0</v>
      </c>
    </row>
    <row r="21" spans="1:26" ht="24.75" customHeight="1">
      <c r="A21" s="115">
        <v>6</v>
      </c>
      <c r="B21" s="113" t="s">
        <v>83</v>
      </c>
      <c r="C21" s="146" t="s">
        <v>94</v>
      </c>
      <c r="D21" s="113" t="s">
        <v>95</v>
      </c>
      <c r="E21" s="113" t="s">
        <v>103</v>
      </c>
      <c r="F21" s="134">
        <v>27</v>
      </c>
      <c r="G21" s="114"/>
      <c r="H21" s="114"/>
      <c r="I21" s="114">
        <f t="shared" si="0"/>
        <v>0</v>
      </c>
      <c r="J21" s="113">
        <f t="shared" si="1"/>
        <v>32.67</v>
      </c>
      <c r="K21" s="1">
        <f t="shared" si="2"/>
        <v>0</v>
      </c>
      <c r="L21" s="1">
        <f t="shared" si="3"/>
        <v>0</v>
      </c>
      <c r="M21" s="1"/>
      <c r="N21" s="1">
        <v>1.21</v>
      </c>
      <c r="O21" s="1"/>
      <c r="P21" s="112">
        <f t="shared" si="4"/>
        <v>0</v>
      </c>
      <c r="Q21" s="116"/>
      <c r="R21" s="116">
        <v>0</v>
      </c>
      <c r="S21" s="112">
        <f t="shared" si="5"/>
        <v>0</v>
      </c>
      <c r="X21">
        <v>0</v>
      </c>
      <c r="Z21">
        <v>0</v>
      </c>
    </row>
    <row r="22" spans="1:26" ht="24.75" customHeight="1">
      <c r="A22" s="115">
        <v>7</v>
      </c>
      <c r="B22" s="113" t="s">
        <v>83</v>
      </c>
      <c r="C22" s="146" t="s">
        <v>96</v>
      </c>
      <c r="D22" s="113" t="s">
        <v>97</v>
      </c>
      <c r="E22" s="113" t="s">
        <v>103</v>
      </c>
      <c r="F22" s="134">
        <v>27</v>
      </c>
      <c r="G22" s="114"/>
      <c r="H22" s="114"/>
      <c r="I22" s="114">
        <f t="shared" si="0"/>
        <v>0</v>
      </c>
      <c r="J22" s="113">
        <f t="shared" si="1"/>
        <v>38.07</v>
      </c>
      <c r="K22" s="1">
        <f t="shared" si="2"/>
        <v>0</v>
      </c>
      <c r="L22" s="1">
        <f t="shared" si="3"/>
        <v>0</v>
      </c>
      <c r="M22" s="1"/>
      <c r="N22" s="1">
        <v>1.41</v>
      </c>
      <c r="O22" s="1"/>
      <c r="P22" s="112">
        <f t="shared" si="4"/>
        <v>0</v>
      </c>
      <c r="Q22" s="116"/>
      <c r="R22" s="116">
        <v>0</v>
      </c>
      <c r="S22" s="112">
        <f t="shared" si="5"/>
        <v>0</v>
      </c>
      <c r="X22">
        <v>0</v>
      </c>
      <c r="Z22">
        <v>0</v>
      </c>
    </row>
    <row r="23" spans="1:26" ht="24.75" customHeight="1">
      <c r="A23" s="115">
        <v>8</v>
      </c>
      <c r="B23" s="113" t="s">
        <v>83</v>
      </c>
      <c r="C23" s="146" t="s">
        <v>98</v>
      </c>
      <c r="D23" s="113" t="s">
        <v>99</v>
      </c>
      <c r="E23" s="113" t="s">
        <v>103</v>
      </c>
      <c r="F23" s="134">
        <v>27</v>
      </c>
      <c r="G23" s="114"/>
      <c r="H23" s="114"/>
      <c r="I23" s="114">
        <f t="shared" si="0"/>
        <v>0</v>
      </c>
      <c r="J23" s="113">
        <f t="shared" si="1"/>
        <v>22.41</v>
      </c>
      <c r="K23" s="1">
        <f t="shared" si="2"/>
        <v>0</v>
      </c>
      <c r="L23" s="1">
        <f t="shared" si="3"/>
        <v>0</v>
      </c>
      <c r="M23" s="1"/>
      <c r="N23" s="1">
        <v>0.83</v>
      </c>
      <c r="O23" s="1"/>
      <c r="P23" s="112">
        <f t="shared" si="4"/>
        <v>0.124</v>
      </c>
      <c r="Q23" s="116"/>
      <c r="R23" s="116">
        <v>0.0046</v>
      </c>
      <c r="S23" s="112">
        <f t="shared" si="5"/>
        <v>0</v>
      </c>
      <c r="X23">
        <v>0</v>
      </c>
      <c r="Z23">
        <v>0</v>
      </c>
    </row>
    <row r="24" spans="1:26" ht="24.75" customHeight="1">
      <c r="A24" s="115">
        <v>9</v>
      </c>
      <c r="B24" s="113" t="s">
        <v>100</v>
      </c>
      <c r="C24" s="146" t="s">
        <v>101</v>
      </c>
      <c r="D24" s="113" t="s">
        <v>102</v>
      </c>
      <c r="E24" s="113" t="s">
        <v>103</v>
      </c>
      <c r="F24" s="134">
        <v>189</v>
      </c>
      <c r="G24" s="114"/>
      <c r="H24" s="114"/>
      <c r="I24" s="114">
        <f t="shared" si="0"/>
        <v>0</v>
      </c>
      <c r="J24" s="113">
        <f t="shared" si="1"/>
        <v>1457.19</v>
      </c>
      <c r="K24" s="1">
        <f t="shared" si="2"/>
        <v>0</v>
      </c>
      <c r="L24" s="1">
        <f t="shared" si="3"/>
        <v>0</v>
      </c>
      <c r="M24" s="1"/>
      <c r="N24" s="1">
        <v>7.71</v>
      </c>
      <c r="O24" s="1"/>
      <c r="P24" s="112">
        <f t="shared" si="4"/>
        <v>7.277</v>
      </c>
      <c r="Q24" s="116"/>
      <c r="R24" s="116">
        <v>0.0385</v>
      </c>
      <c r="S24" s="112">
        <f t="shared" si="5"/>
        <v>0</v>
      </c>
      <c r="X24">
        <v>0</v>
      </c>
      <c r="Z24">
        <v>0</v>
      </c>
    </row>
    <row r="25" spans="1:26" ht="12.75">
      <c r="A25" s="138"/>
      <c r="B25" s="101"/>
      <c r="C25" s="138"/>
      <c r="D25" s="101" t="s">
        <v>59</v>
      </c>
      <c r="E25" s="101"/>
      <c r="F25" s="133"/>
      <c r="G25" s="104">
        <f>ROUND((SUM(L16:L24))/1,2)</f>
        <v>0</v>
      </c>
      <c r="H25" s="104">
        <f>ROUND((SUM(M16:M24))/1,2)</f>
        <v>0</v>
      </c>
      <c r="I25" s="104">
        <f>ROUND((SUM(I16:I24))/1,2)</f>
        <v>0</v>
      </c>
      <c r="J25" s="101"/>
      <c r="K25" s="101"/>
      <c r="L25" s="101">
        <f>ROUND((SUM(L16:L24))/1,2)</f>
        <v>0</v>
      </c>
      <c r="M25" s="101">
        <f>ROUND((SUM(M16:M24))/1,2)</f>
        <v>0</v>
      </c>
      <c r="N25" s="101"/>
      <c r="O25" s="101"/>
      <c r="P25" s="117">
        <f>ROUND((SUM(P16:P24))/1,2)</f>
        <v>9.09</v>
      </c>
      <c r="Q25" s="98"/>
      <c r="R25" s="98"/>
      <c r="S25" s="117">
        <f>ROUND((SUM(S16:S24))/1,2)</f>
        <v>0</v>
      </c>
      <c r="T25" s="98"/>
      <c r="U25" s="98"/>
      <c r="V25" s="98"/>
      <c r="W25" s="98"/>
      <c r="X25" s="98"/>
      <c r="Y25" s="98"/>
      <c r="Z25" s="98"/>
    </row>
    <row r="26" spans="1:19" ht="12.75">
      <c r="A26" s="142"/>
      <c r="B26" s="1"/>
      <c r="C26" s="142"/>
      <c r="D26" s="1"/>
      <c r="E26" s="1"/>
      <c r="F26" s="135"/>
      <c r="G26" s="95"/>
      <c r="H26" s="95"/>
      <c r="I26" s="95"/>
      <c r="J26" s="1"/>
      <c r="K26" s="1"/>
      <c r="L26" s="1"/>
      <c r="M26" s="1"/>
      <c r="N26" s="1"/>
      <c r="O26" s="1"/>
      <c r="P26" s="1"/>
      <c r="S26" s="1"/>
    </row>
    <row r="27" spans="1:26" ht="12.75">
      <c r="A27" s="138"/>
      <c r="B27" s="101"/>
      <c r="C27" s="138"/>
      <c r="D27" s="101" t="s">
        <v>60</v>
      </c>
      <c r="E27" s="101"/>
      <c r="F27" s="133"/>
      <c r="G27" s="102"/>
      <c r="H27" s="102"/>
      <c r="I27" s="102"/>
      <c r="J27" s="101"/>
      <c r="K27" s="101"/>
      <c r="L27" s="101"/>
      <c r="M27" s="101"/>
      <c r="N27" s="101"/>
      <c r="O27" s="101"/>
      <c r="P27" s="101"/>
      <c r="Q27" s="98"/>
      <c r="R27" s="98"/>
      <c r="S27" s="101"/>
      <c r="T27" s="98"/>
      <c r="U27" s="98"/>
      <c r="V27" s="98"/>
      <c r="W27" s="98"/>
      <c r="X27" s="98"/>
      <c r="Y27" s="98"/>
      <c r="Z27" s="98"/>
    </row>
    <row r="28" spans="1:26" ht="24.75" customHeight="1">
      <c r="A28" s="115">
        <v>10</v>
      </c>
      <c r="B28" s="113" t="s">
        <v>83</v>
      </c>
      <c r="C28" s="146" t="s">
        <v>104</v>
      </c>
      <c r="D28" s="113" t="s">
        <v>105</v>
      </c>
      <c r="E28" s="113" t="s">
        <v>103</v>
      </c>
      <c r="F28" s="134">
        <v>27</v>
      </c>
      <c r="G28" s="114"/>
      <c r="H28" s="114"/>
      <c r="I28" s="114">
        <f aca="true" t="shared" si="6" ref="I28:I46">ROUND(F28*(G28+H28),2)</f>
        <v>0</v>
      </c>
      <c r="J28" s="113">
        <f aca="true" t="shared" si="7" ref="J28:J46">ROUND(F28*(N28),2)</f>
        <v>95.85</v>
      </c>
      <c r="K28" s="1">
        <f aca="true" t="shared" si="8" ref="K28:K46">ROUND(F28*(O28),2)</f>
        <v>0</v>
      </c>
      <c r="L28" s="1">
        <f aca="true" t="shared" si="9" ref="L28:L39">ROUND(F28*(G28+H28),2)</f>
        <v>0</v>
      </c>
      <c r="M28" s="1"/>
      <c r="N28" s="1">
        <v>3.55</v>
      </c>
      <c r="O28" s="1"/>
      <c r="P28" s="112">
        <f aca="true" t="shared" si="10" ref="P28:P46">ROUND(F28*(R28),3)</f>
        <v>0</v>
      </c>
      <c r="Q28" s="116"/>
      <c r="R28" s="116">
        <v>0</v>
      </c>
      <c r="S28" s="112">
        <f aca="true" t="shared" si="11" ref="S28:S46">ROUND(F28*(X28),3)</f>
        <v>0</v>
      </c>
      <c r="X28">
        <v>0</v>
      </c>
      <c r="Z28">
        <v>0</v>
      </c>
    </row>
    <row r="29" spans="1:26" ht="24.75" customHeight="1">
      <c r="A29" s="115">
        <v>11</v>
      </c>
      <c r="B29" s="113" t="s">
        <v>106</v>
      </c>
      <c r="C29" s="146" t="s">
        <v>107</v>
      </c>
      <c r="D29" s="113" t="s">
        <v>108</v>
      </c>
      <c r="E29" s="113" t="s">
        <v>103</v>
      </c>
      <c r="F29" s="134">
        <v>34.2</v>
      </c>
      <c r="G29" s="114"/>
      <c r="H29" s="114"/>
      <c r="I29" s="114">
        <f t="shared" si="6"/>
        <v>0</v>
      </c>
      <c r="J29" s="113">
        <f t="shared" si="7"/>
        <v>81.4</v>
      </c>
      <c r="K29" s="1">
        <f t="shared" si="8"/>
        <v>0</v>
      </c>
      <c r="L29" s="1">
        <f t="shared" si="9"/>
        <v>0</v>
      </c>
      <c r="M29" s="1"/>
      <c r="N29" s="1">
        <v>2.38</v>
      </c>
      <c r="O29" s="1"/>
      <c r="P29" s="112">
        <f t="shared" si="10"/>
        <v>0.023</v>
      </c>
      <c r="Q29" s="116"/>
      <c r="R29" s="116">
        <v>0.00068</v>
      </c>
      <c r="S29" s="112">
        <f t="shared" si="11"/>
        <v>0</v>
      </c>
      <c r="X29">
        <v>0</v>
      </c>
      <c r="Z29">
        <v>0</v>
      </c>
    </row>
    <row r="30" spans="1:26" ht="24.75" customHeight="1">
      <c r="A30" s="115">
        <v>12</v>
      </c>
      <c r="B30" s="113" t="s">
        <v>106</v>
      </c>
      <c r="C30" s="146" t="s">
        <v>109</v>
      </c>
      <c r="D30" s="113" t="s">
        <v>110</v>
      </c>
      <c r="E30" s="113" t="s">
        <v>103</v>
      </c>
      <c r="F30" s="134">
        <v>27</v>
      </c>
      <c r="G30" s="114"/>
      <c r="H30" s="114"/>
      <c r="I30" s="114">
        <f t="shared" si="6"/>
        <v>0</v>
      </c>
      <c r="J30" s="113">
        <f t="shared" si="7"/>
        <v>83.97</v>
      </c>
      <c r="K30" s="1">
        <f t="shared" si="8"/>
        <v>0</v>
      </c>
      <c r="L30" s="1">
        <f t="shared" si="9"/>
        <v>0</v>
      </c>
      <c r="M30" s="1"/>
      <c r="N30" s="1">
        <v>3.11</v>
      </c>
      <c r="O30" s="1"/>
      <c r="P30" s="112">
        <f t="shared" si="10"/>
        <v>0</v>
      </c>
      <c r="Q30" s="116"/>
      <c r="R30" s="116">
        <v>0</v>
      </c>
      <c r="S30" s="112">
        <f t="shared" si="11"/>
        <v>0</v>
      </c>
      <c r="X30">
        <v>0</v>
      </c>
      <c r="Z30">
        <v>0</v>
      </c>
    </row>
    <row r="31" spans="1:26" ht="24.75" customHeight="1">
      <c r="A31" s="115">
        <v>13</v>
      </c>
      <c r="B31" s="113" t="s">
        <v>106</v>
      </c>
      <c r="C31" s="146" t="s">
        <v>111</v>
      </c>
      <c r="D31" s="113" t="s">
        <v>112</v>
      </c>
      <c r="E31" s="113" t="s">
        <v>199</v>
      </c>
      <c r="F31" s="134">
        <v>9</v>
      </c>
      <c r="G31" s="114"/>
      <c r="H31" s="114"/>
      <c r="I31" s="114">
        <f t="shared" si="6"/>
        <v>0</v>
      </c>
      <c r="J31" s="113">
        <f t="shared" si="7"/>
        <v>5.76</v>
      </c>
      <c r="K31" s="1">
        <f t="shared" si="8"/>
        <v>0</v>
      </c>
      <c r="L31" s="1">
        <f t="shared" si="9"/>
        <v>0</v>
      </c>
      <c r="M31" s="1"/>
      <c r="N31" s="1">
        <v>0.64</v>
      </c>
      <c r="O31" s="1"/>
      <c r="P31" s="112">
        <f t="shared" si="10"/>
        <v>0</v>
      </c>
      <c r="Q31" s="116"/>
      <c r="R31" s="116">
        <v>0</v>
      </c>
      <c r="S31" s="112">
        <f t="shared" si="11"/>
        <v>0</v>
      </c>
      <c r="X31">
        <v>0</v>
      </c>
      <c r="Z31">
        <v>0</v>
      </c>
    </row>
    <row r="32" spans="1:26" ht="24.75" customHeight="1">
      <c r="A32" s="115">
        <v>14</v>
      </c>
      <c r="B32" s="113" t="s">
        <v>106</v>
      </c>
      <c r="C32" s="146" t="s">
        <v>113</v>
      </c>
      <c r="D32" s="113" t="s">
        <v>114</v>
      </c>
      <c r="E32" s="113" t="s">
        <v>103</v>
      </c>
      <c r="F32" s="134">
        <v>10.8</v>
      </c>
      <c r="G32" s="114"/>
      <c r="H32" s="114"/>
      <c r="I32" s="114">
        <f t="shared" si="6"/>
        <v>0</v>
      </c>
      <c r="J32" s="113">
        <f t="shared" si="7"/>
        <v>81.54</v>
      </c>
      <c r="K32" s="1">
        <f t="shared" si="8"/>
        <v>0</v>
      </c>
      <c r="L32" s="1">
        <f t="shared" si="9"/>
        <v>0</v>
      </c>
      <c r="M32" s="1"/>
      <c r="N32" s="1">
        <v>7.55</v>
      </c>
      <c r="O32" s="1"/>
      <c r="P32" s="112">
        <f t="shared" si="10"/>
        <v>0.013</v>
      </c>
      <c r="Q32" s="116"/>
      <c r="R32" s="116">
        <v>0.0012</v>
      </c>
      <c r="S32" s="112">
        <f t="shared" si="11"/>
        <v>0</v>
      </c>
      <c r="X32">
        <v>0</v>
      </c>
      <c r="Z32">
        <v>0</v>
      </c>
    </row>
    <row r="33" spans="1:26" ht="24.75" customHeight="1">
      <c r="A33" s="115">
        <v>15</v>
      </c>
      <c r="B33" s="113" t="s">
        <v>106</v>
      </c>
      <c r="C33" s="146" t="s">
        <v>115</v>
      </c>
      <c r="D33" s="113" t="s">
        <v>116</v>
      </c>
      <c r="E33" s="113" t="s">
        <v>103</v>
      </c>
      <c r="F33" s="134">
        <v>189</v>
      </c>
      <c r="G33" s="114"/>
      <c r="H33" s="114"/>
      <c r="I33" s="114">
        <f t="shared" si="6"/>
        <v>0</v>
      </c>
      <c r="J33" s="113">
        <f t="shared" si="7"/>
        <v>648.27</v>
      </c>
      <c r="K33" s="1">
        <f t="shared" si="8"/>
        <v>0</v>
      </c>
      <c r="L33" s="1">
        <f t="shared" si="9"/>
        <v>0</v>
      </c>
      <c r="M33" s="1"/>
      <c r="N33" s="1">
        <v>3.43</v>
      </c>
      <c r="O33" s="1"/>
      <c r="P33" s="112">
        <f t="shared" si="10"/>
        <v>0</v>
      </c>
      <c r="Q33" s="116"/>
      <c r="R33" s="116">
        <v>0</v>
      </c>
      <c r="S33" s="112">
        <f t="shared" si="11"/>
        <v>0</v>
      </c>
      <c r="X33">
        <v>0</v>
      </c>
      <c r="Z33">
        <v>0</v>
      </c>
    </row>
    <row r="34" spans="1:26" ht="24.75" customHeight="1">
      <c r="A34" s="115">
        <v>16</v>
      </c>
      <c r="B34" s="113" t="s">
        <v>106</v>
      </c>
      <c r="C34" s="146" t="s">
        <v>117</v>
      </c>
      <c r="D34" s="113" t="s">
        <v>118</v>
      </c>
      <c r="E34" s="113" t="s">
        <v>119</v>
      </c>
      <c r="F34" s="134">
        <v>22.47</v>
      </c>
      <c r="G34" s="114"/>
      <c r="H34" s="114"/>
      <c r="I34" s="114">
        <f t="shared" si="6"/>
        <v>0</v>
      </c>
      <c r="J34" s="113">
        <f t="shared" si="7"/>
        <v>400.64</v>
      </c>
      <c r="K34" s="1">
        <f t="shared" si="8"/>
        <v>0</v>
      </c>
      <c r="L34" s="1">
        <f t="shared" si="9"/>
        <v>0</v>
      </c>
      <c r="M34" s="1"/>
      <c r="N34" s="1">
        <v>17.83</v>
      </c>
      <c r="O34" s="1"/>
      <c r="P34" s="112">
        <f t="shared" si="10"/>
        <v>0</v>
      </c>
      <c r="Q34" s="116"/>
      <c r="R34" s="116">
        <v>0</v>
      </c>
      <c r="S34" s="112">
        <f t="shared" si="11"/>
        <v>0</v>
      </c>
      <c r="X34">
        <v>0</v>
      </c>
      <c r="Z34">
        <v>0</v>
      </c>
    </row>
    <row r="35" spans="1:26" ht="24.75" customHeight="1">
      <c r="A35" s="115">
        <v>17</v>
      </c>
      <c r="B35" s="113" t="s">
        <v>106</v>
      </c>
      <c r="C35" s="146" t="s">
        <v>120</v>
      </c>
      <c r="D35" s="113" t="s">
        <v>121</v>
      </c>
      <c r="E35" s="113" t="s">
        <v>119</v>
      </c>
      <c r="F35" s="134">
        <v>22.47</v>
      </c>
      <c r="G35" s="114"/>
      <c r="H35" s="114"/>
      <c r="I35" s="114">
        <f t="shared" si="6"/>
        <v>0</v>
      </c>
      <c r="J35" s="113">
        <f t="shared" si="7"/>
        <v>125.83</v>
      </c>
      <c r="K35" s="1">
        <f t="shared" si="8"/>
        <v>0</v>
      </c>
      <c r="L35" s="1">
        <f t="shared" si="9"/>
        <v>0</v>
      </c>
      <c r="M35" s="1"/>
      <c r="N35" s="1">
        <v>5.6</v>
      </c>
      <c r="O35" s="1"/>
      <c r="P35" s="112">
        <f t="shared" si="10"/>
        <v>0</v>
      </c>
      <c r="Q35" s="116"/>
      <c r="R35" s="116">
        <v>0</v>
      </c>
      <c r="S35" s="112">
        <f t="shared" si="11"/>
        <v>0</v>
      </c>
      <c r="X35">
        <v>0</v>
      </c>
      <c r="Z35">
        <v>0</v>
      </c>
    </row>
    <row r="36" spans="1:26" ht="24.75" customHeight="1">
      <c r="A36" s="115">
        <v>18</v>
      </c>
      <c r="B36" s="113" t="s">
        <v>106</v>
      </c>
      <c r="C36" s="146" t="s">
        <v>122</v>
      </c>
      <c r="D36" s="113" t="s">
        <v>123</v>
      </c>
      <c r="E36" s="113" t="s">
        <v>119</v>
      </c>
      <c r="F36" s="134">
        <v>22.47</v>
      </c>
      <c r="G36" s="114"/>
      <c r="H36" s="114"/>
      <c r="I36" s="114">
        <f t="shared" si="6"/>
        <v>0</v>
      </c>
      <c r="J36" s="113">
        <f t="shared" si="7"/>
        <v>276.83</v>
      </c>
      <c r="K36" s="1">
        <f t="shared" si="8"/>
        <v>0</v>
      </c>
      <c r="L36" s="1">
        <f t="shared" si="9"/>
        <v>0</v>
      </c>
      <c r="M36" s="1"/>
      <c r="N36" s="1">
        <v>12.32</v>
      </c>
      <c r="O36" s="1"/>
      <c r="P36" s="112">
        <f t="shared" si="10"/>
        <v>0</v>
      </c>
      <c r="Q36" s="116"/>
      <c r="R36" s="116">
        <v>0</v>
      </c>
      <c r="S36" s="112">
        <f t="shared" si="11"/>
        <v>0</v>
      </c>
      <c r="X36">
        <v>0</v>
      </c>
      <c r="Z36">
        <v>0</v>
      </c>
    </row>
    <row r="37" spans="1:26" ht="24.75" customHeight="1">
      <c r="A37" s="115">
        <v>19</v>
      </c>
      <c r="B37" s="113" t="s">
        <v>106</v>
      </c>
      <c r="C37" s="146" t="s">
        <v>124</v>
      </c>
      <c r="D37" s="113" t="s">
        <v>125</v>
      </c>
      <c r="E37" s="113" t="s">
        <v>119</v>
      </c>
      <c r="F37" s="134">
        <v>224.69</v>
      </c>
      <c r="G37" s="114"/>
      <c r="H37" s="114"/>
      <c r="I37" s="114">
        <f t="shared" si="6"/>
        <v>0</v>
      </c>
      <c r="J37" s="113">
        <f t="shared" si="7"/>
        <v>98.86</v>
      </c>
      <c r="K37" s="1">
        <f t="shared" si="8"/>
        <v>0</v>
      </c>
      <c r="L37" s="1">
        <f t="shared" si="9"/>
        <v>0</v>
      </c>
      <c r="M37" s="1"/>
      <c r="N37" s="1">
        <v>0.44</v>
      </c>
      <c r="O37" s="1"/>
      <c r="P37" s="112">
        <f t="shared" si="10"/>
        <v>0</v>
      </c>
      <c r="Q37" s="116"/>
      <c r="R37" s="116">
        <v>0</v>
      </c>
      <c r="S37" s="112">
        <f t="shared" si="11"/>
        <v>0</v>
      </c>
      <c r="X37">
        <v>0</v>
      </c>
      <c r="Z37">
        <v>0</v>
      </c>
    </row>
    <row r="38" spans="1:26" ht="24.75" customHeight="1">
      <c r="A38" s="115">
        <v>20</v>
      </c>
      <c r="B38" s="113" t="s">
        <v>106</v>
      </c>
      <c r="C38" s="146" t="s">
        <v>126</v>
      </c>
      <c r="D38" s="113" t="s">
        <v>127</v>
      </c>
      <c r="E38" s="113" t="s">
        <v>119</v>
      </c>
      <c r="F38" s="134">
        <v>22.47</v>
      </c>
      <c r="G38" s="114"/>
      <c r="H38" s="114"/>
      <c r="I38" s="114">
        <f t="shared" si="6"/>
        <v>0</v>
      </c>
      <c r="J38" s="113">
        <f t="shared" si="7"/>
        <v>576.36</v>
      </c>
      <c r="K38" s="1">
        <f t="shared" si="8"/>
        <v>0</v>
      </c>
      <c r="L38" s="1">
        <f t="shared" si="9"/>
        <v>0</v>
      </c>
      <c r="M38" s="1"/>
      <c r="N38" s="1">
        <v>25.65</v>
      </c>
      <c r="O38" s="1"/>
      <c r="P38" s="112">
        <f t="shared" si="10"/>
        <v>0</v>
      </c>
      <c r="Q38" s="116"/>
      <c r="R38" s="116">
        <v>0</v>
      </c>
      <c r="S38" s="112">
        <f t="shared" si="11"/>
        <v>0</v>
      </c>
      <c r="X38">
        <v>0</v>
      </c>
      <c r="Z38">
        <v>0</v>
      </c>
    </row>
    <row r="39" spans="1:26" ht="24.75" customHeight="1">
      <c r="A39" s="115">
        <v>21</v>
      </c>
      <c r="B39" s="113" t="s">
        <v>106</v>
      </c>
      <c r="C39" s="146" t="s">
        <v>128</v>
      </c>
      <c r="D39" s="113" t="s">
        <v>129</v>
      </c>
      <c r="E39" s="113" t="s">
        <v>119</v>
      </c>
      <c r="F39" s="134">
        <v>22.47</v>
      </c>
      <c r="G39" s="114"/>
      <c r="H39" s="114"/>
      <c r="I39" s="114">
        <f t="shared" si="6"/>
        <v>0</v>
      </c>
      <c r="J39" s="113">
        <f t="shared" si="7"/>
        <v>180.88</v>
      </c>
      <c r="K39" s="1">
        <f t="shared" si="8"/>
        <v>0</v>
      </c>
      <c r="L39" s="1">
        <f t="shared" si="9"/>
        <v>0</v>
      </c>
      <c r="M39" s="1"/>
      <c r="N39" s="1">
        <v>8.05</v>
      </c>
      <c r="O39" s="1"/>
      <c r="P39" s="112">
        <f t="shared" si="10"/>
        <v>0</v>
      </c>
      <c r="Q39" s="116"/>
      <c r="R39" s="116">
        <v>0</v>
      </c>
      <c r="S39" s="112">
        <f t="shared" si="11"/>
        <v>0</v>
      </c>
      <c r="X39">
        <v>0</v>
      </c>
      <c r="Z39">
        <v>0</v>
      </c>
    </row>
    <row r="40" spans="1:26" ht="24.75" customHeight="1">
      <c r="A40" s="115">
        <v>22</v>
      </c>
      <c r="B40" s="113" t="s">
        <v>106</v>
      </c>
      <c r="C40" s="146" t="s">
        <v>130</v>
      </c>
      <c r="D40" s="113" t="s">
        <v>131</v>
      </c>
      <c r="E40" s="113" t="s">
        <v>199</v>
      </c>
      <c r="F40" s="134">
        <v>4.5</v>
      </c>
      <c r="G40" s="114"/>
      <c r="H40" s="114"/>
      <c r="I40" s="114">
        <f t="shared" si="6"/>
        <v>0</v>
      </c>
      <c r="J40" s="113">
        <f t="shared" si="7"/>
        <v>0</v>
      </c>
      <c r="K40" s="1">
        <f t="shared" si="8"/>
        <v>0</v>
      </c>
      <c r="L40" s="1"/>
      <c r="M40" s="1">
        <f>ROUND(F40*(G40+H40),2)</f>
        <v>0</v>
      </c>
      <c r="N40" s="1">
        <v>0</v>
      </c>
      <c r="O40" s="1"/>
      <c r="P40" s="112">
        <f t="shared" si="10"/>
        <v>0</v>
      </c>
      <c r="Q40" s="116"/>
      <c r="R40" s="116">
        <v>0</v>
      </c>
      <c r="S40" s="112">
        <f t="shared" si="11"/>
        <v>0</v>
      </c>
      <c r="X40">
        <v>0</v>
      </c>
      <c r="Z40">
        <v>0</v>
      </c>
    </row>
    <row r="41" spans="1:26" ht="24.75" customHeight="1">
      <c r="A41" s="115">
        <v>23</v>
      </c>
      <c r="B41" s="113" t="s">
        <v>132</v>
      </c>
      <c r="C41" s="146" t="s">
        <v>133</v>
      </c>
      <c r="D41" s="113" t="s">
        <v>134</v>
      </c>
      <c r="E41" s="113" t="s">
        <v>119</v>
      </c>
      <c r="F41" s="134">
        <v>22.47</v>
      </c>
      <c r="G41" s="114"/>
      <c r="H41" s="114"/>
      <c r="I41" s="114">
        <f t="shared" si="6"/>
        <v>0</v>
      </c>
      <c r="J41" s="113">
        <f t="shared" si="7"/>
        <v>97.52</v>
      </c>
      <c r="K41" s="1">
        <f t="shared" si="8"/>
        <v>0</v>
      </c>
      <c r="L41" s="1">
        <f aca="true" t="shared" si="12" ref="L41:L46">ROUND(F41*(G41+H41),2)</f>
        <v>0</v>
      </c>
      <c r="M41" s="1"/>
      <c r="N41" s="1">
        <v>4.34</v>
      </c>
      <c r="O41" s="1"/>
      <c r="P41" s="112">
        <f t="shared" si="10"/>
        <v>0</v>
      </c>
      <c r="Q41" s="116"/>
      <c r="R41" s="116">
        <v>0</v>
      </c>
      <c r="S41" s="112">
        <f t="shared" si="11"/>
        <v>0</v>
      </c>
      <c r="X41">
        <v>0</v>
      </c>
      <c r="Z41">
        <v>0</v>
      </c>
    </row>
    <row r="42" spans="1:26" ht="24.75" customHeight="1">
      <c r="A42" s="115">
        <v>24</v>
      </c>
      <c r="B42" s="113" t="s">
        <v>135</v>
      </c>
      <c r="C42" s="146" t="s">
        <v>136</v>
      </c>
      <c r="D42" s="113" t="s">
        <v>137</v>
      </c>
      <c r="E42" s="113" t="s">
        <v>138</v>
      </c>
      <c r="F42" s="134">
        <v>9</v>
      </c>
      <c r="G42" s="114"/>
      <c r="H42" s="114"/>
      <c r="I42" s="114">
        <f t="shared" si="6"/>
        <v>0</v>
      </c>
      <c r="J42" s="113">
        <f t="shared" si="7"/>
        <v>55.35</v>
      </c>
      <c r="K42" s="1">
        <f t="shared" si="8"/>
        <v>0</v>
      </c>
      <c r="L42" s="1">
        <f t="shared" si="12"/>
        <v>0</v>
      </c>
      <c r="M42" s="1"/>
      <c r="N42" s="1">
        <v>6.15</v>
      </c>
      <c r="O42" s="1"/>
      <c r="P42" s="112">
        <f t="shared" si="10"/>
        <v>0</v>
      </c>
      <c r="Q42" s="116"/>
      <c r="R42" s="116">
        <v>0</v>
      </c>
      <c r="S42" s="112">
        <f t="shared" si="11"/>
        <v>0</v>
      </c>
      <c r="X42">
        <v>0</v>
      </c>
      <c r="Z42">
        <v>0</v>
      </c>
    </row>
    <row r="43" spans="1:26" ht="24.75" customHeight="1">
      <c r="A43" s="115">
        <v>25</v>
      </c>
      <c r="B43" s="113" t="s">
        <v>135</v>
      </c>
      <c r="C43" s="146" t="s">
        <v>139</v>
      </c>
      <c r="D43" s="113" t="s">
        <v>140</v>
      </c>
      <c r="E43" s="113" t="s">
        <v>138</v>
      </c>
      <c r="F43" s="134">
        <v>9</v>
      </c>
      <c r="G43" s="114"/>
      <c r="H43" s="114"/>
      <c r="I43" s="114">
        <f t="shared" si="6"/>
        <v>0</v>
      </c>
      <c r="J43" s="113">
        <f t="shared" si="7"/>
        <v>44.55</v>
      </c>
      <c r="K43" s="1">
        <f t="shared" si="8"/>
        <v>0</v>
      </c>
      <c r="L43" s="1">
        <f t="shared" si="12"/>
        <v>0</v>
      </c>
      <c r="M43" s="1"/>
      <c r="N43" s="1">
        <v>4.95</v>
      </c>
      <c r="O43" s="1"/>
      <c r="P43" s="112">
        <f t="shared" si="10"/>
        <v>0</v>
      </c>
      <c r="Q43" s="116"/>
      <c r="R43" s="116">
        <v>0</v>
      </c>
      <c r="S43" s="112">
        <f t="shared" si="11"/>
        <v>0</v>
      </c>
      <c r="X43">
        <v>0</v>
      </c>
      <c r="Z43">
        <v>0</v>
      </c>
    </row>
    <row r="44" spans="1:26" ht="24.75" customHeight="1">
      <c r="A44" s="115">
        <v>26</v>
      </c>
      <c r="B44" s="113" t="s">
        <v>135</v>
      </c>
      <c r="C44" s="146" t="s">
        <v>141</v>
      </c>
      <c r="D44" s="113" t="s">
        <v>142</v>
      </c>
      <c r="E44" s="113" t="s">
        <v>199</v>
      </c>
      <c r="F44" s="134">
        <v>9</v>
      </c>
      <c r="G44" s="114"/>
      <c r="H44" s="114"/>
      <c r="I44" s="114">
        <f t="shared" si="6"/>
        <v>0</v>
      </c>
      <c r="J44" s="113">
        <f t="shared" si="7"/>
        <v>11.16</v>
      </c>
      <c r="K44" s="1">
        <f t="shared" si="8"/>
        <v>0</v>
      </c>
      <c r="L44" s="1">
        <f t="shared" si="12"/>
        <v>0</v>
      </c>
      <c r="M44" s="1"/>
      <c r="N44" s="1">
        <v>1.24</v>
      </c>
      <c r="O44" s="1"/>
      <c r="P44" s="112">
        <f t="shared" si="10"/>
        <v>0</v>
      </c>
      <c r="Q44" s="116"/>
      <c r="R44" s="116">
        <v>0</v>
      </c>
      <c r="S44" s="112">
        <f t="shared" si="11"/>
        <v>0</v>
      </c>
      <c r="X44">
        <v>0</v>
      </c>
      <c r="Z44">
        <v>0</v>
      </c>
    </row>
    <row r="45" spans="1:26" ht="24.75" customHeight="1">
      <c r="A45" s="115">
        <v>27</v>
      </c>
      <c r="B45" s="113" t="s">
        <v>135</v>
      </c>
      <c r="C45" s="146" t="s">
        <v>143</v>
      </c>
      <c r="D45" s="113" t="s">
        <v>144</v>
      </c>
      <c r="E45" s="113" t="s">
        <v>138</v>
      </c>
      <c r="F45" s="134">
        <v>9</v>
      </c>
      <c r="G45" s="114"/>
      <c r="H45" s="114"/>
      <c r="I45" s="114">
        <f t="shared" si="6"/>
        <v>0</v>
      </c>
      <c r="J45" s="113">
        <f t="shared" si="7"/>
        <v>25.74</v>
      </c>
      <c r="K45" s="1">
        <f t="shared" si="8"/>
        <v>0</v>
      </c>
      <c r="L45" s="1">
        <f t="shared" si="12"/>
        <v>0</v>
      </c>
      <c r="M45" s="1"/>
      <c r="N45" s="1">
        <v>2.86</v>
      </c>
      <c r="O45" s="1"/>
      <c r="P45" s="112">
        <f t="shared" si="10"/>
        <v>0</v>
      </c>
      <c r="Q45" s="116"/>
      <c r="R45" s="116">
        <v>0</v>
      </c>
      <c r="S45" s="112">
        <f t="shared" si="11"/>
        <v>0</v>
      </c>
      <c r="X45">
        <v>0</v>
      </c>
      <c r="Z45">
        <v>0</v>
      </c>
    </row>
    <row r="46" spans="1:26" ht="24.75" customHeight="1">
      <c r="A46" s="115">
        <v>28</v>
      </c>
      <c r="B46" s="113" t="s">
        <v>145</v>
      </c>
      <c r="C46" s="146" t="s">
        <v>146</v>
      </c>
      <c r="D46" s="113" t="s">
        <v>147</v>
      </c>
      <c r="E46" s="113" t="s">
        <v>199</v>
      </c>
      <c r="F46" s="134">
        <v>9</v>
      </c>
      <c r="G46" s="114"/>
      <c r="H46" s="114"/>
      <c r="I46" s="114">
        <f t="shared" si="6"/>
        <v>0</v>
      </c>
      <c r="J46" s="113">
        <f t="shared" si="7"/>
        <v>4.68</v>
      </c>
      <c r="K46" s="1">
        <f t="shared" si="8"/>
        <v>0</v>
      </c>
      <c r="L46" s="1">
        <f t="shared" si="12"/>
        <v>0</v>
      </c>
      <c r="M46" s="1"/>
      <c r="N46" s="1">
        <v>0.52</v>
      </c>
      <c r="O46" s="1"/>
      <c r="P46" s="112">
        <f t="shared" si="10"/>
        <v>0</v>
      </c>
      <c r="Q46" s="116"/>
      <c r="R46" s="116">
        <v>0</v>
      </c>
      <c r="S46" s="112">
        <f t="shared" si="11"/>
        <v>0</v>
      </c>
      <c r="X46">
        <v>0</v>
      </c>
      <c r="Z46">
        <v>0</v>
      </c>
    </row>
    <row r="47" spans="1:26" ht="12.75">
      <c r="A47" s="138"/>
      <c r="B47" s="101"/>
      <c r="C47" s="138"/>
      <c r="D47" s="101" t="s">
        <v>60</v>
      </c>
      <c r="E47" s="101"/>
      <c r="F47" s="133"/>
      <c r="G47" s="104">
        <f>ROUND((SUM(L27:L46))/1,2)</f>
        <v>0</v>
      </c>
      <c r="H47" s="104">
        <f>ROUND((SUM(M27:M46))/1,2)</f>
        <v>0</v>
      </c>
      <c r="I47" s="104">
        <f>ROUND((SUM(I27:I46))/1,2)</f>
        <v>0</v>
      </c>
      <c r="J47" s="101"/>
      <c r="K47" s="101"/>
      <c r="L47" s="101">
        <f>ROUND((SUM(L27:L46))/1,2)</f>
        <v>0</v>
      </c>
      <c r="M47" s="101">
        <f>ROUND((SUM(M27:M46))/1,2)</f>
        <v>0</v>
      </c>
      <c r="N47" s="101"/>
      <c r="O47" s="101"/>
      <c r="P47" s="117">
        <f>ROUND((SUM(P27:P46))/1,2)</f>
        <v>0.04</v>
      </c>
      <c r="Q47" s="98"/>
      <c r="R47" s="98"/>
      <c r="S47" s="117">
        <f>ROUND((SUM(S27:S46))/1,2)</f>
        <v>0</v>
      </c>
      <c r="T47" s="98"/>
      <c r="U47" s="98"/>
      <c r="V47" s="98"/>
      <c r="W47" s="98"/>
      <c r="X47" s="98"/>
      <c r="Y47" s="98"/>
      <c r="Z47" s="98"/>
    </row>
    <row r="48" spans="1:19" ht="12.75">
      <c r="A48" s="142"/>
      <c r="B48" s="1"/>
      <c r="C48" s="142"/>
      <c r="D48" s="1"/>
      <c r="E48" s="1"/>
      <c r="F48" s="135"/>
      <c r="G48" s="95"/>
      <c r="H48" s="95"/>
      <c r="I48" s="95"/>
      <c r="J48" s="1"/>
      <c r="K48" s="1"/>
      <c r="L48" s="1"/>
      <c r="M48" s="1"/>
      <c r="N48" s="1"/>
      <c r="O48" s="1"/>
      <c r="P48" s="1"/>
      <c r="S48" s="1"/>
    </row>
    <row r="49" spans="1:26" ht="12.75">
      <c r="A49" s="138"/>
      <c r="B49" s="101"/>
      <c r="C49" s="138"/>
      <c r="D49" s="101" t="s">
        <v>61</v>
      </c>
      <c r="E49" s="101"/>
      <c r="F49" s="133"/>
      <c r="G49" s="102"/>
      <c r="H49" s="102"/>
      <c r="I49" s="102"/>
      <c r="J49" s="101"/>
      <c r="K49" s="101"/>
      <c r="L49" s="101"/>
      <c r="M49" s="101"/>
      <c r="N49" s="101"/>
      <c r="O49" s="101"/>
      <c r="P49" s="101"/>
      <c r="Q49" s="98"/>
      <c r="R49" s="98"/>
      <c r="S49" s="101"/>
      <c r="T49" s="98"/>
      <c r="U49" s="98"/>
      <c r="V49" s="98"/>
      <c r="W49" s="98"/>
      <c r="X49" s="98"/>
      <c r="Y49" s="98"/>
      <c r="Z49" s="98"/>
    </row>
    <row r="50" spans="1:26" ht="24.75" customHeight="1">
      <c r="A50" s="115">
        <v>29</v>
      </c>
      <c r="B50" s="113" t="s">
        <v>100</v>
      </c>
      <c r="C50" s="146" t="s">
        <v>148</v>
      </c>
      <c r="D50" s="113" t="s">
        <v>149</v>
      </c>
      <c r="E50" s="113" t="s">
        <v>119</v>
      </c>
      <c r="F50" s="134">
        <v>10.68</v>
      </c>
      <c r="G50" s="114"/>
      <c r="H50" s="114"/>
      <c r="I50" s="114">
        <f>ROUND(F50*(G50+H50),2)</f>
        <v>0</v>
      </c>
      <c r="J50" s="113">
        <f>ROUND(F50*(N50),2)</f>
        <v>297.54</v>
      </c>
      <c r="K50" s="1">
        <f>ROUND(F50*(O50),2)</f>
        <v>0</v>
      </c>
      <c r="L50" s="1">
        <f>ROUND(F50*(G50+H50),2)</f>
        <v>0</v>
      </c>
      <c r="M50" s="1"/>
      <c r="N50" s="1">
        <v>27.86</v>
      </c>
      <c r="O50" s="1"/>
      <c r="P50" s="112">
        <f>ROUND(F50*(R50),3)</f>
        <v>0</v>
      </c>
      <c r="Q50" s="116"/>
      <c r="R50" s="116">
        <v>0</v>
      </c>
      <c r="S50" s="112">
        <f>ROUND(F50*(X50),3)</f>
        <v>0</v>
      </c>
      <c r="X50">
        <v>0</v>
      </c>
      <c r="Z50">
        <v>0</v>
      </c>
    </row>
    <row r="51" spans="1:26" ht="12.75">
      <c r="A51" s="138"/>
      <c r="B51" s="101"/>
      <c r="C51" s="138"/>
      <c r="D51" s="101" t="s">
        <v>61</v>
      </c>
      <c r="E51" s="101"/>
      <c r="F51" s="133"/>
      <c r="G51" s="104">
        <f>ROUND((SUM(L49:L50))/1,2)</f>
        <v>0</v>
      </c>
      <c r="H51" s="104">
        <f>ROUND((SUM(M49:M50))/1,2)</f>
        <v>0</v>
      </c>
      <c r="I51" s="104">
        <f>ROUND((SUM(I49:I50))/1,2)</f>
        <v>0</v>
      </c>
      <c r="J51" s="101"/>
      <c r="K51" s="101"/>
      <c r="L51" s="101">
        <f>ROUND((SUM(L49:L50))/1,2)</f>
        <v>0</v>
      </c>
      <c r="M51" s="101">
        <f>ROUND((SUM(M49:M50))/1,2)</f>
        <v>0</v>
      </c>
      <c r="N51" s="101"/>
      <c r="O51" s="101"/>
      <c r="P51" s="117">
        <f>ROUND((SUM(P49:P50))/1,2)</f>
        <v>0</v>
      </c>
      <c r="Q51" s="98"/>
      <c r="R51" s="98"/>
      <c r="S51" s="117">
        <f>ROUND((SUM(S49:S50))/1,2)</f>
        <v>0</v>
      </c>
      <c r="T51" s="98"/>
      <c r="U51" s="98"/>
      <c r="V51" s="98"/>
      <c r="W51" s="98"/>
      <c r="X51" s="98"/>
      <c r="Y51" s="98"/>
      <c r="Z51" s="98"/>
    </row>
    <row r="52" spans="1:19" ht="12.75">
      <c r="A52" s="142"/>
      <c r="B52" s="1"/>
      <c r="C52" s="142"/>
      <c r="D52" s="1"/>
      <c r="E52" s="1"/>
      <c r="F52" s="135"/>
      <c r="G52" s="95"/>
      <c r="H52" s="95"/>
      <c r="I52" s="95"/>
      <c r="J52" s="1"/>
      <c r="K52" s="1"/>
      <c r="L52" s="1"/>
      <c r="M52" s="1"/>
      <c r="N52" s="1"/>
      <c r="O52" s="1"/>
      <c r="P52" s="1"/>
      <c r="S52" s="1"/>
    </row>
    <row r="53" spans="1:19" ht="12.75">
      <c r="A53" s="138"/>
      <c r="B53" s="101"/>
      <c r="C53" s="138"/>
      <c r="D53" s="2" t="s">
        <v>57</v>
      </c>
      <c r="E53" s="101"/>
      <c r="F53" s="133"/>
      <c r="G53" s="104">
        <f>ROUND((SUM(L11:L52))/2,2)</f>
        <v>0</v>
      </c>
      <c r="H53" s="104">
        <f>ROUND((SUM(M11:M52))/2,2)</f>
        <v>0</v>
      </c>
      <c r="I53" s="104">
        <f>ROUND((SUM(I11:I52))/2,2)</f>
        <v>0</v>
      </c>
      <c r="J53" s="102"/>
      <c r="K53" s="101"/>
      <c r="L53" s="102">
        <f>ROUND((SUM(L11:L52))/2,2)</f>
        <v>0</v>
      </c>
      <c r="M53" s="102">
        <f>ROUND((SUM(M11:M52))/2,2)</f>
        <v>0</v>
      </c>
      <c r="N53" s="101"/>
      <c r="O53" s="101"/>
      <c r="P53" s="117">
        <f>ROUND((SUM(P11:P52))/2,2)</f>
        <v>16.39</v>
      </c>
      <c r="S53" s="117">
        <f>ROUND((SUM(S11:S52))/2,2)</f>
        <v>0</v>
      </c>
    </row>
    <row r="54" spans="1:19" ht="12.75">
      <c r="A54" s="142"/>
      <c r="B54" s="1"/>
      <c r="C54" s="142"/>
      <c r="D54" s="1"/>
      <c r="E54" s="1"/>
      <c r="F54" s="135"/>
      <c r="G54" s="95"/>
      <c r="H54" s="95"/>
      <c r="I54" s="95"/>
      <c r="J54" s="1"/>
      <c r="K54" s="1"/>
      <c r="L54" s="1"/>
      <c r="M54" s="1"/>
      <c r="N54" s="1"/>
      <c r="O54" s="1"/>
      <c r="P54" s="1"/>
      <c r="S54" s="1"/>
    </row>
    <row r="55" spans="1:26" ht="12.75">
      <c r="A55" s="138"/>
      <c r="B55" s="101"/>
      <c r="C55" s="138"/>
      <c r="D55" s="2" t="s">
        <v>62</v>
      </c>
      <c r="E55" s="101"/>
      <c r="F55" s="133"/>
      <c r="G55" s="102"/>
      <c r="H55" s="102"/>
      <c r="I55" s="102"/>
      <c r="J55" s="101"/>
      <c r="K55" s="101"/>
      <c r="L55" s="101"/>
      <c r="M55" s="101"/>
      <c r="N55" s="101"/>
      <c r="O55" s="101"/>
      <c r="P55" s="101"/>
      <c r="Q55" s="98"/>
      <c r="R55" s="98"/>
      <c r="S55" s="101"/>
      <c r="T55" s="98"/>
      <c r="U55" s="98"/>
      <c r="V55" s="98"/>
      <c r="W55" s="98"/>
      <c r="X55" s="98"/>
      <c r="Y55" s="98"/>
      <c r="Z55" s="98"/>
    </row>
    <row r="56" spans="1:26" ht="12.75">
      <c r="A56" s="138"/>
      <c r="B56" s="101"/>
      <c r="C56" s="138"/>
      <c r="D56" s="101" t="s">
        <v>63</v>
      </c>
      <c r="E56" s="101"/>
      <c r="F56" s="133"/>
      <c r="G56" s="102"/>
      <c r="H56" s="102"/>
      <c r="I56" s="102"/>
      <c r="J56" s="101"/>
      <c r="K56" s="101"/>
      <c r="L56" s="101"/>
      <c r="M56" s="101"/>
      <c r="N56" s="101"/>
      <c r="O56" s="101"/>
      <c r="P56" s="101"/>
      <c r="Q56" s="98"/>
      <c r="R56" s="98"/>
      <c r="S56" s="101"/>
      <c r="T56" s="98"/>
      <c r="U56" s="98"/>
      <c r="V56" s="98"/>
      <c r="W56" s="98"/>
      <c r="X56" s="98"/>
      <c r="Y56" s="98"/>
      <c r="Z56" s="98"/>
    </row>
    <row r="57" spans="1:26" ht="24.75" customHeight="1">
      <c r="A57" s="115">
        <v>30</v>
      </c>
      <c r="B57" s="113" t="s">
        <v>150</v>
      </c>
      <c r="C57" s="146" t="s">
        <v>151</v>
      </c>
      <c r="D57" s="113" t="s">
        <v>152</v>
      </c>
      <c r="E57" s="113" t="s">
        <v>103</v>
      </c>
      <c r="F57" s="134">
        <v>27</v>
      </c>
      <c r="G57" s="114"/>
      <c r="H57" s="114"/>
      <c r="I57" s="114">
        <f>ROUND(F57*(G57+H57),2)</f>
        <v>0</v>
      </c>
      <c r="J57" s="113">
        <f>ROUND(F57*(N57),2)</f>
        <v>276.75</v>
      </c>
      <c r="K57" s="1">
        <f>ROUND(F57*(O57),2)</f>
        <v>0</v>
      </c>
      <c r="L57" s="1">
        <f>ROUND(F57*(G57+H57),2)</f>
        <v>0</v>
      </c>
      <c r="M57" s="1"/>
      <c r="N57" s="1">
        <v>10.25</v>
      </c>
      <c r="O57" s="1"/>
      <c r="P57" s="112">
        <f>ROUND(F57*(R57),3)</f>
        <v>0.018</v>
      </c>
      <c r="Q57" s="116"/>
      <c r="R57" s="116">
        <v>0.00065</v>
      </c>
      <c r="S57" s="112">
        <f>ROUND(F57*(X57),3)</f>
        <v>0</v>
      </c>
      <c r="X57">
        <v>0</v>
      </c>
      <c r="Z57">
        <v>0</v>
      </c>
    </row>
    <row r="58" spans="1:26" ht="24.75" customHeight="1">
      <c r="A58" s="115">
        <v>31</v>
      </c>
      <c r="B58" s="113" t="s">
        <v>150</v>
      </c>
      <c r="C58" s="146" t="s">
        <v>153</v>
      </c>
      <c r="D58" s="113" t="s">
        <v>154</v>
      </c>
      <c r="E58" s="113" t="s">
        <v>103</v>
      </c>
      <c r="F58" s="134">
        <v>81</v>
      </c>
      <c r="G58" s="114"/>
      <c r="H58" s="114"/>
      <c r="I58" s="114">
        <f>ROUND(F58*(G58+H58),2)</f>
        <v>0</v>
      </c>
      <c r="J58" s="113">
        <f>ROUND(F58*(N58),2)</f>
        <v>1015.74</v>
      </c>
      <c r="K58" s="1">
        <f>ROUND(F58*(O58),2)</f>
        <v>0</v>
      </c>
      <c r="L58" s="1">
        <f>ROUND(F58*(G58+H58),2)</f>
        <v>0</v>
      </c>
      <c r="M58" s="1"/>
      <c r="N58" s="1">
        <v>12.54</v>
      </c>
      <c r="O58" s="1"/>
      <c r="P58" s="112">
        <f>ROUND(F58*(R58),3)</f>
        <v>0.053</v>
      </c>
      <c r="Q58" s="116"/>
      <c r="R58" s="116">
        <v>0.00065</v>
      </c>
      <c r="S58" s="112">
        <f>ROUND(F58*(X58),3)</f>
        <v>0</v>
      </c>
      <c r="X58">
        <v>0</v>
      </c>
      <c r="Z58">
        <v>0</v>
      </c>
    </row>
    <row r="59" spans="1:26" ht="24.75" customHeight="1">
      <c r="A59" s="115">
        <v>32</v>
      </c>
      <c r="B59" s="113" t="s">
        <v>150</v>
      </c>
      <c r="C59" s="146" t="s">
        <v>155</v>
      </c>
      <c r="D59" s="113" t="s">
        <v>156</v>
      </c>
      <c r="E59" s="113" t="s">
        <v>157</v>
      </c>
      <c r="F59" s="134">
        <v>13.05</v>
      </c>
      <c r="G59" s="118"/>
      <c r="H59" s="118"/>
      <c r="I59" s="118">
        <f>ROUND(F59*(G59+H59),2)</f>
        <v>0</v>
      </c>
      <c r="J59" s="113">
        <f>ROUND(F59*(N59),2)</f>
        <v>17.84</v>
      </c>
      <c r="K59" s="1">
        <f>ROUND(F59*(O59),2)</f>
        <v>0</v>
      </c>
      <c r="L59" s="1">
        <f>ROUND(F59*(G59+H59),2)</f>
        <v>0</v>
      </c>
      <c r="M59" s="1"/>
      <c r="N59" s="1">
        <v>1.3674000000000002</v>
      </c>
      <c r="O59" s="1"/>
      <c r="P59" s="112">
        <f>ROUND(F59*(R59),3)</f>
        <v>0</v>
      </c>
      <c r="Q59" s="116"/>
      <c r="R59" s="116">
        <v>0</v>
      </c>
      <c r="S59" s="112">
        <f>ROUND(F59*(X59),3)</f>
        <v>0</v>
      </c>
      <c r="X59">
        <v>0</v>
      </c>
      <c r="Z59">
        <v>0</v>
      </c>
    </row>
    <row r="60" spans="1:26" ht="12.75">
      <c r="A60" s="138"/>
      <c r="B60" s="101"/>
      <c r="C60" s="138"/>
      <c r="D60" s="101" t="s">
        <v>63</v>
      </c>
      <c r="E60" s="101"/>
      <c r="F60" s="133"/>
      <c r="G60" s="104">
        <f>ROUND((SUM(L56:L59))/1,2)</f>
        <v>0</v>
      </c>
      <c r="H60" s="104">
        <f>ROUND((SUM(M56:M59))/1,2)</f>
        <v>0</v>
      </c>
      <c r="I60" s="104">
        <f>ROUND((SUM(I56:I59))/1,2)</f>
        <v>0</v>
      </c>
      <c r="J60" s="101"/>
      <c r="K60" s="101"/>
      <c r="L60" s="101">
        <f>ROUND((SUM(L56:L59))/1,2)</f>
        <v>0</v>
      </c>
      <c r="M60" s="101">
        <f>ROUND((SUM(M56:M59))/1,2)</f>
        <v>0</v>
      </c>
      <c r="N60" s="101"/>
      <c r="O60" s="101"/>
      <c r="P60" s="117">
        <f>ROUND((SUM(P56:P59))/1,2)</f>
        <v>0.07</v>
      </c>
      <c r="Q60" s="98"/>
      <c r="R60" s="98"/>
      <c r="S60" s="117">
        <f>ROUND((SUM(S56:S59))/1,2)</f>
        <v>0</v>
      </c>
      <c r="T60" s="98"/>
      <c r="U60" s="98"/>
      <c r="V60" s="98"/>
      <c r="W60" s="98"/>
      <c r="X60" s="98"/>
      <c r="Y60" s="98"/>
      <c r="Z60" s="98"/>
    </row>
    <row r="61" spans="1:19" ht="12.75">
      <c r="A61" s="142"/>
      <c r="B61" s="1"/>
      <c r="C61" s="142"/>
      <c r="D61" s="1"/>
      <c r="E61" s="1"/>
      <c r="F61" s="135"/>
      <c r="G61" s="95"/>
      <c r="H61" s="95"/>
      <c r="I61" s="95"/>
      <c r="J61" s="1"/>
      <c r="K61" s="1"/>
      <c r="L61" s="1"/>
      <c r="M61" s="1"/>
      <c r="N61" s="1"/>
      <c r="O61" s="1"/>
      <c r="P61" s="1"/>
      <c r="S61" s="1"/>
    </row>
    <row r="62" spans="1:26" ht="12.75">
      <c r="A62" s="138"/>
      <c r="B62" s="101"/>
      <c r="C62" s="138"/>
      <c r="D62" s="101" t="s">
        <v>64</v>
      </c>
      <c r="E62" s="101"/>
      <c r="F62" s="133"/>
      <c r="G62" s="102"/>
      <c r="H62" s="102"/>
      <c r="I62" s="102"/>
      <c r="J62" s="101"/>
      <c r="K62" s="101"/>
      <c r="L62" s="101"/>
      <c r="M62" s="101"/>
      <c r="N62" s="101"/>
      <c r="O62" s="101"/>
      <c r="P62" s="101"/>
      <c r="Q62" s="98"/>
      <c r="R62" s="98"/>
      <c r="S62" s="101"/>
      <c r="T62" s="98"/>
      <c r="U62" s="98"/>
      <c r="V62" s="98"/>
      <c r="W62" s="98"/>
      <c r="X62" s="98"/>
      <c r="Y62" s="98"/>
      <c r="Z62" s="98"/>
    </row>
    <row r="63" spans="1:26" ht="24.75" customHeight="1">
      <c r="A63" s="115">
        <v>33</v>
      </c>
      <c r="B63" s="113" t="s">
        <v>158</v>
      </c>
      <c r="C63" s="146" t="s">
        <v>159</v>
      </c>
      <c r="D63" s="113" t="s">
        <v>160</v>
      </c>
      <c r="E63" s="113" t="s">
        <v>163</v>
      </c>
      <c r="F63" s="134">
        <v>13.5</v>
      </c>
      <c r="G63" s="114"/>
      <c r="H63" s="114"/>
      <c r="I63" s="114">
        <f aca="true" t="shared" si="13" ref="I63:I71">ROUND(F63*(G63+H63),2)</f>
        <v>0</v>
      </c>
      <c r="J63" s="113">
        <f aca="true" t="shared" si="14" ref="J63:J71">ROUND(F63*(N63),2)</f>
        <v>178.2</v>
      </c>
      <c r="K63" s="1">
        <f aca="true" t="shared" si="15" ref="K63:K71">ROUND(F63*(O63),2)</f>
        <v>0</v>
      </c>
      <c r="L63" s="1">
        <f aca="true" t="shared" si="16" ref="L63:L71">ROUND(F63*(G63+H63),2)</f>
        <v>0</v>
      </c>
      <c r="M63" s="1"/>
      <c r="N63" s="1">
        <v>13.2</v>
      </c>
      <c r="O63" s="1"/>
      <c r="P63" s="112">
        <f aca="true" t="shared" si="17" ref="P63:P71">ROUND(F63*(R63),3)</f>
        <v>0.294</v>
      </c>
      <c r="Q63" s="116"/>
      <c r="R63" s="116">
        <v>0.02178</v>
      </c>
      <c r="S63" s="112">
        <f aca="true" t="shared" si="18" ref="S63:S71">ROUND(F63*(X63),3)</f>
        <v>0</v>
      </c>
      <c r="X63">
        <v>0</v>
      </c>
      <c r="Z63">
        <v>0</v>
      </c>
    </row>
    <row r="64" spans="1:26" ht="24.75" customHeight="1">
      <c r="A64" s="115">
        <v>34</v>
      </c>
      <c r="B64" s="113" t="s">
        <v>158</v>
      </c>
      <c r="C64" s="146" t="s">
        <v>161</v>
      </c>
      <c r="D64" s="113" t="s">
        <v>162</v>
      </c>
      <c r="E64" s="113" t="s">
        <v>163</v>
      </c>
      <c r="F64" s="134">
        <v>11.25</v>
      </c>
      <c r="G64" s="114"/>
      <c r="H64" s="114"/>
      <c r="I64" s="114">
        <f t="shared" si="13"/>
        <v>0</v>
      </c>
      <c r="J64" s="113">
        <f t="shared" si="14"/>
        <v>79.43</v>
      </c>
      <c r="K64" s="1">
        <f t="shared" si="15"/>
        <v>0</v>
      </c>
      <c r="L64" s="1">
        <f t="shared" si="16"/>
        <v>0</v>
      </c>
      <c r="M64" s="1"/>
      <c r="N64" s="1">
        <v>7.06</v>
      </c>
      <c r="O64" s="1"/>
      <c r="P64" s="112">
        <f t="shared" si="17"/>
        <v>0.012</v>
      </c>
      <c r="Q64" s="116"/>
      <c r="R64" s="116">
        <v>0.00109</v>
      </c>
      <c r="S64" s="112">
        <f t="shared" si="18"/>
        <v>0</v>
      </c>
      <c r="X64">
        <v>0</v>
      </c>
      <c r="Z64">
        <v>0</v>
      </c>
    </row>
    <row r="65" spans="1:26" ht="24.75" customHeight="1">
      <c r="A65" s="115">
        <v>35</v>
      </c>
      <c r="B65" s="113" t="s">
        <v>158</v>
      </c>
      <c r="C65" s="146" t="s">
        <v>164</v>
      </c>
      <c r="D65" s="113" t="s">
        <v>165</v>
      </c>
      <c r="E65" s="113" t="s">
        <v>163</v>
      </c>
      <c r="F65" s="134">
        <v>9</v>
      </c>
      <c r="G65" s="114"/>
      <c r="H65" s="114"/>
      <c r="I65" s="114">
        <f t="shared" si="13"/>
        <v>0</v>
      </c>
      <c r="J65" s="113">
        <f t="shared" si="14"/>
        <v>65.07</v>
      </c>
      <c r="K65" s="1">
        <f t="shared" si="15"/>
        <v>0</v>
      </c>
      <c r="L65" s="1">
        <f t="shared" si="16"/>
        <v>0</v>
      </c>
      <c r="M65" s="1"/>
      <c r="N65" s="1">
        <v>7.23</v>
      </c>
      <c r="O65" s="1"/>
      <c r="P65" s="112">
        <f t="shared" si="17"/>
        <v>0.01</v>
      </c>
      <c r="Q65" s="116"/>
      <c r="R65" s="116">
        <v>0.00108</v>
      </c>
      <c r="S65" s="112">
        <f t="shared" si="18"/>
        <v>0</v>
      </c>
      <c r="X65">
        <v>0</v>
      </c>
      <c r="Z65">
        <v>0</v>
      </c>
    </row>
    <row r="66" spans="1:26" ht="24.75" customHeight="1">
      <c r="A66" s="115">
        <v>36</v>
      </c>
      <c r="B66" s="113" t="s">
        <v>158</v>
      </c>
      <c r="C66" s="146" t="s">
        <v>166</v>
      </c>
      <c r="D66" s="113" t="s">
        <v>167</v>
      </c>
      <c r="E66" s="113" t="s">
        <v>199</v>
      </c>
      <c r="F66" s="134">
        <v>18</v>
      </c>
      <c r="G66" s="114"/>
      <c r="H66" s="114"/>
      <c r="I66" s="114">
        <f t="shared" si="13"/>
        <v>0</v>
      </c>
      <c r="J66" s="113">
        <f t="shared" si="14"/>
        <v>38.88</v>
      </c>
      <c r="K66" s="1">
        <f t="shared" si="15"/>
        <v>0</v>
      </c>
      <c r="L66" s="1">
        <f t="shared" si="16"/>
        <v>0</v>
      </c>
      <c r="M66" s="1"/>
      <c r="N66" s="1">
        <v>2.16</v>
      </c>
      <c r="O66" s="1"/>
      <c r="P66" s="112">
        <f t="shared" si="17"/>
        <v>0</v>
      </c>
      <c r="Q66" s="116"/>
      <c r="R66" s="116">
        <v>0</v>
      </c>
      <c r="S66" s="112">
        <f t="shared" si="18"/>
        <v>0</v>
      </c>
      <c r="X66">
        <v>0</v>
      </c>
      <c r="Z66">
        <v>0</v>
      </c>
    </row>
    <row r="67" spans="1:26" ht="24.75" customHeight="1">
      <c r="A67" s="115">
        <v>37</v>
      </c>
      <c r="B67" s="113" t="s">
        <v>158</v>
      </c>
      <c r="C67" s="146" t="s">
        <v>168</v>
      </c>
      <c r="D67" s="113" t="s">
        <v>169</v>
      </c>
      <c r="E67" s="113" t="s">
        <v>199</v>
      </c>
      <c r="F67" s="134">
        <v>18</v>
      </c>
      <c r="G67" s="114"/>
      <c r="H67" s="114"/>
      <c r="I67" s="114">
        <f t="shared" si="13"/>
        <v>0</v>
      </c>
      <c r="J67" s="113">
        <f t="shared" si="14"/>
        <v>43.02</v>
      </c>
      <c r="K67" s="1">
        <f t="shared" si="15"/>
        <v>0</v>
      </c>
      <c r="L67" s="1">
        <f t="shared" si="16"/>
        <v>0</v>
      </c>
      <c r="M67" s="1"/>
      <c r="N67" s="1">
        <v>2.39</v>
      </c>
      <c r="O67" s="1"/>
      <c r="P67" s="112">
        <f t="shared" si="17"/>
        <v>0</v>
      </c>
      <c r="Q67" s="116"/>
      <c r="R67" s="116">
        <v>0</v>
      </c>
      <c r="S67" s="112">
        <f t="shared" si="18"/>
        <v>0</v>
      </c>
      <c r="X67">
        <v>0</v>
      </c>
      <c r="Z67">
        <v>0</v>
      </c>
    </row>
    <row r="68" spans="1:26" ht="24.75" customHeight="1">
      <c r="A68" s="115">
        <v>38</v>
      </c>
      <c r="B68" s="113" t="s">
        <v>158</v>
      </c>
      <c r="C68" s="146" t="s">
        <v>170</v>
      </c>
      <c r="D68" s="113" t="s">
        <v>171</v>
      </c>
      <c r="E68" s="113" t="s">
        <v>199</v>
      </c>
      <c r="F68" s="134">
        <v>9</v>
      </c>
      <c r="G68" s="114"/>
      <c r="H68" s="114"/>
      <c r="I68" s="114">
        <f t="shared" si="13"/>
        <v>0</v>
      </c>
      <c r="J68" s="113">
        <f t="shared" si="14"/>
        <v>31.86</v>
      </c>
      <c r="K68" s="1">
        <f t="shared" si="15"/>
        <v>0</v>
      </c>
      <c r="L68" s="1">
        <f t="shared" si="16"/>
        <v>0</v>
      </c>
      <c r="M68" s="1"/>
      <c r="N68" s="1">
        <v>3.54</v>
      </c>
      <c r="O68" s="1"/>
      <c r="P68" s="112">
        <f t="shared" si="17"/>
        <v>0</v>
      </c>
      <c r="Q68" s="116"/>
      <c r="R68" s="116">
        <v>0</v>
      </c>
      <c r="S68" s="112">
        <f t="shared" si="18"/>
        <v>0</v>
      </c>
      <c r="X68">
        <v>0</v>
      </c>
      <c r="Z68">
        <v>0</v>
      </c>
    </row>
    <row r="69" spans="1:26" ht="24.75" customHeight="1">
      <c r="A69" s="115">
        <v>39</v>
      </c>
      <c r="B69" s="113" t="s">
        <v>158</v>
      </c>
      <c r="C69" s="146" t="s">
        <v>172</v>
      </c>
      <c r="D69" s="113" t="s">
        <v>173</v>
      </c>
      <c r="E69" s="113" t="s">
        <v>199</v>
      </c>
      <c r="F69" s="134">
        <v>9</v>
      </c>
      <c r="G69" s="114"/>
      <c r="H69" s="114"/>
      <c r="I69" s="114">
        <f t="shared" si="13"/>
        <v>0</v>
      </c>
      <c r="J69" s="113">
        <f t="shared" si="14"/>
        <v>346.59</v>
      </c>
      <c r="K69" s="1">
        <f t="shared" si="15"/>
        <v>0</v>
      </c>
      <c r="L69" s="1">
        <f t="shared" si="16"/>
        <v>0</v>
      </c>
      <c r="M69" s="1"/>
      <c r="N69" s="1">
        <v>38.51</v>
      </c>
      <c r="O69" s="1"/>
      <c r="P69" s="112">
        <f t="shared" si="17"/>
        <v>0.131</v>
      </c>
      <c r="Q69" s="116"/>
      <c r="R69" s="116">
        <v>0.0145760136</v>
      </c>
      <c r="S69" s="112">
        <f t="shared" si="18"/>
        <v>0</v>
      </c>
      <c r="X69">
        <v>0</v>
      </c>
      <c r="Z69">
        <v>0</v>
      </c>
    </row>
    <row r="70" spans="1:26" ht="24.75" customHeight="1">
      <c r="A70" s="115">
        <v>40</v>
      </c>
      <c r="B70" s="113" t="s">
        <v>158</v>
      </c>
      <c r="C70" s="146" t="s">
        <v>174</v>
      </c>
      <c r="D70" s="113" t="s">
        <v>175</v>
      </c>
      <c r="E70" s="113" t="s">
        <v>176</v>
      </c>
      <c r="F70" s="134">
        <v>36</v>
      </c>
      <c r="G70" s="114"/>
      <c r="H70" s="114"/>
      <c r="I70" s="114">
        <f t="shared" si="13"/>
        <v>0</v>
      </c>
      <c r="J70" s="113">
        <f t="shared" si="14"/>
        <v>453.96</v>
      </c>
      <c r="K70" s="1">
        <f t="shared" si="15"/>
        <v>0</v>
      </c>
      <c r="L70" s="1">
        <f t="shared" si="16"/>
        <v>0</v>
      </c>
      <c r="M70" s="1"/>
      <c r="N70" s="1">
        <v>12.61</v>
      </c>
      <c r="O70" s="1"/>
      <c r="P70" s="112">
        <f t="shared" si="17"/>
        <v>0.026</v>
      </c>
      <c r="Q70" s="116"/>
      <c r="R70" s="116">
        <v>0.00071</v>
      </c>
      <c r="S70" s="112">
        <f t="shared" si="18"/>
        <v>0</v>
      </c>
      <c r="X70">
        <v>0</v>
      </c>
      <c r="Z70">
        <v>0</v>
      </c>
    </row>
    <row r="71" spans="1:26" ht="24.75" customHeight="1">
      <c r="A71" s="115">
        <v>41</v>
      </c>
      <c r="B71" s="113" t="s">
        <v>158</v>
      </c>
      <c r="C71" s="146" t="s">
        <v>177</v>
      </c>
      <c r="D71" s="113" t="s">
        <v>178</v>
      </c>
      <c r="E71" s="113" t="s">
        <v>157</v>
      </c>
      <c r="F71" s="134">
        <v>4.95</v>
      </c>
      <c r="G71" s="118"/>
      <c r="H71" s="118"/>
      <c r="I71" s="118">
        <f t="shared" si="13"/>
        <v>0</v>
      </c>
      <c r="J71" s="113">
        <f t="shared" si="14"/>
        <v>13.61</v>
      </c>
      <c r="K71" s="1">
        <f t="shared" si="15"/>
        <v>0</v>
      </c>
      <c r="L71" s="1">
        <f t="shared" si="16"/>
        <v>0</v>
      </c>
      <c r="M71" s="1"/>
      <c r="N71" s="1">
        <v>2.7491399999999997</v>
      </c>
      <c r="O71" s="1"/>
      <c r="P71" s="112">
        <f t="shared" si="17"/>
        <v>0</v>
      </c>
      <c r="Q71" s="116"/>
      <c r="R71" s="116">
        <v>0</v>
      </c>
      <c r="S71" s="112">
        <f t="shared" si="18"/>
        <v>0</v>
      </c>
      <c r="X71">
        <v>0</v>
      </c>
      <c r="Z71">
        <v>0</v>
      </c>
    </row>
    <row r="72" spans="1:26" ht="12.75">
      <c r="A72" s="138"/>
      <c r="B72" s="101"/>
      <c r="C72" s="138"/>
      <c r="D72" s="101" t="s">
        <v>64</v>
      </c>
      <c r="E72" s="101"/>
      <c r="F72" s="133"/>
      <c r="G72" s="104">
        <f>ROUND((SUM(L62:L71))/1,2)</f>
        <v>0</v>
      </c>
      <c r="H72" s="104">
        <f>ROUND((SUM(M62:M71))/1,2)</f>
        <v>0</v>
      </c>
      <c r="I72" s="104">
        <f>ROUND((SUM(I62:I71))/1,2)</f>
        <v>0</v>
      </c>
      <c r="J72" s="101"/>
      <c r="K72" s="101"/>
      <c r="L72" s="101">
        <f>ROUND((SUM(L62:L71))/1,2)</f>
        <v>0</v>
      </c>
      <c r="M72" s="101">
        <f>ROUND((SUM(M62:M71))/1,2)</f>
        <v>0</v>
      </c>
      <c r="N72" s="101"/>
      <c r="O72" s="101"/>
      <c r="P72" s="117">
        <f>ROUND((SUM(P62:P71))/1,2)</f>
        <v>0.47</v>
      </c>
      <c r="Q72" s="98"/>
      <c r="R72" s="98"/>
      <c r="S72" s="117">
        <f>ROUND((SUM(S62:S71))/1,2)</f>
        <v>0</v>
      </c>
      <c r="T72" s="98"/>
      <c r="U72" s="98"/>
      <c r="V72" s="98"/>
      <c r="W72" s="98"/>
      <c r="X72" s="98"/>
      <c r="Y72" s="98"/>
      <c r="Z72" s="98"/>
    </row>
    <row r="73" spans="1:19" ht="12.75">
      <c r="A73" s="142"/>
      <c r="B73" s="1"/>
      <c r="C73" s="142"/>
      <c r="D73" s="1"/>
      <c r="E73" s="1"/>
      <c r="F73" s="135"/>
      <c r="G73" s="95"/>
      <c r="H73" s="95"/>
      <c r="I73" s="95"/>
      <c r="J73" s="1"/>
      <c r="K73" s="1"/>
      <c r="L73" s="1"/>
      <c r="M73" s="1"/>
      <c r="N73" s="1"/>
      <c r="O73" s="1"/>
      <c r="P73" s="1"/>
      <c r="S73" s="1"/>
    </row>
    <row r="74" spans="1:26" ht="12.75">
      <c r="A74" s="138"/>
      <c r="B74" s="101"/>
      <c r="C74" s="138"/>
      <c r="D74" s="101" t="s">
        <v>65</v>
      </c>
      <c r="E74" s="101"/>
      <c r="F74" s="133"/>
      <c r="G74" s="102"/>
      <c r="H74" s="102"/>
      <c r="I74" s="102"/>
      <c r="J74" s="101"/>
      <c r="K74" s="101"/>
      <c r="L74" s="101"/>
      <c r="M74" s="101"/>
      <c r="N74" s="101"/>
      <c r="O74" s="101"/>
      <c r="P74" s="101"/>
      <c r="Q74" s="98"/>
      <c r="R74" s="98"/>
      <c r="S74" s="101"/>
      <c r="T74" s="98"/>
      <c r="U74" s="98"/>
      <c r="V74" s="98"/>
      <c r="W74" s="98"/>
      <c r="X74" s="98"/>
      <c r="Y74" s="98"/>
      <c r="Z74" s="98"/>
    </row>
    <row r="75" spans="1:26" ht="24.75" customHeight="1">
      <c r="A75" s="115">
        <v>42</v>
      </c>
      <c r="B75" s="113" t="s">
        <v>179</v>
      </c>
      <c r="C75" s="146" t="s">
        <v>180</v>
      </c>
      <c r="D75" s="113" t="s">
        <v>181</v>
      </c>
      <c r="E75" s="113" t="s">
        <v>163</v>
      </c>
      <c r="F75" s="134">
        <v>162</v>
      </c>
      <c r="G75" s="114"/>
      <c r="H75" s="114"/>
      <c r="I75" s="114">
        <f aca="true" t="shared" si="19" ref="I75:I81">ROUND(F75*(G75+H75),2)</f>
        <v>0</v>
      </c>
      <c r="J75" s="113">
        <f aca="true" t="shared" si="20" ref="J75:J81">ROUND(F75*(N75),2)</f>
        <v>2259.9</v>
      </c>
      <c r="K75" s="1">
        <f aca="true" t="shared" si="21" ref="K75:K81">ROUND(F75*(O75),2)</f>
        <v>0</v>
      </c>
      <c r="L75" s="1">
        <f aca="true" t="shared" si="22" ref="L75:L81">ROUND(F75*(G75+H75),2)</f>
        <v>0</v>
      </c>
      <c r="M75" s="1"/>
      <c r="N75" s="1">
        <v>13.95</v>
      </c>
      <c r="O75" s="1"/>
      <c r="P75" s="112">
        <f aca="true" t="shared" si="23" ref="P75:P81">ROUND(F75*(R75),3)</f>
        <v>0.136</v>
      </c>
      <c r="Q75" s="116"/>
      <c r="R75" s="116">
        <v>0.00083652</v>
      </c>
      <c r="S75" s="112">
        <f aca="true" t="shared" si="24" ref="S75:S81">ROUND(F75*(X75),3)</f>
        <v>0</v>
      </c>
      <c r="X75">
        <v>0</v>
      </c>
      <c r="Z75">
        <v>0</v>
      </c>
    </row>
    <row r="76" spans="1:26" ht="24.75" customHeight="1">
      <c r="A76" s="115">
        <v>43</v>
      </c>
      <c r="B76" s="113" t="s">
        <v>179</v>
      </c>
      <c r="C76" s="146" t="s">
        <v>182</v>
      </c>
      <c r="D76" s="113" t="s">
        <v>183</v>
      </c>
      <c r="E76" s="113" t="s">
        <v>163</v>
      </c>
      <c r="F76" s="134">
        <v>162</v>
      </c>
      <c r="G76" s="114"/>
      <c r="H76" s="114"/>
      <c r="I76" s="114">
        <f t="shared" si="19"/>
        <v>0</v>
      </c>
      <c r="J76" s="113">
        <f t="shared" si="20"/>
        <v>160.38</v>
      </c>
      <c r="K76" s="1">
        <f t="shared" si="21"/>
        <v>0</v>
      </c>
      <c r="L76" s="1">
        <f t="shared" si="22"/>
        <v>0</v>
      </c>
      <c r="M76" s="1"/>
      <c r="N76" s="1">
        <v>0.99</v>
      </c>
      <c r="O76" s="1"/>
      <c r="P76" s="112">
        <f t="shared" si="23"/>
        <v>0</v>
      </c>
      <c r="Q76" s="116"/>
      <c r="R76" s="116">
        <v>0</v>
      </c>
      <c r="S76" s="112">
        <f t="shared" si="24"/>
        <v>0</v>
      </c>
      <c r="X76">
        <v>0</v>
      </c>
      <c r="Z76">
        <v>0</v>
      </c>
    </row>
    <row r="77" spans="1:26" ht="24.75" customHeight="1">
      <c r="A77" s="115">
        <v>44</v>
      </c>
      <c r="B77" s="113" t="s">
        <v>179</v>
      </c>
      <c r="C77" s="146" t="s">
        <v>184</v>
      </c>
      <c r="D77" s="113" t="s">
        <v>185</v>
      </c>
      <c r="E77" s="113" t="s">
        <v>163</v>
      </c>
      <c r="F77" s="134">
        <v>162</v>
      </c>
      <c r="G77" s="114"/>
      <c r="H77" s="114"/>
      <c r="I77" s="114">
        <f t="shared" si="19"/>
        <v>0</v>
      </c>
      <c r="J77" s="113">
        <f t="shared" si="20"/>
        <v>199.26</v>
      </c>
      <c r="K77" s="1">
        <f t="shared" si="21"/>
        <v>0</v>
      </c>
      <c r="L77" s="1">
        <f t="shared" si="22"/>
        <v>0</v>
      </c>
      <c r="M77" s="1"/>
      <c r="N77" s="1">
        <v>1.23</v>
      </c>
      <c r="O77" s="1"/>
      <c r="P77" s="112">
        <f t="shared" si="23"/>
        <v>0.045</v>
      </c>
      <c r="Q77" s="116"/>
      <c r="R77" s="116">
        <v>0.00028</v>
      </c>
      <c r="S77" s="112">
        <f t="shared" si="24"/>
        <v>0</v>
      </c>
      <c r="X77">
        <v>0</v>
      </c>
      <c r="Z77">
        <v>0</v>
      </c>
    </row>
    <row r="78" spans="1:26" ht="24.75" customHeight="1">
      <c r="A78" s="115">
        <v>45</v>
      </c>
      <c r="B78" s="113" t="s">
        <v>179</v>
      </c>
      <c r="C78" s="146" t="s">
        <v>186</v>
      </c>
      <c r="D78" s="113" t="s">
        <v>187</v>
      </c>
      <c r="E78" s="113" t="s">
        <v>199</v>
      </c>
      <c r="F78" s="134">
        <v>72</v>
      </c>
      <c r="G78" s="114"/>
      <c r="H78" s="114"/>
      <c r="I78" s="114">
        <f t="shared" si="19"/>
        <v>0</v>
      </c>
      <c r="J78" s="113">
        <f t="shared" si="20"/>
        <v>98.64</v>
      </c>
      <c r="K78" s="1">
        <f t="shared" si="21"/>
        <v>0</v>
      </c>
      <c r="L78" s="1">
        <f t="shared" si="22"/>
        <v>0</v>
      </c>
      <c r="M78" s="1"/>
      <c r="N78" s="1">
        <v>1.37</v>
      </c>
      <c r="O78" s="1"/>
      <c r="P78" s="112">
        <f t="shared" si="23"/>
        <v>0.005</v>
      </c>
      <c r="Q78" s="116"/>
      <c r="R78" s="116">
        <v>7E-05</v>
      </c>
      <c r="S78" s="112">
        <f t="shared" si="24"/>
        <v>0</v>
      </c>
      <c r="X78">
        <v>0</v>
      </c>
      <c r="Z78">
        <v>0</v>
      </c>
    </row>
    <row r="79" spans="1:26" ht="24.75" customHeight="1">
      <c r="A79" s="115">
        <v>46</v>
      </c>
      <c r="B79" s="113" t="s">
        <v>179</v>
      </c>
      <c r="C79" s="146" t="s">
        <v>188</v>
      </c>
      <c r="D79" s="113" t="s">
        <v>189</v>
      </c>
      <c r="E79" s="113" t="s">
        <v>163</v>
      </c>
      <c r="F79" s="134">
        <v>162</v>
      </c>
      <c r="G79" s="114"/>
      <c r="H79" s="114"/>
      <c r="I79" s="114">
        <f t="shared" si="19"/>
        <v>0</v>
      </c>
      <c r="J79" s="113">
        <f t="shared" si="20"/>
        <v>296.46</v>
      </c>
      <c r="K79" s="1">
        <f t="shared" si="21"/>
        <v>0</v>
      </c>
      <c r="L79" s="1">
        <f t="shared" si="22"/>
        <v>0</v>
      </c>
      <c r="M79" s="1"/>
      <c r="N79" s="1">
        <v>1.83</v>
      </c>
      <c r="O79" s="1"/>
      <c r="P79" s="112">
        <f t="shared" si="23"/>
        <v>0.099</v>
      </c>
      <c r="Q79" s="116"/>
      <c r="R79" s="116">
        <v>0.00061</v>
      </c>
      <c r="S79" s="112">
        <f t="shared" si="24"/>
        <v>0</v>
      </c>
      <c r="X79">
        <v>0</v>
      </c>
      <c r="Z79">
        <v>0</v>
      </c>
    </row>
    <row r="80" spans="1:26" ht="24.75" customHeight="1">
      <c r="A80" s="115">
        <v>47</v>
      </c>
      <c r="B80" s="113" t="s">
        <v>179</v>
      </c>
      <c r="C80" s="146" t="s">
        <v>190</v>
      </c>
      <c r="D80" s="113" t="s">
        <v>191</v>
      </c>
      <c r="E80" s="113" t="s">
        <v>176</v>
      </c>
      <c r="F80" s="134">
        <v>54</v>
      </c>
      <c r="G80" s="114"/>
      <c r="H80" s="114"/>
      <c r="I80" s="114">
        <f t="shared" si="19"/>
        <v>0</v>
      </c>
      <c r="J80" s="113">
        <f t="shared" si="20"/>
        <v>677.16</v>
      </c>
      <c r="K80" s="1">
        <f t="shared" si="21"/>
        <v>0</v>
      </c>
      <c r="L80" s="1">
        <f t="shared" si="22"/>
        <v>0</v>
      </c>
      <c r="M80" s="1"/>
      <c r="N80" s="1">
        <v>12.54</v>
      </c>
      <c r="O80" s="1"/>
      <c r="P80" s="112">
        <f t="shared" si="23"/>
        <v>0.038</v>
      </c>
      <c r="Q80" s="116"/>
      <c r="R80" s="116">
        <v>0.00071</v>
      </c>
      <c r="S80" s="112">
        <f t="shared" si="24"/>
        <v>0</v>
      </c>
      <c r="X80">
        <v>0</v>
      </c>
      <c r="Z80">
        <v>0</v>
      </c>
    </row>
    <row r="81" spans="1:26" ht="24.75" customHeight="1">
      <c r="A81" s="115">
        <v>48</v>
      </c>
      <c r="B81" s="113" t="s">
        <v>179</v>
      </c>
      <c r="C81" s="146" t="s">
        <v>192</v>
      </c>
      <c r="D81" s="113" t="s">
        <v>193</v>
      </c>
      <c r="E81" s="113" t="s">
        <v>157</v>
      </c>
      <c r="F81" s="134">
        <v>3.6</v>
      </c>
      <c r="G81" s="118"/>
      <c r="H81" s="118"/>
      <c r="I81" s="118">
        <f t="shared" si="19"/>
        <v>0</v>
      </c>
      <c r="J81" s="113">
        <f t="shared" si="20"/>
        <v>29.55</v>
      </c>
      <c r="K81" s="1">
        <f t="shared" si="21"/>
        <v>0</v>
      </c>
      <c r="L81" s="1">
        <f t="shared" si="22"/>
        <v>0</v>
      </c>
      <c r="M81" s="1"/>
      <c r="N81" s="1">
        <v>8.20772</v>
      </c>
      <c r="O81" s="1"/>
      <c r="P81" s="112">
        <f t="shared" si="23"/>
        <v>0</v>
      </c>
      <c r="Q81" s="116"/>
      <c r="R81" s="116">
        <v>0</v>
      </c>
      <c r="S81" s="112">
        <f t="shared" si="24"/>
        <v>0</v>
      </c>
      <c r="X81">
        <v>0</v>
      </c>
      <c r="Z81">
        <v>0</v>
      </c>
    </row>
    <row r="82" spans="1:26" ht="12.75">
      <c r="A82" s="138"/>
      <c r="B82" s="101"/>
      <c r="C82" s="138"/>
      <c r="D82" s="101" t="s">
        <v>65</v>
      </c>
      <c r="E82" s="101"/>
      <c r="F82" s="133"/>
      <c r="G82" s="104">
        <f>ROUND((SUM(L74:L81))/1,2)</f>
        <v>0</v>
      </c>
      <c r="H82" s="104">
        <f>ROUND((SUM(M74:M81))/1,2)</f>
        <v>0</v>
      </c>
      <c r="I82" s="104">
        <f>ROUND((SUM(I74:I81))/1,2)</f>
        <v>0</v>
      </c>
      <c r="J82" s="101"/>
      <c r="K82" s="101"/>
      <c r="L82" s="101">
        <f>ROUND((SUM(L74:L81))/1,2)</f>
        <v>0</v>
      </c>
      <c r="M82" s="101">
        <f>ROUND((SUM(M74:M81))/1,2)</f>
        <v>0</v>
      </c>
      <c r="N82" s="101"/>
      <c r="O82" s="101"/>
      <c r="P82" s="117">
        <f>ROUND((SUM(P74:P81))/1,2)</f>
        <v>0.32</v>
      </c>
      <c r="Q82" s="98"/>
      <c r="R82" s="98"/>
      <c r="S82" s="117">
        <f>ROUND((SUM(S74:S81))/1,2)</f>
        <v>0</v>
      </c>
      <c r="T82" s="98"/>
      <c r="U82" s="98"/>
      <c r="V82" s="98"/>
      <c r="W82" s="98"/>
      <c r="X82" s="98"/>
      <c r="Y82" s="98"/>
      <c r="Z82" s="98"/>
    </row>
    <row r="83" spans="1:19" ht="12.75">
      <c r="A83" s="142"/>
      <c r="B83" s="1"/>
      <c r="C83" s="142"/>
      <c r="D83" s="1"/>
      <c r="E83" s="1"/>
      <c r="F83" s="135"/>
      <c r="G83" s="95"/>
      <c r="H83" s="95"/>
      <c r="I83" s="95"/>
      <c r="J83" s="1"/>
      <c r="K83" s="1"/>
      <c r="L83" s="1"/>
      <c r="M83" s="1"/>
      <c r="N83" s="1"/>
      <c r="O83" s="1"/>
      <c r="P83" s="1"/>
      <c r="S83" s="1"/>
    </row>
    <row r="84" spans="1:26" ht="12.75">
      <c r="A84" s="138"/>
      <c r="B84" s="101"/>
      <c r="C84" s="138"/>
      <c r="D84" s="101" t="s">
        <v>66</v>
      </c>
      <c r="E84" s="101"/>
      <c r="F84" s="133"/>
      <c r="G84" s="102"/>
      <c r="H84" s="102"/>
      <c r="I84" s="102"/>
      <c r="J84" s="101"/>
      <c r="K84" s="101"/>
      <c r="L84" s="101"/>
      <c r="M84" s="101"/>
      <c r="N84" s="101"/>
      <c r="O84" s="101"/>
      <c r="P84" s="101"/>
      <c r="Q84" s="98"/>
      <c r="R84" s="98"/>
      <c r="S84" s="101"/>
      <c r="T84" s="98"/>
      <c r="U84" s="98"/>
      <c r="V84" s="98"/>
      <c r="W84" s="98"/>
      <c r="X84" s="98"/>
      <c r="Y84" s="98"/>
      <c r="Z84" s="98"/>
    </row>
    <row r="85" spans="1:26" ht="24.75" customHeight="1">
      <c r="A85" s="115">
        <v>49</v>
      </c>
      <c r="B85" s="113" t="s">
        <v>194</v>
      </c>
      <c r="C85" s="146" t="s">
        <v>195</v>
      </c>
      <c r="D85" s="113" t="s">
        <v>196</v>
      </c>
      <c r="E85" s="113" t="s">
        <v>138</v>
      </c>
      <c r="F85" s="134">
        <v>9</v>
      </c>
      <c r="G85" s="114"/>
      <c r="H85" s="114"/>
      <c r="I85" s="114">
        <f aca="true" t="shared" si="25" ref="I85:I102">ROUND(F85*(G85+H85),2)</f>
        <v>0</v>
      </c>
      <c r="J85" s="113">
        <f aca="true" t="shared" si="26" ref="J85:J102">ROUND(F85*(N85),2)</f>
        <v>2565</v>
      </c>
      <c r="K85" s="1">
        <f aca="true" t="shared" si="27" ref="K85:K102">ROUND(F85*(O85),2)</f>
        <v>0</v>
      </c>
      <c r="L85" s="1">
        <f aca="true" t="shared" si="28" ref="L85:L101">ROUND(F85*(G85+H85),2)</f>
        <v>0</v>
      </c>
      <c r="M85" s="1"/>
      <c r="N85" s="1">
        <v>285</v>
      </c>
      <c r="O85" s="1"/>
      <c r="P85" s="112">
        <f aca="true" t="shared" si="29" ref="P85:P102">ROUND(F85*(R85),3)</f>
        <v>0.126</v>
      </c>
      <c r="Q85" s="116"/>
      <c r="R85" s="116">
        <v>0.01397</v>
      </c>
      <c r="S85" s="112">
        <f aca="true" t="shared" si="30" ref="S85:S102">ROUND(F85*(X85),3)</f>
        <v>0</v>
      </c>
      <c r="X85">
        <v>0</v>
      </c>
      <c r="Z85">
        <v>0</v>
      </c>
    </row>
    <row r="86" spans="1:26" ht="24.75" customHeight="1">
      <c r="A86" s="115">
        <v>50</v>
      </c>
      <c r="B86" s="113" t="s">
        <v>194</v>
      </c>
      <c r="C86" s="146" t="s">
        <v>197</v>
      </c>
      <c r="D86" s="113" t="s">
        <v>198</v>
      </c>
      <c r="E86" s="113" t="s">
        <v>199</v>
      </c>
      <c r="F86" s="134">
        <v>9</v>
      </c>
      <c r="G86" s="114"/>
      <c r="H86" s="114"/>
      <c r="I86" s="114">
        <f t="shared" si="25"/>
        <v>0</v>
      </c>
      <c r="J86" s="113">
        <f t="shared" si="26"/>
        <v>12.15</v>
      </c>
      <c r="K86" s="1">
        <f t="shared" si="27"/>
        <v>0</v>
      </c>
      <c r="L86" s="1">
        <f t="shared" si="28"/>
        <v>0</v>
      </c>
      <c r="M86" s="1"/>
      <c r="N86" s="1">
        <v>1.35</v>
      </c>
      <c r="O86" s="1"/>
      <c r="P86" s="112">
        <f t="shared" si="29"/>
        <v>0.006</v>
      </c>
      <c r="Q86" s="116"/>
      <c r="R86" s="116">
        <v>0.00071</v>
      </c>
      <c r="S86" s="112">
        <f t="shared" si="30"/>
        <v>0</v>
      </c>
      <c r="X86">
        <v>0</v>
      </c>
      <c r="Z86">
        <v>0</v>
      </c>
    </row>
    <row r="87" spans="1:26" ht="24.75" customHeight="1">
      <c r="A87" s="115">
        <v>51</v>
      </c>
      <c r="B87" s="113" t="s">
        <v>194</v>
      </c>
      <c r="C87" s="146" t="s">
        <v>200</v>
      </c>
      <c r="D87" s="113" t="s">
        <v>201</v>
      </c>
      <c r="E87" s="113" t="s">
        <v>199</v>
      </c>
      <c r="F87" s="134">
        <v>9</v>
      </c>
      <c r="G87" s="114"/>
      <c r="H87" s="114"/>
      <c r="I87" s="114">
        <f t="shared" si="25"/>
        <v>0</v>
      </c>
      <c r="J87" s="113">
        <f t="shared" si="26"/>
        <v>313.65</v>
      </c>
      <c r="K87" s="1">
        <f t="shared" si="27"/>
        <v>0</v>
      </c>
      <c r="L87" s="1">
        <f t="shared" si="28"/>
        <v>0</v>
      </c>
      <c r="M87" s="1"/>
      <c r="N87" s="1">
        <v>34.85</v>
      </c>
      <c r="O87" s="1"/>
      <c r="P87" s="112">
        <f t="shared" si="29"/>
        <v>0.004</v>
      </c>
      <c r="Q87" s="116"/>
      <c r="R87" s="116">
        <v>0.0004</v>
      </c>
      <c r="S87" s="112">
        <f t="shared" si="30"/>
        <v>0</v>
      </c>
      <c r="X87">
        <v>0</v>
      </c>
      <c r="Z87">
        <v>0</v>
      </c>
    </row>
    <row r="88" spans="1:26" ht="24.75" customHeight="1">
      <c r="A88" s="115">
        <v>52</v>
      </c>
      <c r="B88" s="113" t="s">
        <v>194</v>
      </c>
      <c r="C88" s="146" t="s">
        <v>202</v>
      </c>
      <c r="D88" s="113" t="s">
        <v>203</v>
      </c>
      <c r="E88" s="113" t="s">
        <v>138</v>
      </c>
      <c r="F88" s="134">
        <v>9</v>
      </c>
      <c r="G88" s="114"/>
      <c r="H88" s="114"/>
      <c r="I88" s="114">
        <f t="shared" si="25"/>
        <v>0</v>
      </c>
      <c r="J88" s="113">
        <f t="shared" si="26"/>
        <v>540.18</v>
      </c>
      <c r="K88" s="1">
        <f t="shared" si="27"/>
        <v>0</v>
      </c>
      <c r="L88" s="1">
        <f t="shared" si="28"/>
        <v>0</v>
      </c>
      <c r="M88" s="1"/>
      <c r="N88" s="1">
        <v>60.02</v>
      </c>
      <c r="O88" s="1"/>
      <c r="P88" s="112">
        <f t="shared" si="29"/>
        <v>0.133</v>
      </c>
      <c r="Q88" s="116"/>
      <c r="R88" s="116">
        <v>0.01483</v>
      </c>
      <c r="S88" s="112">
        <f t="shared" si="30"/>
        <v>0</v>
      </c>
      <c r="X88">
        <v>0</v>
      </c>
      <c r="Z88">
        <v>0</v>
      </c>
    </row>
    <row r="89" spans="1:26" ht="24.75" customHeight="1">
      <c r="A89" s="115">
        <v>53</v>
      </c>
      <c r="B89" s="113" t="s">
        <v>194</v>
      </c>
      <c r="C89" s="146" t="s">
        <v>204</v>
      </c>
      <c r="D89" s="113" t="s">
        <v>205</v>
      </c>
      <c r="E89" s="113" t="s">
        <v>199</v>
      </c>
      <c r="F89" s="134">
        <v>9</v>
      </c>
      <c r="G89" s="114"/>
      <c r="H89" s="114"/>
      <c r="I89" s="114">
        <f t="shared" si="25"/>
        <v>0</v>
      </c>
      <c r="J89" s="113">
        <f t="shared" si="26"/>
        <v>10.17</v>
      </c>
      <c r="K89" s="1">
        <f t="shared" si="27"/>
        <v>0</v>
      </c>
      <c r="L89" s="1">
        <f t="shared" si="28"/>
        <v>0</v>
      </c>
      <c r="M89" s="1"/>
      <c r="N89" s="1">
        <v>1.13</v>
      </c>
      <c r="O89" s="1"/>
      <c r="P89" s="112">
        <f t="shared" si="29"/>
        <v>0.424</v>
      </c>
      <c r="Q89" s="116"/>
      <c r="R89" s="116">
        <v>0.0471</v>
      </c>
      <c r="S89" s="112">
        <f t="shared" si="30"/>
        <v>0</v>
      </c>
      <c r="X89">
        <v>0</v>
      </c>
      <c r="Z89">
        <v>0</v>
      </c>
    </row>
    <row r="90" spans="1:26" ht="24.75" customHeight="1">
      <c r="A90" s="115">
        <v>54</v>
      </c>
      <c r="B90" s="113" t="s">
        <v>194</v>
      </c>
      <c r="C90" s="146" t="s">
        <v>206</v>
      </c>
      <c r="D90" s="113" t="s">
        <v>207</v>
      </c>
      <c r="E90" s="113" t="s">
        <v>138</v>
      </c>
      <c r="F90" s="134">
        <v>9</v>
      </c>
      <c r="G90" s="114"/>
      <c r="H90" s="114"/>
      <c r="I90" s="114">
        <f t="shared" si="25"/>
        <v>0</v>
      </c>
      <c r="J90" s="113">
        <f t="shared" si="26"/>
        <v>148.5</v>
      </c>
      <c r="K90" s="1">
        <f t="shared" si="27"/>
        <v>0</v>
      </c>
      <c r="L90" s="1">
        <f t="shared" si="28"/>
        <v>0</v>
      </c>
      <c r="M90" s="1"/>
      <c r="N90" s="1">
        <v>16.5</v>
      </c>
      <c r="O90" s="1"/>
      <c r="P90" s="112">
        <f t="shared" si="29"/>
        <v>0.02</v>
      </c>
      <c r="Q90" s="116"/>
      <c r="R90" s="116">
        <v>0.00226</v>
      </c>
      <c r="S90" s="112">
        <f t="shared" si="30"/>
        <v>0</v>
      </c>
      <c r="X90">
        <v>0</v>
      </c>
      <c r="Z90">
        <v>0</v>
      </c>
    </row>
    <row r="91" spans="1:26" ht="24.75" customHeight="1">
      <c r="A91" s="115">
        <v>55</v>
      </c>
      <c r="B91" s="113" t="s">
        <v>194</v>
      </c>
      <c r="C91" s="146" t="s">
        <v>208</v>
      </c>
      <c r="D91" s="113" t="s">
        <v>209</v>
      </c>
      <c r="E91" s="113" t="s">
        <v>138</v>
      </c>
      <c r="F91" s="134">
        <v>9</v>
      </c>
      <c r="G91" s="114"/>
      <c r="H91" s="114"/>
      <c r="I91" s="114">
        <f t="shared" si="25"/>
        <v>0</v>
      </c>
      <c r="J91" s="113">
        <f t="shared" si="26"/>
        <v>284.13</v>
      </c>
      <c r="K91" s="1">
        <f t="shared" si="27"/>
        <v>0</v>
      </c>
      <c r="L91" s="1">
        <f t="shared" si="28"/>
        <v>0</v>
      </c>
      <c r="M91" s="1"/>
      <c r="N91" s="1">
        <v>31.57</v>
      </c>
      <c r="O91" s="1"/>
      <c r="P91" s="112">
        <f t="shared" si="29"/>
        <v>0.183</v>
      </c>
      <c r="Q91" s="116"/>
      <c r="R91" s="116">
        <v>0.02034</v>
      </c>
      <c r="S91" s="112">
        <f t="shared" si="30"/>
        <v>0</v>
      </c>
      <c r="X91">
        <v>0</v>
      </c>
      <c r="Z91">
        <v>0</v>
      </c>
    </row>
    <row r="92" spans="1:26" ht="24.75" customHeight="1">
      <c r="A92" s="115">
        <v>56</v>
      </c>
      <c r="B92" s="113" t="s">
        <v>194</v>
      </c>
      <c r="C92" s="146" t="s">
        <v>210</v>
      </c>
      <c r="D92" s="113" t="s">
        <v>211</v>
      </c>
      <c r="E92" s="113" t="s">
        <v>138</v>
      </c>
      <c r="F92" s="134">
        <v>27</v>
      </c>
      <c r="G92" s="114"/>
      <c r="H92" s="114"/>
      <c r="I92" s="114">
        <f t="shared" si="25"/>
        <v>0</v>
      </c>
      <c r="J92" s="113">
        <f t="shared" si="26"/>
        <v>514.08</v>
      </c>
      <c r="K92" s="1">
        <f t="shared" si="27"/>
        <v>0</v>
      </c>
      <c r="L92" s="1">
        <f t="shared" si="28"/>
        <v>0</v>
      </c>
      <c r="M92" s="1"/>
      <c r="N92" s="1">
        <v>19.04</v>
      </c>
      <c r="O92" s="1"/>
      <c r="P92" s="112">
        <f t="shared" si="29"/>
        <v>0.021</v>
      </c>
      <c r="Q92" s="116"/>
      <c r="R92" s="116">
        <v>0.00079</v>
      </c>
      <c r="S92" s="112">
        <f t="shared" si="30"/>
        <v>0</v>
      </c>
      <c r="X92">
        <v>0</v>
      </c>
      <c r="Z92">
        <v>0</v>
      </c>
    </row>
    <row r="93" spans="1:26" ht="24.75" customHeight="1">
      <c r="A93" s="115">
        <v>57</v>
      </c>
      <c r="B93" s="113" t="s">
        <v>194</v>
      </c>
      <c r="C93" s="146" t="s">
        <v>212</v>
      </c>
      <c r="D93" s="113" t="s">
        <v>213</v>
      </c>
      <c r="E93" s="113" t="s">
        <v>138</v>
      </c>
      <c r="F93" s="134">
        <v>27</v>
      </c>
      <c r="G93" s="114"/>
      <c r="H93" s="114"/>
      <c r="I93" s="114">
        <f t="shared" si="25"/>
        <v>0</v>
      </c>
      <c r="J93" s="113">
        <f t="shared" si="26"/>
        <v>113.13</v>
      </c>
      <c r="K93" s="1">
        <f t="shared" si="27"/>
        <v>0</v>
      </c>
      <c r="L93" s="1">
        <f t="shared" si="28"/>
        <v>0</v>
      </c>
      <c r="M93" s="1"/>
      <c r="N93" s="1">
        <v>4.19</v>
      </c>
      <c r="O93" s="1"/>
      <c r="P93" s="112">
        <f t="shared" si="29"/>
        <v>0.008</v>
      </c>
      <c r="Q93" s="116"/>
      <c r="R93" s="116">
        <v>0.00028</v>
      </c>
      <c r="S93" s="112">
        <f t="shared" si="30"/>
        <v>0</v>
      </c>
      <c r="X93">
        <v>0</v>
      </c>
      <c r="Z93">
        <v>0</v>
      </c>
    </row>
    <row r="94" spans="1:26" ht="24.75" customHeight="1">
      <c r="A94" s="115">
        <v>58</v>
      </c>
      <c r="B94" s="113" t="s">
        <v>194</v>
      </c>
      <c r="C94" s="146" t="s">
        <v>214</v>
      </c>
      <c r="D94" s="113" t="s">
        <v>215</v>
      </c>
      <c r="E94" s="113" t="s">
        <v>138</v>
      </c>
      <c r="F94" s="134">
        <v>9</v>
      </c>
      <c r="G94" s="114"/>
      <c r="H94" s="114"/>
      <c r="I94" s="114">
        <f t="shared" si="25"/>
        <v>0</v>
      </c>
      <c r="J94" s="113">
        <f t="shared" si="26"/>
        <v>886.5</v>
      </c>
      <c r="K94" s="1">
        <f t="shared" si="27"/>
        <v>0</v>
      </c>
      <c r="L94" s="1">
        <f t="shared" si="28"/>
        <v>0</v>
      </c>
      <c r="M94" s="1"/>
      <c r="N94" s="1">
        <v>98.5</v>
      </c>
      <c r="O94" s="1"/>
      <c r="P94" s="112">
        <f t="shared" si="29"/>
        <v>0.01</v>
      </c>
      <c r="Q94" s="116"/>
      <c r="R94" s="116">
        <v>0.00115</v>
      </c>
      <c r="S94" s="112">
        <f t="shared" si="30"/>
        <v>0</v>
      </c>
      <c r="X94">
        <v>0</v>
      </c>
      <c r="Z94">
        <v>0</v>
      </c>
    </row>
    <row r="95" spans="1:26" ht="24.75" customHeight="1">
      <c r="A95" s="115">
        <v>59</v>
      </c>
      <c r="B95" s="113" t="s">
        <v>194</v>
      </c>
      <c r="C95" s="146" t="s">
        <v>216</v>
      </c>
      <c r="D95" s="113" t="s">
        <v>217</v>
      </c>
      <c r="E95" s="113" t="s">
        <v>199</v>
      </c>
      <c r="F95" s="134">
        <v>9</v>
      </c>
      <c r="G95" s="114"/>
      <c r="H95" s="114"/>
      <c r="I95" s="114">
        <f t="shared" si="25"/>
        <v>0</v>
      </c>
      <c r="J95" s="113">
        <f t="shared" si="26"/>
        <v>62.82</v>
      </c>
      <c r="K95" s="1">
        <f t="shared" si="27"/>
        <v>0</v>
      </c>
      <c r="L95" s="1">
        <f t="shared" si="28"/>
        <v>0</v>
      </c>
      <c r="M95" s="1"/>
      <c r="N95" s="1">
        <v>6.98</v>
      </c>
      <c r="O95" s="1"/>
      <c r="P95" s="112">
        <f t="shared" si="29"/>
        <v>0.001</v>
      </c>
      <c r="Q95" s="116"/>
      <c r="R95" s="116">
        <v>0.00012</v>
      </c>
      <c r="S95" s="112">
        <f t="shared" si="30"/>
        <v>0</v>
      </c>
      <c r="X95">
        <v>0</v>
      </c>
      <c r="Z95">
        <v>0</v>
      </c>
    </row>
    <row r="96" spans="1:26" ht="24.75" customHeight="1">
      <c r="A96" s="115">
        <v>60</v>
      </c>
      <c r="B96" s="113" t="s">
        <v>194</v>
      </c>
      <c r="C96" s="146" t="s">
        <v>218</v>
      </c>
      <c r="D96" s="113" t="s">
        <v>219</v>
      </c>
      <c r="E96" s="113" t="s">
        <v>138</v>
      </c>
      <c r="F96" s="134">
        <v>9</v>
      </c>
      <c r="G96" s="114"/>
      <c r="H96" s="114"/>
      <c r="I96" s="114">
        <f t="shared" si="25"/>
        <v>0</v>
      </c>
      <c r="J96" s="113">
        <f t="shared" si="26"/>
        <v>1799.46</v>
      </c>
      <c r="K96" s="1">
        <f t="shared" si="27"/>
        <v>0</v>
      </c>
      <c r="L96" s="1">
        <f t="shared" si="28"/>
        <v>0</v>
      </c>
      <c r="M96" s="1"/>
      <c r="N96" s="1">
        <v>199.94</v>
      </c>
      <c r="O96" s="1"/>
      <c r="P96" s="112">
        <f t="shared" si="29"/>
        <v>0.03</v>
      </c>
      <c r="Q96" s="116"/>
      <c r="R96" s="116">
        <v>0.00337</v>
      </c>
      <c r="S96" s="112">
        <f t="shared" si="30"/>
        <v>0</v>
      </c>
      <c r="X96">
        <v>0</v>
      </c>
      <c r="Z96">
        <v>0</v>
      </c>
    </row>
    <row r="97" spans="1:26" ht="24.75" customHeight="1">
      <c r="A97" s="115">
        <v>61</v>
      </c>
      <c r="B97" s="113" t="s">
        <v>194</v>
      </c>
      <c r="C97" s="146" t="s">
        <v>220</v>
      </c>
      <c r="D97" s="113" t="s">
        <v>221</v>
      </c>
      <c r="E97" s="113" t="s">
        <v>199</v>
      </c>
      <c r="F97" s="134">
        <v>9</v>
      </c>
      <c r="G97" s="114"/>
      <c r="H97" s="114"/>
      <c r="I97" s="114">
        <f t="shared" si="25"/>
        <v>0</v>
      </c>
      <c r="J97" s="113">
        <f t="shared" si="26"/>
        <v>76.5</v>
      </c>
      <c r="K97" s="1">
        <f t="shared" si="27"/>
        <v>0</v>
      </c>
      <c r="L97" s="1">
        <f t="shared" si="28"/>
        <v>0</v>
      </c>
      <c r="M97" s="1"/>
      <c r="N97" s="1">
        <v>8.5</v>
      </c>
      <c r="O97" s="1"/>
      <c r="P97" s="112">
        <f t="shared" si="29"/>
        <v>0.001</v>
      </c>
      <c r="Q97" s="116"/>
      <c r="R97" s="116">
        <v>0.00013</v>
      </c>
      <c r="S97" s="112">
        <f t="shared" si="30"/>
        <v>0</v>
      </c>
      <c r="X97">
        <v>0</v>
      </c>
      <c r="Z97">
        <v>0</v>
      </c>
    </row>
    <row r="98" spans="1:26" ht="24.75" customHeight="1">
      <c r="A98" s="115">
        <v>62</v>
      </c>
      <c r="B98" s="113" t="s">
        <v>194</v>
      </c>
      <c r="C98" s="146" t="s">
        <v>222</v>
      </c>
      <c r="D98" s="113" t="s">
        <v>223</v>
      </c>
      <c r="E98" s="113" t="s">
        <v>199</v>
      </c>
      <c r="F98" s="134">
        <v>9</v>
      </c>
      <c r="G98" s="114"/>
      <c r="H98" s="114"/>
      <c r="I98" s="114">
        <f t="shared" si="25"/>
        <v>0</v>
      </c>
      <c r="J98" s="113">
        <f t="shared" si="26"/>
        <v>34.65</v>
      </c>
      <c r="K98" s="1">
        <f t="shared" si="27"/>
        <v>0</v>
      </c>
      <c r="L98" s="1">
        <f t="shared" si="28"/>
        <v>0</v>
      </c>
      <c r="M98" s="1"/>
      <c r="N98" s="1">
        <v>3.85</v>
      </c>
      <c r="O98" s="1"/>
      <c r="P98" s="112">
        <f t="shared" si="29"/>
        <v>0.002</v>
      </c>
      <c r="Q98" s="116"/>
      <c r="R98" s="116">
        <v>0.00027</v>
      </c>
      <c r="S98" s="112">
        <f t="shared" si="30"/>
        <v>0</v>
      </c>
      <c r="X98">
        <v>0</v>
      </c>
      <c r="Z98">
        <v>0</v>
      </c>
    </row>
    <row r="99" spans="1:26" ht="24.75" customHeight="1">
      <c r="A99" s="115">
        <v>63</v>
      </c>
      <c r="B99" s="113" t="s">
        <v>194</v>
      </c>
      <c r="C99" s="146" t="s">
        <v>224</v>
      </c>
      <c r="D99" s="113" t="s">
        <v>225</v>
      </c>
      <c r="E99" s="113" t="s">
        <v>199</v>
      </c>
      <c r="F99" s="134">
        <v>9</v>
      </c>
      <c r="G99" s="114"/>
      <c r="H99" s="114"/>
      <c r="I99" s="114">
        <f t="shared" si="25"/>
        <v>0</v>
      </c>
      <c r="J99" s="113">
        <f t="shared" si="26"/>
        <v>16.65</v>
      </c>
      <c r="K99" s="1">
        <f t="shared" si="27"/>
        <v>0</v>
      </c>
      <c r="L99" s="1">
        <f t="shared" si="28"/>
        <v>0</v>
      </c>
      <c r="M99" s="1"/>
      <c r="N99" s="1">
        <v>1.85</v>
      </c>
      <c r="O99" s="1"/>
      <c r="P99" s="112">
        <f t="shared" si="29"/>
        <v>0</v>
      </c>
      <c r="Q99" s="116"/>
      <c r="R99" s="116">
        <v>0</v>
      </c>
      <c r="S99" s="112">
        <f t="shared" si="30"/>
        <v>0</v>
      </c>
      <c r="X99">
        <v>0</v>
      </c>
      <c r="Z99">
        <v>0</v>
      </c>
    </row>
    <row r="100" spans="1:26" ht="24.75" customHeight="1">
      <c r="A100" s="115">
        <v>64</v>
      </c>
      <c r="B100" s="113" t="s">
        <v>194</v>
      </c>
      <c r="C100" s="146" t="s">
        <v>226</v>
      </c>
      <c r="D100" s="113" t="s">
        <v>227</v>
      </c>
      <c r="E100" s="113" t="s">
        <v>176</v>
      </c>
      <c r="F100" s="134">
        <v>67.5</v>
      </c>
      <c r="G100" s="114"/>
      <c r="H100" s="114"/>
      <c r="I100" s="114">
        <f t="shared" si="25"/>
        <v>0</v>
      </c>
      <c r="J100" s="113">
        <f t="shared" si="26"/>
        <v>739.8</v>
      </c>
      <c r="K100" s="1">
        <f t="shared" si="27"/>
        <v>0</v>
      </c>
      <c r="L100" s="1">
        <f t="shared" si="28"/>
        <v>0</v>
      </c>
      <c r="M100" s="1"/>
      <c r="N100" s="1">
        <v>10.96</v>
      </c>
      <c r="O100" s="1"/>
      <c r="P100" s="112">
        <f t="shared" si="29"/>
        <v>0.048</v>
      </c>
      <c r="Q100" s="116"/>
      <c r="R100" s="116">
        <v>0.00071</v>
      </c>
      <c r="S100" s="112">
        <f t="shared" si="30"/>
        <v>0</v>
      </c>
      <c r="X100">
        <v>0</v>
      </c>
      <c r="Z100">
        <v>0</v>
      </c>
    </row>
    <row r="101" spans="1:26" ht="24.75" customHeight="1">
      <c r="A101" s="115">
        <v>65</v>
      </c>
      <c r="B101" s="113" t="s">
        <v>194</v>
      </c>
      <c r="C101" s="146" t="s">
        <v>228</v>
      </c>
      <c r="D101" s="113" t="s">
        <v>229</v>
      </c>
      <c r="E101" s="113" t="s">
        <v>157</v>
      </c>
      <c r="F101" s="134">
        <v>1.35</v>
      </c>
      <c r="G101" s="118"/>
      <c r="H101" s="118"/>
      <c r="I101" s="118">
        <f t="shared" si="25"/>
        <v>0</v>
      </c>
      <c r="J101" s="113">
        <f t="shared" si="26"/>
        <v>30.11</v>
      </c>
      <c r="K101" s="1">
        <f t="shared" si="27"/>
        <v>0</v>
      </c>
      <c r="L101" s="1">
        <f t="shared" si="28"/>
        <v>0</v>
      </c>
      <c r="M101" s="1"/>
      <c r="N101" s="1">
        <v>22.30246</v>
      </c>
      <c r="O101" s="1"/>
      <c r="P101" s="112">
        <f t="shared" si="29"/>
        <v>0</v>
      </c>
      <c r="Q101" s="116"/>
      <c r="R101" s="116">
        <v>0</v>
      </c>
      <c r="S101" s="112">
        <f t="shared" si="30"/>
        <v>0</v>
      </c>
      <c r="X101">
        <v>0</v>
      </c>
      <c r="Z101">
        <v>0</v>
      </c>
    </row>
    <row r="102" spans="1:26" ht="24.75" customHeight="1">
      <c r="A102" s="115">
        <v>66</v>
      </c>
      <c r="B102" s="113" t="s">
        <v>230</v>
      </c>
      <c r="C102" s="146" t="s">
        <v>231</v>
      </c>
      <c r="D102" s="113" t="s">
        <v>232</v>
      </c>
      <c r="E102" s="113" t="s">
        <v>199</v>
      </c>
      <c r="F102" s="134">
        <v>9</v>
      </c>
      <c r="G102" s="114"/>
      <c r="H102" s="114"/>
      <c r="I102" s="114">
        <f t="shared" si="25"/>
        <v>0</v>
      </c>
      <c r="J102" s="113">
        <f t="shared" si="26"/>
        <v>2362.5</v>
      </c>
      <c r="K102" s="1">
        <f t="shared" si="27"/>
        <v>0</v>
      </c>
      <c r="L102" s="1"/>
      <c r="M102" s="1">
        <f>ROUND(F102*(G102+H102),2)</f>
        <v>0</v>
      </c>
      <c r="N102" s="1">
        <v>262.5</v>
      </c>
      <c r="O102" s="1"/>
      <c r="P102" s="112">
        <f t="shared" si="29"/>
        <v>0</v>
      </c>
      <c r="Q102" s="116"/>
      <c r="R102" s="116">
        <v>0</v>
      </c>
      <c r="S102" s="112">
        <f t="shared" si="30"/>
        <v>0</v>
      </c>
      <c r="X102">
        <v>0</v>
      </c>
      <c r="Z102">
        <v>0</v>
      </c>
    </row>
    <row r="103" spans="1:26" ht="12.75">
      <c r="A103" s="138"/>
      <c r="B103" s="101"/>
      <c r="C103" s="138"/>
      <c r="D103" s="101" t="s">
        <v>66</v>
      </c>
      <c r="E103" s="101"/>
      <c r="F103" s="133"/>
      <c r="G103" s="104">
        <f>ROUND((SUM(L84:L102))/1,2)</f>
        <v>0</v>
      </c>
      <c r="H103" s="104">
        <f>ROUND((SUM(M84:M102))/1,2)</f>
        <v>0</v>
      </c>
      <c r="I103" s="104">
        <f>ROUND((SUM(I84:I102))/1,2)</f>
        <v>0</v>
      </c>
      <c r="J103" s="101"/>
      <c r="K103" s="101"/>
      <c r="L103" s="101">
        <f>ROUND((SUM(L84:L102))/1,2)</f>
        <v>0</v>
      </c>
      <c r="M103" s="101">
        <f>ROUND((SUM(M84:M102))/1,2)</f>
        <v>0</v>
      </c>
      <c r="N103" s="101"/>
      <c r="O103" s="101"/>
      <c r="P103" s="117">
        <f>ROUND((SUM(P84:P102))/1,2)</f>
        <v>1.02</v>
      </c>
      <c r="Q103" s="98"/>
      <c r="R103" s="98"/>
      <c r="S103" s="117">
        <f>ROUND((SUM(S84:S102))/1,2)</f>
        <v>0</v>
      </c>
      <c r="T103" s="98"/>
      <c r="U103" s="98"/>
      <c r="V103" s="98"/>
      <c r="W103" s="98"/>
      <c r="X103" s="98"/>
      <c r="Y103" s="98"/>
      <c r="Z103" s="98"/>
    </row>
    <row r="104" spans="1:19" ht="12.75">
      <c r="A104" s="142"/>
      <c r="B104" s="1"/>
      <c r="C104" s="142"/>
      <c r="D104" s="1"/>
      <c r="E104" s="1"/>
      <c r="F104" s="135"/>
      <c r="G104" s="95"/>
      <c r="H104" s="95"/>
      <c r="I104" s="95"/>
      <c r="J104" s="1"/>
      <c r="K104" s="1"/>
      <c r="L104" s="1"/>
      <c r="M104" s="1"/>
      <c r="N104" s="1"/>
      <c r="O104" s="1"/>
      <c r="P104" s="1"/>
      <c r="S104" s="1"/>
    </row>
    <row r="105" spans="1:26" ht="12.75">
      <c r="A105" s="138"/>
      <c r="B105" s="101"/>
      <c r="C105" s="138"/>
      <c r="D105" s="101" t="s">
        <v>67</v>
      </c>
      <c r="E105" s="101"/>
      <c r="F105" s="133"/>
      <c r="G105" s="102"/>
      <c r="H105" s="102"/>
      <c r="I105" s="102"/>
      <c r="J105" s="101"/>
      <c r="K105" s="101"/>
      <c r="L105" s="101"/>
      <c r="M105" s="101"/>
      <c r="N105" s="101"/>
      <c r="O105" s="101"/>
      <c r="P105" s="101"/>
      <c r="Q105" s="98"/>
      <c r="R105" s="98"/>
      <c r="S105" s="101"/>
      <c r="T105" s="98"/>
      <c r="U105" s="98"/>
      <c r="V105" s="98"/>
      <c r="W105" s="98"/>
      <c r="X105" s="98"/>
      <c r="Y105" s="98"/>
      <c r="Z105" s="98"/>
    </row>
    <row r="106" spans="1:26" ht="24.75" customHeight="1">
      <c r="A106" s="115">
        <v>67</v>
      </c>
      <c r="B106" s="113" t="s">
        <v>230</v>
      </c>
      <c r="C106" s="146" t="s">
        <v>233</v>
      </c>
      <c r="D106" s="113" t="s">
        <v>234</v>
      </c>
      <c r="E106" s="113" t="s">
        <v>199</v>
      </c>
      <c r="F106" s="134">
        <v>9</v>
      </c>
      <c r="G106" s="114"/>
      <c r="H106" s="114"/>
      <c r="I106" s="114">
        <f>ROUND(F106*(G106+H106),2)</f>
        <v>0</v>
      </c>
      <c r="J106" s="113">
        <f>ROUND(F106*(N106),2)</f>
        <v>4257</v>
      </c>
      <c r="K106" s="1">
        <f>ROUND(F106*(O106),2)</f>
        <v>0</v>
      </c>
      <c r="L106" s="1"/>
      <c r="M106" s="1">
        <f>ROUND(F106*(G106+H106),2)</f>
        <v>0</v>
      </c>
      <c r="N106" s="1">
        <v>473</v>
      </c>
      <c r="O106" s="1"/>
      <c r="P106" s="112">
        <f>ROUND(F106*(R106),3)</f>
        <v>0</v>
      </c>
      <c r="Q106" s="116"/>
      <c r="R106" s="116">
        <v>0</v>
      </c>
      <c r="S106" s="112">
        <f>ROUND(F106*(X106),3)</f>
        <v>0</v>
      </c>
      <c r="X106">
        <v>0</v>
      </c>
      <c r="Z106">
        <v>0</v>
      </c>
    </row>
    <row r="107" spans="1:26" ht="12.75">
      <c r="A107" s="138"/>
      <c r="B107" s="101"/>
      <c r="C107" s="138"/>
      <c r="D107" s="101" t="s">
        <v>67</v>
      </c>
      <c r="E107" s="101"/>
      <c r="F107" s="133"/>
      <c r="G107" s="104">
        <f>ROUND((SUM(L105:L106))/1,2)</f>
        <v>0</v>
      </c>
      <c r="H107" s="104">
        <f>ROUND((SUM(M105:M106))/1,2)</f>
        <v>0</v>
      </c>
      <c r="I107" s="104">
        <f>ROUND((SUM(I105:I106))/1,2)</f>
        <v>0</v>
      </c>
      <c r="J107" s="101"/>
      <c r="K107" s="101"/>
      <c r="L107" s="101">
        <f>ROUND((SUM(L105:L106))/1,2)</f>
        <v>0</v>
      </c>
      <c r="M107" s="101">
        <f>ROUND((SUM(M105:M106))/1,2)</f>
        <v>0</v>
      </c>
      <c r="N107" s="101"/>
      <c r="O107" s="101"/>
      <c r="P107" s="117">
        <f>ROUND((SUM(P105:P106))/1,2)</f>
        <v>0</v>
      </c>
      <c r="Q107" s="98"/>
      <c r="R107" s="98"/>
      <c r="S107" s="117">
        <f>ROUND((SUM(S105:S106))/1,2)</f>
        <v>0</v>
      </c>
      <c r="T107" s="98"/>
      <c r="U107" s="98"/>
      <c r="V107" s="98"/>
      <c r="W107" s="98"/>
      <c r="X107" s="98"/>
      <c r="Y107" s="98"/>
      <c r="Z107" s="98"/>
    </row>
    <row r="108" spans="1:19" ht="12.75">
      <c r="A108" s="142"/>
      <c r="B108" s="1"/>
      <c r="C108" s="142"/>
      <c r="D108" s="1"/>
      <c r="E108" s="1"/>
      <c r="F108" s="135"/>
      <c r="G108" s="95"/>
      <c r="H108" s="95"/>
      <c r="I108" s="95"/>
      <c r="J108" s="1"/>
      <c r="K108" s="1"/>
      <c r="L108" s="1"/>
      <c r="M108" s="1"/>
      <c r="N108" s="1"/>
      <c r="O108" s="1"/>
      <c r="P108" s="1"/>
      <c r="S108" s="1"/>
    </row>
    <row r="109" spans="1:26" ht="12.75">
      <c r="A109" s="138"/>
      <c r="B109" s="101"/>
      <c r="C109" s="138"/>
      <c r="D109" s="101" t="s">
        <v>68</v>
      </c>
      <c r="E109" s="101"/>
      <c r="F109" s="133"/>
      <c r="G109" s="102"/>
      <c r="H109" s="102"/>
      <c r="I109" s="102"/>
      <c r="J109" s="101"/>
      <c r="K109" s="101"/>
      <c r="L109" s="101"/>
      <c r="M109" s="101"/>
      <c r="N109" s="101"/>
      <c r="O109" s="101"/>
      <c r="P109" s="101"/>
      <c r="Q109" s="98"/>
      <c r="R109" s="98"/>
      <c r="S109" s="101"/>
      <c r="T109" s="98"/>
      <c r="U109" s="98"/>
      <c r="V109" s="98"/>
      <c r="W109" s="98"/>
      <c r="X109" s="98"/>
      <c r="Y109" s="98"/>
      <c r="Z109" s="98"/>
    </row>
    <row r="110" spans="1:26" ht="24.75" customHeight="1">
      <c r="A110" s="115">
        <v>68</v>
      </c>
      <c r="B110" s="113" t="s">
        <v>235</v>
      </c>
      <c r="C110" s="146" t="s">
        <v>236</v>
      </c>
      <c r="D110" s="113" t="s">
        <v>237</v>
      </c>
      <c r="E110" s="1" t="s">
        <v>163</v>
      </c>
      <c r="F110" s="134">
        <v>36</v>
      </c>
      <c r="G110" s="114"/>
      <c r="H110" s="114"/>
      <c r="I110" s="114">
        <f aca="true" t="shared" si="31" ref="I110:I116">ROUND(F110*(G110+H110),2)</f>
        <v>0</v>
      </c>
      <c r="J110" s="113">
        <f aca="true" t="shared" si="32" ref="J110:J116">ROUND(F110*(N110),2)</f>
        <v>113.4</v>
      </c>
      <c r="K110" s="1">
        <f aca="true" t="shared" si="33" ref="K110:K116">ROUND(F110*(O110),2)</f>
        <v>0</v>
      </c>
      <c r="L110" s="1">
        <f>ROUND(F110*(G110+H110),2)</f>
        <v>0</v>
      </c>
      <c r="M110" s="1"/>
      <c r="N110" s="1">
        <v>3.15</v>
      </c>
      <c r="O110" s="1"/>
      <c r="P110" s="112">
        <f aca="true" t="shared" si="34" ref="P110:P116">ROUND(F110*(R110),3)</f>
        <v>0.025</v>
      </c>
      <c r="Q110" s="116"/>
      <c r="R110" s="116">
        <v>0.00069</v>
      </c>
      <c r="S110" s="112">
        <f aca="true" t="shared" si="35" ref="S110:S116">ROUND(F110*(X110),3)</f>
        <v>0</v>
      </c>
      <c r="X110">
        <v>0</v>
      </c>
      <c r="Z110">
        <v>0</v>
      </c>
    </row>
    <row r="111" spans="1:26" ht="24.75" customHeight="1">
      <c r="A111" s="115">
        <v>69</v>
      </c>
      <c r="B111" s="113" t="s">
        <v>235</v>
      </c>
      <c r="C111" s="146" t="s">
        <v>238</v>
      </c>
      <c r="D111" s="113" t="s">
        <v>239</v>
      </c>
      <c r="E111" s="113" t="s">
        <v>103</v>
      </c>
      <c r="F111" s="134">
        <v>27</v>
      </c>
      <c r="G111" s="114"/>
      <c r="H111" s="114"/>
      <c r="I111" s="114">
        <f t="shared" si="31"/>
        <v>0</v>
      </c>
      <c r="J111" s="113">
        <f t="shared" si="32"/>
        <v>367.2</v>
      </c>
      <c r="K111" s="1">
        <f t="shared" si="33"/>
        <v>0</v>
      </c>
      <c r="L111" s="1">
        <f>ROUND(F111*(G111+H111),2)</f>
        <v>0</v>
      </c>
      <c r="M111" s="1"/>
      <c r="N111" s="1">
        <v>13.6</v>
      </c>
      <c r="O111" s="1"/>
      <c r="P111" s="112">
        <f t="shared" si="34"/>
        <v>0.133</v>
      </c>
      <c r="Q111" s="116"/>
      <c r="R111" s="116">
        <v>0.00491</v>
      </c>
      <c r="S111" s="112">
        <f t="shared" si="35"/>
        <v>0</v>
      </c>
      <c r="X111">
        <v>0</v>
      </c>
      <c r="Z111">
        <v>0</v>
      </c>
    </row>
    <row r="112" spans="1:26" ht="24.75" customHeight="1">
      <c r="A112" s="115">
        <v>70</v>
      </c>
      <c r="B112" s="113" t="s">
        <v>235</v>
      </c>
      <c r="C112" s="146" t="s">
        <v>240</v>
      </c>
      <c r="D112" s="113" t="s">
        <v>241</v>
      </c>
      <c r="E112" s="113" t="s">
        <v>103</v>
      </c>
      <c r="F112" s="134">
        <v>27</v>
      </c>
      <c r="G112" s="114"/>
      <c r="H112" s="114"/>
      <c r="I112" s="114">
        <f t="shared" si="31"/>
        <v>0</v>
      </c>
      <c r="J112" s="113">
        <f t="shared" si="32"/>
        <v>50.22</v>
      </c>
      <c r="K112" s="1">
        <f t="shared" si="33"/>
        <v>0</v>
      </c>
      <c r="L112" s="1">
        <f>ROUND(F112*(G112+H112),2)</f>
        <v>0</v>
      </c>
      <c r="M112" s="1"/>
      <c r="N112" s="1">
        <v>1.86</v>
      </c>
      <c r="O112" s="1"/>
      <c r="P112" s="112">
        <f t="shared" si="34"/>
        <v>0.133</v>
      </c>
      <c r="Q112" s="116"/>
      <c r="R112" s="116">
        <v>0.00491</v>
      </c>
      <c r="S112" s="112">
        <f t="shared" si="35"/>
        <v>0</v>
      </c>
      <c r="X112">
        <v>0</v>
      </c>
      <c r="Z112">
        <v>0</v>
      </c>
    </row>
    <row r="113" spans="1:26" ht="24.75" customHeight="1">
      <c r="A113" s="115">
        <v>71</v>
      </c>
      <c r="B113" s="113" t="s">
        <v>235</v>
      </c>
      <c r="C113" s="146" t="s">
        <v>242</v>
      </c>
      <c r="D113" s="113" t="s">
        <v>243</v>
      </c>
      <c r="E113" s="113" t="s">
        <v>103</v>
      </c>
      <c r="F113" s="134">
        <v>27</v>
      </c>
      <c r="G113" s="114"/>
      <c r="H113" s="114"/>
      <c r="I113" s="114">
        <f t="shared" si="31"/>
        <v>0</v>
      </c>
      <c r="J113" s="113">
        <f t="shared" si="32"/>
        <v>164.16</v>
      </c>
      <c r="K113" s="1">
        <f t="shared" si="33"/>
        <v>0</v>
      </c>
      <c r="L113" s="1">
        <f>ROUND(F113*(G113+H113),2)</f>
        <v>0</v>
      </c>
      <c r="M113" s="1"/>
      <c r="N113" s="1">
        <v>6.08</v>
      </c>
      <c r="O113" s="1"/>
      <c r="P113" s="112">
        <f t="shared" si="34"/>
        <v>0</v>
      </c>
      <c r="Q113" s="116"/>
      <c r="R113" s="116">
        <v>0</v>
      </c>
      <c r="S113" s="112">
        <f t="shared" si="35"/>
        <v>0</v>
      </c>
      <c r="X113">
        <v>0</v>
      </c>
      <c r="Z113">
        <v>0</v>
      </c>
    </row>
    <row r="114" spans="1:26" ht="24.75" customHeight="1">
      <c r="A114" s="115">
        <v>72</v>
      </c>
      <c r="B114" s="113" t="s">
        <v>235</v>
      </c>
      <c r="C114" s="146" t="s">
        <v>244</v>
      </c>
      <c r="D114" s="113" t="s">
        <v>245</v>
      </c>
      <c r="E114" s="113" t="s">
        <v>157</v>
      </c>
      <c r="F114" s="134">
        <v>18.45</v>
      </c>
      <c r="G114" s="118"/>
      <c r="H114" s="118"/>
      <c r="I114" s="118">
        <f t="shared" si="31"/>
        <v>0</v>
      </c>
      <c r="J114" s="113">
        <f t="shared" si="32"/>
        <v>55.04</v>
      </c>
      <c r="K114" s="1">
        <f t="shared" si="33"/>
        <v>0</v>
      </c>
      <c r="L114" s="1">
        <f>ROUND(F114*(G114+H114),2)</f>
        <v>0</v>
      </c>
      <c r="M114" s="1"/>
      <c r="N114" s="1">
        <v>2.983218</v>
      </c>
      <c r="O114" s="1"/>
      <c r="P114" s="112">
        <f t="shared" si="34"/>
        <v>0</v>
      </c>
      <c r="Q114" s="116"/>
      <c r="R114" s="116">
        <v>0</v>
      </c>
      <c r="S114" s="112">
        <f t="shared" si="35"/>
        <v>0</v>
      </c>
      <c r="X114">
        <v>0</v>
      </c>
      <c r="Z114">
        <v>0</v>
      </c>
    </row>
    <row r="115" spans="1:26" ht="24.75" customHeight="1">
      <c r="A115" s="115">
        <v>73</v>
      </c>
      <c r="B115" s="113" t="s">
        <v>230</v>
      </c>
      <c r="C115" s="146" t="s">
        <v>246</v>
      </c>
      <c r="D115" s="113" t="s">
        <v>247</v>
      </c>
      <c r="E115" s="113" t="s">
        <v>248</v>
      </c>
      <c r="F115" s="134">
        <v>67.5</v>
      </c>
      <c r="G115" s="114"/>
      <c r="H115" s="114"/>
      <c r="I115" s="114">
        <f t="shared" si="31"/>
        <v>0</v>
      </c>
      <c r="J115" s="113">
        <f t="shared" si="32"/>
        <v>108.68</v>
      </c>
      <c r="K115" s="1">
        <f t="shared" si="33"/>
        <v>0</v>
      </c>
      <c r="L115" s="1"/>
      <c r="M115" s="1">
        <f>ROUND(F115*(G115+H115),2)</f>
        <v>0</v>
      </c>
      <c r="N115" s="1">
        <v>1.61</v>
      </c>
      <c r="O115" s="1"/>
      <c r="P115" s="112">
        <f t="shared" si="34"/>
        <v>0</v>
      </c>
      <c r="Q115" s="116"/>
      <c r="R115" s="116">
        <v>0</v>
      </c>
      <c r="S115" s="112">
        <f t="shared" si="35"/>
        <v>0</v>
      </c>
      <c r="X115">
        <v>0</v>
      </c>
      <c r="Z115">
        <v>0</v>
      </c>
    </row>
    <row r="116" spans="1:26" ht="24.75" customHeight="1">
      <c r="A116" s="115">
        <v>74</v>
      </c>
      <c r="B116" s="113" t="s">
        <v>249</v>
      </c>
      <c r="C116" s="146" t="s">
        <v>250</v>
      </c>
      <c r="D116" s="113" t="s">
        <v>251</v>
      </c>
      <c r="E116" s="113" t="s">
        <v>103</v>
      </c>
      <c r="F116" s="134">
        <v>32.13</v>
      </c>
      <c r="G116" s="114"/>
      <c r="H116" s="114"/>
      <c r="I116" s="114">
        <f t="shared" si="31"/>
        <v>0</v>
      </c>
      <c r="J116" s="113">
        <f t="shared" si="32"/>
        <v>538.82</v>
      </c>
      <c r="K116" s="1">
        <f t="shared" si="33"/>
        <v>0</v>
      </c>
      <c r="L116" s="1"/>
      <c r="M116" s="1">
        <f>ROUND(F116*(G116+H116),2)</f>
        <v>0</v>
      </c>
      <c r="N116" s="1">
        <v>16.77</v>
      </c>
      <c r="O116" s="1"/>
      <c r="P116" s="112">
        <f t="shared" si="34"/>
        <v>0.578</v>
      </c>
      <c r="Q116" s="116"/>
      <c r="R116" s="116">
        <v>0.018</v>
      </c>
      <c r="S116" s="112">
        <f t="shared" si="35"/>
        <v>0</v>
      </c>
      <c r="X116">
        <v>0</v>
      </c>
      <c r="Z116">
        <v>0</v>
      </c>
    </row>
    <row r="117" spans="1:26" ht="12.75">
      <c r="A117" s="138"/>
      <c r="B117" s="101"/>
      <c r="C117" s="138"/>
      <c r="D117" s="101" t="s">
        <v>68</v>
      </c>
      <c r="E117" s="101"/>
      <c r="F117" s="133"/>
      <c r="G117" s="104">
        <f>ROUND((SUM(L109:L116))/1,2)</f>
        <v>0</v>
      </c>
      <c r="H117" s="104">
        <f>ROUND((SUM(M109:M116))/1,2)</f>
        <v>0</v>
      </c>
      <c r="I117" s="104">
        <f>ROUND((SUM(I109:I116))/1,2)</f>
        <v>0</v>
      </c>
      <c r="J117" s="101"/>
      <c r="K117" s="101"/>
      <c r="L117" s="101">
        <f>ROUND((SUM(L109:L116))/1,2)</f>
        <v>0</v>
      </c>
      <c r="M117" s="101">
        <f>ROUND((SUM(M109:M116))/1,2)</f>
        <v>0</v>
      </c>
      <c r="N117" s="101"/>
      <c r="O117" s="101"/>
      <c r="P117" s="117">
        <f>ROUND((SUM(P109:P116))/1,2)</f>
        <v>0.87</v>
      </c>
      <c r="Q117" s="98"/>
      <c r="R117" s="98"/>
      <c r="S117" s="117">
        <f>ROUND((SUM(S109:S116))/1,2)</f>
        <v>0</v>
      </c>
      <c r="T117" s="98"/>
      <c r="U117" s="98"/>
      <c r="V117" s="98"/>
      <c r="W117" s="98"/>
      <c r="X117" s="98"/>
      <c r="Y117" s="98"/>
      <c r="Z117" s="98"/>
    </row>
    <row r="118" spans="1:19" ht="12.75">
      <c r="A118" s="142"/>
      <c r="B118" s="1"/>
      <c r="C118" s="142"/>
      <c r="D118" s="1"/>
      <c r="E118" s="1"/>
      <c r="F118" s="135"/>
      <c r="G118" s="95"/>
      <c r="H118" s="95"/>
      <c r="I118" s="95"/>
      <c r="J118" s="1"/>
      <c r="K118" s="1"/>
      <c r="L118" s="1"/>
      <c r="M118" s="1"/>
      <c r="N118" s="1"/>
      <c r="O118" s="1"/>
      <c r="P118" s="1"/>
      <c r="S118" s="1"/>
    </row>
    <row r="119" spans="1:26" ht="12.75">
      <c r="A119" s="138"/>
      <c r="B119" s="101"/>
      <c r="C119" s="138"/>
      <c r="D119" s="101" t="s">
        <v>69</v>
      </c>
      <c r="E119" s="101"/>
      <c r="F119" s="133"/>
      <c r="G119" s="102"/>
      <c r="H119" s="102"/>
      <c r="I119" s="102"/>
      <c r="J119" s="101"/>
      <c r="K119" s="101"/>
      <c r="L119" s="101"/>
      <c r="M119" s="101"/>
      <c r="N119" s="101"/>
      <c r="O119" s="101"/>
      <c r="P119" s="101"/>
      <c r="Q119" s="98"/>
      <c r="R119" s="98"/>
      <c r="S119" s="101"/>
      <c r="T119" s="98"/>
      <c r="U119" s="98"/>
      <c r="V119" s="98"/>
      <c r="W119" s="98"/>
      <c r="X119" s="98"/>
      <c r="Y119" s="98"/>
      <c r="Z119" s="98"/>
    </row>
    <row r="120" spans="1:26" ht="24.75" customHeight="1">
      <c r="A120" s="115">
        <v>75</v>
      </c>
      <c r="B120" s="113" t="s">
        <v>252</v>
      </c>
      <c r="C120" s="146" t="s">
        <v>253</v>
      </c>
      <c r="D120" s="113" t="s">
        <v>254</v>
      </c>
      <c r="E120" s="113" t="s">
        <v>103</v>
      </c>
      <c r="F120" s="134">
        <v>189</v>
      </c>
      <c r="G120" s="114"/>
      <c r="H120" s="114"/>
      <c r="I120" s="114">
        <f aca="true" t="shared" si="36" ref="I120:I126">ROUND(F120*(G120+H120),2)</f>
        <v>0</v>
      </c>
      <c r="J120" s="113">
        <f aca="true" t="shared" si="37" ref="J120:J126">ROUND(F120*(N120),2)</f>
        <v>3475.71</v>
      </c>
      <c r="K120" s="1">
        <f aca="true" t="shared" si="38" ref="K120:K126">ROUND(F120*(O120),2)</f>
        <v>0</v>
      </c>
      <c r="L120" s="1">
        <f>ROUND(F120*(G120+H120),2)</f>
        <v>0</v>
      </c>
      <c r="M120" s="1"/>
      <c r="N120" s="1">
        <v>18.39</v>
      </c>
      <c r="O120" s="1"/>
      <c r="P120" s="112">
        <f aca="true" t="shared" si="39" ref="P120:P126">ROUND(F120*(R120),3)</f>
        <v>0.482</v>
      </c>
      <c r="Q120" s="116"/>
      <c r="R120" s="116">
        <v>0.00255</v>
      </c>
      <c r="S120" s="112">
        <f aca="true" t="shared" si="40" ref="S120:S126">ROUND(F120*(X120),3)</f>
        <v>0</v>
      </c>
      <c r="X120">
        <v>0</v>
      </c>
      <c r="Z120">
        <v>0</v>
      </c>
    </row>
    <row r="121" spans="1:26" ht="24.75" customHeight="1">
      <c r="A121" s="115">
        <v>76</v>
      </c>
      <c r="B121" s="113" t="s">
        <v>252</v>
      </c>
      <c r="C121" s="146" t="s">
        <v>255</v>
      </c>
      <c r="D121" s="113" t="s">
        <v>256</v>
      </c>
      <c r="E121" s="113" t="s">
        <v>103</v>
      </c>
      <c r="F121" s="134">
        <v>189</v>
      </c>
      <c r="G121" s="114"/>
      <c r="H121" s="114"/>
      <c r="I121" s="114">
        <f t="shared" si="36"/>
        <v>0</v>
      </c>
      <c r="J121" s="113">
        <f t="shared" si="37"/>
        <v>351.54</v>
      </c>
      <c r="K121" s="1">
        <f t="shared" si="38"/>
        <v>0</v>
      </c>
      <c r="L121" s="1">
        <f>ROUND(F121*(G121+H121),2)</f>
        <v>0</v>
      </c>
      <c r="M121" s="1"/>
      <c r="N121" s="1">
        <v>1.86</v>
      </c>
      <c r="O121" s="1"/>
      <c r="P121" s="112">
        <f t="shared" si="39"/>
        <v>0.051</v>
      </c>
      <c r="Q121" s="116"/>
      <c r="R121" s="116">
        <v>0.00027</v>
      </c>
      <c r="S121" s="112">
        <f t="shared" si="40"/>
        <v>0</v>
      </c>
      <c r="X121">
        <v>0</v>
      </c>
      <c r="Z121">
        <v>0</v>
      </c>
    </row>
    <row r="122" spans="1:26" ht="24.75" customHeight="1">
      <c r="A122" s="115">
        <v>77</v>
      </c>
      <c r="B122" s="113" t="s">
        <v>252</v>
      </c>
      <c r="C122" s="146" t="s">
        <v>257</v>
      </c>
      <c r="D122" s="113" t="s">
        <v>258</v>
      </c>
      <c r="E122" s="113" t="s">
        <v>103</v>
      </c>
      <c r="F122" s="134">
        <v>67.5</v>
      </c>
      <c r="G122" s="114"/>
      <c r="H122" s="114"/>
      <c r="I122" s="114">
        <f t="shared" si="36"/>
        <v>0</v>
      </c>
      <c r="J122" s="113">
        <f t="shared" si="37"/>
        <v>1032.75</v>
      </c>
      <c r="K122" s="1">
        <f t="shared" si="38"/>
        <v>0</v>
      </c>
      <c r="L122" s="1">
        <f>ROUND(F122*(G122+H122),2)</f>
        <v>0</v>
      </c>
      <c r="M122" s="1"/>
      <c r="N122" s="1">
        <v>15.3</v>
      </c>
      <c r="O122" s="1"/>
      <c r="P122" s="112">
        <f t="shared" si="39"/>
        <v>0.023</v>
      </c>
      <c r="Q122" s="116"/>
      <c r="R122" s="116">
        <v>0.00034</v>
      </c>
      <c r="S122" s="112">
        <f t="shared" si="40"/>
        <v>0</v>
      </c>
      <c r="X122">
        <v>0</v>
      </c>
      <c r="Z122">
        <v>0</v>
      </c>
    </row>
    <row r="123" spans="1:26" ht="24.75" customHeight="1">
      <c r="A123" s="115">
        <v>78</v>
      </c>
      <c r="B123" s="113" t="s">
        <v>252</v>
      </c>
      <c r="C123" s="146" t="s">
        <v>259</v>
      </c>
      <c r="D123" s="113" t="s">
        <v>260</v>
      </c>
      <c r="E123" s="113" t="s">
        <v>103</v>
      </c>
      <c r="F123" s="134">
        <v>189</v>
      </c>
      <c r="G123" s="114"/>
      <c r="H123" s="114"/>
      <c r="I123" s="114">
        <f t="shared" si="36"/>
        <v>0</v>
      </c>
      <c r="J123" s="113">
        <f t="shared" si="37"/>
        <v>1149.12</v>
      </c>
      <c r="K123" s="1">
        <f t="shared" si="38"/>
        <v>0</v>
      </c>
      <c r="L123" s="1">
        <f>ROUND(F123*(G123+H123),2)</f>
        <v>0</v>
      </c>
      <c r="M123" s="1"/>
      <c r="N123" s="1">
        <v>6.08</v>
      </c>
      <c r="O123" s="1"/>
      <c r="P123" s="112">
        <f t="shared" si="39"/>
        <v>0.176</v>
      </c>
      <c r="Q123" s="116"/>
      <c r="R123" s="116">
        <v>0.00093</v>
      </c>
      <c r="S123" s="112">
        <f t="shared" si="40"/>
        <v>0</v>
      </c>
      <c r="X123">
        <v>0</v>
      </c>
      <c r="Z123">
        <v>0</v>
      </c>
    </row>
    <row r="124" spans="1:26" ht="24.75" customHeight="1">
      <c r="A124" s="115">
        <v>79</v>
      </c>
      <c r="B124" s="113" t="s">
        <v>252</v>
      </c>
      <c r="C124" s="146" t="s">
        <v>261</v>
      </c>
      <c r="D124" s="113" t="s">
        <v>262</v>
      </c>
      <c r="E124" s="113" t="s">
        <v>157</v>
      </c>
      <c r="F124" s="134">
        <v>10.35</v>
      </c>
      <c r="G124" s="118"/>
      <c r="H124" s="118"/>
      <c r="I124" s="118">
        <f t="shared" si="36"/>
        <v>0</v>
      </c>
      <c r="J124" s="113">
        <f t="shared" si="37"/>
        <v>240.16</v>
      </c>
      <c r="K124" s="1">
        <f t="shared" si="38"/>
        <v>0</v>
      </c>
      <c r="L124" s="1">
        <f>ROUND(F124*(G124+H124),2)</f>
        <v>0</v>
      </c>
      <c r="M124" s="1"/>
      <c r="N124" s="1">
        <v>23.203469999999996</v>
      </c>
      <c r="O124" s="1"/>
      <c r="P124" s="112">
        <f t="shared" si="39"/>
        <v>0</v>
      </c>
      <c r="Q124" s="116"/>
      <c r="R124" s="116">
        <v>0</v>
      </c>
      <c r="S124" s="112">
        <f t="shared" si="40"/>
        <v>0</v>
      </c>
      <c r="X124">
        <v>0</v>
      </c>
      <c r="Z124">
        <v>0</v>
      </c>
    </row>
    <row r="125" spans="1:26" ht="24.75" customHeight="1">
      <c r="A125" s="115">
        <v>80</v>
      </c>
      <c r="B125" s="113" t="s">
        <v>230</v>
      </c>
      <c r="C125" s="146" t="s">
        <v>246</v>
      </c>
      <c r="D125" s="113" t="s">
        <v>247</v>
      </c>
      <c r="E125" s="113" t="s">
        <v>248</v>
      </c>
      <c r="F125" s="134">
        <v>472.5</v>
      </c>
      <c r="G125" s="114"/>
      <c r="H125" s="114"/>
      <c r="I125" s="114">
        <f t="shared" si="36"/>
        <v>0</v>
      </c>
      <c r="J125" s="113">
        <f t="shared" si="37"/>
        <v>760.73</v>
      </c>
      <c r="K125" s="1">
        <f t="shared" si="38"/>
        <v>0</v>
      </c>
      <c r="L125" s="1"/>
      <c r="M125" s="1">
        <f>ROUND(F125*(G125+H125),2)</f>
        <v>0</v>
      </c>
      <c r="N125" s="1">
        <v>1.61</v>
      </c>
      <c r="O125" s="1"/>
      <c r="P125" s="112">
        <f t="shared" si="39"/>
        <v>0</v>
      </c>
      <c r="Q125" s="116"/>
      <c r="R125" s="116">
        <v>0</v>
      </c>
      <c r="S125" s="112">
        <f t="shared" si="40"/>
        <v>0</v>
      </c>
      <c r="X125">
        <v>0</v>
      </c>
      <c r="Z125">
        <v>0</v>
      </c>
    </row>
    <row r="126" spans="1:26" ht="24.75" customHeight="1">
      <c r="A126" s="115">
        <v>81</v>
      </c>
      <c r="B126" s="113" t="s">
        <v>230</v>
      </c>
      <c r="C126" s="146" t="s">
        <v>263</v>
      </c>
      <c r="D126" s="113" t="s">
        <v>264</v>
      </c>
      <c r="E126" s="113" t="s">
        <v>103</v>
      </c>
      <c r="F126" s="134">
        <v>198.45</v>
      </c>
      <c r="G126" s="114"/>
      <c r="H126" s="114"/>
      <c r="I126" s="114">
        <f t="shared" si="36"/>
        <v>0</v>
      </c>
      <c r="J126" s="113">
        <f t="shared" si="37"/>
        <v>3671.33</v>
      </c>
      <c r="K126" s="1">
        <f t="shared" si="38"/>
        <v>0</v>
      </c>
      <c r="L126" s="1"/>
      <c r="M126" s="1">
        <f>ROUND(F126*(G126+H126),2)</f>
        <v>0</v>
      </c>
      <c r="N126" s="1">
        <v>18.5</v>
      </c>
      <c r="O126" s="1"/>
      <c r="P126" s="112">
        <f t="shared" si="39"/>
        <v>3.175</v>
      </c>
      <c r="Q126" s="116"/>
      <c r="R126" s="116">
        <v>0.016</v>
      </c>
      <c r="S126" s="112">
        <f t="shared" si="40"/>
        <v>0</v>
      </c>
      <c r="X126">
        <v>0</v>
      </c>
      <c r="Z126">
        <v>0</v>
      </c>
    </row>
    <row r="127" spans="1:26" ht="12.75">
      <c r="A127" s="138"/>
      <c r="B127" s="101"/>
      <c r="C127" s="138"/>
      <c r="D127" s="101" t="s">
        <v>69</v>
      </c>
      <c r="E127" s="101"/>
      <c r="F127" s="133"/>
      <c r="G127" s="104">
        <f>ROUND((SUM(L119:L126))/1,2)</f>
        <v>0</v>
      </c>
      <c r="H127" s="104">
        <f>ROUND((SUM(M119:M126))/1,2)</f>
        <v>0</v>
      </c>
      <c r="I127" s="104">
        <f>ROUND((SUM(I119:I126))/1,2)</f>
        <v>0</v>
      </c>
      <c r="J127" s="101"/>
      <c r="K127" s="101"/>
      <c r="L127" s="101">
        <f>ROUND((SUM(L119:L126))/1,2)</f>
        <v>0</v>
      </c>
      <c r="M127" s="101">
        <f>ROUND((SUM(M119:M126))/1,2)</f>
        <v>0</v>
      </c>
      <c r="N127" s="101"/>
      <c r="O127" s="101"/>
      <c r="P127" s="117">
        <f>ROUND((SUM(P119:P126))/1,2)</f>
        <v>3.91</v>
      </c>
      <c r="Q127" s="98"/>
      <c r="R127" s="98"/>
      <c r="S127" s="117">
        <f>ROUND((SUM(S119:S126))/1,2)</f>
        <v>0</v>
      </c>
      <c r="T127" s="98"/>
      <c r="U127" s="98"/>
      <c r="V127" s="98"/>
      <c r="W127" s="98"/>
      <c r="X127" s="98"/>
      <c r="Y127" s="98"/>
      <c r="Z127" s="98"/>
    </row>
    <row r="128" spans="1:19" ht="12.75">
      <c r="A128" s="142"/>
      <c r="B128" s="1"/>
      <c r="C128" s="142"/>
      <c r="D128" s="1"/>
      <c r="E128" s="1"/>
      <c r="F128" s="135"/>
      <c r="G128" s="95"/>
      <c r="H128" s="95"/>
      <c r="I128" s="95"/>
      <c r="J128" s="1"/>
      <c r="K128" s="1"/>
      <c r="L128" s="1"/>
      <c r="M128" s="1"/>
      <c r="N128" s="1"/>
      <c r="O128" s="1"/>
      <c r="P128" s="1"/>
      <c r="S128" s="1"/>
    </row>
    <row r="129" spans="1:26" ht="12.75">
      <c r="A129" s="138"/>
      <c r="B129" s="101"/>
      <c r="C129" s="138"/>
      <c r="D129" s="101" t="s">
        <v>70</v>
      </c>
      <c r="E129" s="101"/>
      <c r="F129" s="133"/>
      <c r="G129" s="102"/>
      <c r="H129" s="102"/>
      <c r="I129" s="102"/>
      <c r="J129" s="101"/>
      <c r="K129" s="101"/>
      <c r="L129" s="101"/>
      <c r="M129" s="101"/>
      <c r="N129" s="101"/>
      <c r="O129" s="101"/>
      <c r="P129" s="101"/>
      <c r="Q129" s="98"/>
      <c r="R129" s="98"/>
      <c r="S129" s="101"/>
      <c r="T129" s="98"/>
      <c r="U129" s="98"/>
      <c r="V129" s="98"/>
      <c r="W129" s="98"/>
      <c r="X129" s="98"/>
      <c r="Y129" s="98"/>
      <c r="Z129" s="98"/>
    </row>
    <row r="130" spans="1:26" ht="24.75" customHeight="1">
      <c r="A130" s="115">
        <v>82</v>
      </c>
      <c r="B130" s="113" t="s">
        <v>265</v>
      </c>
      <c r="C130" s="146" t="s">
        <v>266</v>
      </c>
      <c r="D130" s="113" t="s">
        <v>267</v>
      </c>
      <c r="E130" s="113" t="s">
        <v>103</v>
      </c>
      <c r="F130" s="134">
        <v>27</v>
      </c>
      <c r="G130" s="114"/>
      <c r="H130" s="114"/>
      <c r="I130" s="114">
        <f>ROUND(F130*(G130+H130),2)</f>
        <v>0</v>
      </c>
      <c r="J130" s="113">
        <f>ROUND(F130*(N130),2)</f>
        <v>14.58</v>
      </c>
      <c r="K130" s="1">
        <f>ROUND(F130*(O130),2)</f>
        <v>0</v>
      </c>
      <c r="L130" s="1">
        <f>ROUND(F130*(G130+H130),2)</f>
        <v>0</v>
      </c>
      <c r="M130" s="1"/>
      <c r="N130" s="1">
        <v>0.54</v>
      </c>
      <c r="O130" s="1"/>
      <c r="P130" s="112">
        <f>ROUND(F130*(R130),3)</f>
        <v>0.005</v>
      </c>
      <c r="Q130" s="116"/>
      <c r="R130" s="116">
        <v>0.00017</v>
      </c>
      <c r="S130" s="112">
        <f>ROUND(F130*(X130),3)</f>
        <v>0</v>
      </c>
      <c r="X130">
        <v>0</v>
      </c>
      <c r="Z130">
        <v>0</v>
      </c>
    </row>
    <row r="131" spans="1:26" ht="24.75" customHeight="1">
      <c r="A131" s="115">
        <v>83</v>
      </c>
      <c r="B131" s="113" t="s">
        <v>265</v>
      </c>
      <c r="C131" s="146" t="s">
        <v>268</v>
      </c>
      <c r="D131" s="113" t="s">
        <v>269</v>
      </c>
      <c r="E131" s="113" t="s">
        <v>103</v>
      </c>
      <c r="F131" s="134">
        <v>27</v>
      </c>
      <c r="G131" s="114"/>
      <c r="H131" s="114"/>
      <c r="I131" s="114">
        <f>ROUND(F131*(G131+H131),2)</f>
        <v>0</v>
      </c>
      <c r="J131" s="113">
        <f>ROUND(F131*(N131),2)</f>
        <v>69.12</v>
      </c>
      <c r="K131" s="1">
        <f>ROUND(F131*(O131),2)</f>
        <v>0</v>
      </c>
      <c r="L131" s="1">
        <f>ROUND(F131*(G131+H131),2)</f>
        <v>0</v>
      </c>
      <c r="M131" s="1"/>
      <c r="N131" s="1">
        <v>2.56</v>
      </c>
      <c r="O131" s="1"/>
      <c r="P131" s="112">
        <f>ROUND(F131*(R131),3)</f>
        <v>0.006</v>
      </c>
      <c r="Q131" s="116"/>
      <c r="R131" s="116">
        <v>0.00021665</v>
      </c>
      <c r="S131" s="112">
        <f>ROUND(F131*(X131),3)</f>
        <v>0</v>
      </c>
      <c r="X131">
        <v>0</v>
      </c>
      <c r="Z131">
        <v>0</v>
      </c>
    </row>
    <row r="132" spans="1:26" ht="12.75">
      <c r="A132" s="138"/>
      <c r="B132" s="101"/>
      <c r="C132" s="138"/>
      <c r="D132" s="101" t="s">
        <v>70</v>
      </c>
      <c r="E132" s="101"/>
      <c r="F132" s="133"/>
      <c r="G132" s="104">
        <f>ROUND((SUM(L129:L131))/1,2)</f>
        <v>0</v>
      </c>
      <c r="H132" s="104">
        <f>ROUND((SUM(M129:M131))/1,2)</f>
        <v>0</v>
      </c>
      <c r="I132" s="104">
        <f>ROUND((SUM(I129:I131))/1,2)</f>
        <v>0</v>
      </c>
      <c r="J132" s="101"/>
      <c r="K132" s="101"/>
      <c r="L132" s="101">
        <f>ROUND((SUM(L129:L131))/1,2)</f>
        <v>0</v>
      </c>
      <c r="M132" s="101">
        <f>ROUND((SUM(M129:M131))/1,2)</f>
        <v>0</v>
      </c>
      <c r="N132" s="101"/>
      <c r="O132" s="101"/>
      <c r="P132" s="117">
        <f>ROUND((SUM(P129:P131))/1,2)</f>
        <v>0.01</v>
      </c>
      <c r="Q132" s="98"/>
      <c r="R132" s="98"/>
      <c r="S132" s="117">
        <f>ROUND((SUM(S129:S131))/1,2)</f>
        <v>0</v>
      </c>
      <c r="T132" s="98"/>
      <c r="U132" s="98"/>
      <c r="V132" s="98"/>
      <c r="W132" s="98"/>
      <c r="X132" s="98"/>
      <c r="Y132" s="98"/>
      <c r="Z132" s="98"/>
    </row>
    <row r="133" spans="1:19" ht="12.75">
      <c r="A133" s="142"/>
      <c r="B133" s="1"/>
      <c r="C133" s="142"/>
      <c r="D133" s="1"/>
      <c r="E133" s="1"/>
      <c r="F133" s="135"/>
      <c r="G133" s="95"/>
      <c r="H133" s="95"/>
      <c r="I133" s="95"/>
      <c r="J133" s="1"/>
      <c r="K133" s="1"/>
      <c r="L133" s="1"/>
      <c r="M133" s="1"/>
      <c r="N133" s="1"/>
      <c r="O133" s="1"/>
      <c r="P133" s="1"/>
      <c r="S133" s="1"/>
    </row>
    <row r="134" spans="1:19" ht="12.75">
      <c r="A134" s="138"/>
      <c r="B134" s="101"/>
      <c r="C134" s="138"/>
      <c r="D134" s="2" t="s">
        <v>62</v>
      </c>
      <c r="E134" s="101"/>
      <c r="F134" s="133"/>
      <c r="G134" s="104">
        <f>ROUND((SUM(L55:L133))/2,2)</f>
        <v>0</v>
      </c>
      <c r="H134" s="104">
        <f>ROUND((SUM(M55:M133))/2,2)</f>
        <v>0</v>
      </c>
      <c r="I134" s="104">
        <f>ROUND((SUM(I55:I133))/2,2)</f>
        <v>0</v>
      </c>
      <c r="J134" s="102"/>
      <c r="K134" s="101"/>
      <c r="L134" s="102">
        <f>ROUND((SUM(L55:L133))/2,2)</f>
        <v>0</v>
      </c>
      <c r="M134" s="102">
        <f>ROUND((SUM(M55:M133))/2,2)</f>
        <v>0</v>
      </c>
      <c r="N134" s="101"/>
      <c r="O134" s="101"/>
      <c r="P134" s="117">
        <f>ROUND((SUM(P55:P133))/2,2)</f>
        <v>6.67</v>
      </c>
      <c r="S134" s="117">
        <f>ROUND((SUM(S55:S133))/2,2)</f>
        <v>0</v>
      </c>
    </row>
    <row r="135" spans="1:19" ht="12.75">
      <c r="A135" s="142"/>
      <c r="B135" s="1"/>
      <c r="C135" s="142"/>
      <c r="D135" s="1"/>
      <c r="E135" s="1"/>
      <c r="F135" s="135"/>
      <c r="G135" s="95"/>
      <c r="H135" s="95"/>
      <c r="I135" s="95"/>
      <c r="J135" s="1"/>
      <c r="K135" s="1"/>
      <c r="L135" s="1"/>
      <c r="M135" s="1"/>
      <c r="N135" s="1"/>
      <c r="O135" s="1"/>
      <c r="P135" s="1"/>
      <c r="S135" s="1"/>
    </row>
    <row r="136" spans="1:26" ht="12.75">
      <c r="A136" s="138"/>
      <c r="B136" s="101"/>
      <c r="C136" s="138"/>
      <c r="D136" s="2" t="s">
        <v>71</v>
      </c>
      <c r="E136" s="101"/>
      <c r="F136" s="133"/>
      <c r="G136" s="102"/>
      <c r="H136" s="102"/>
      <c r="I136" s="102"/>
      <c r="J136" s="101"/>
      <c r="K136" s="101"/>
      <c r="L136" s="101"/>
      <c r="M136" s="101"/>
      <c r="N136" s="101"/>
      <c r="O136" s="101"/>
      <c r="P136" s="101"/>
      <c r="Q136" s="98"/>
      <c r="R136" s="98"/>
      <c r="S136" s="101"/>
      <c r="T136" s="98"/>
      <c r="U136" s="98"/>
      <c r="V136" s="98"/>
      <c r="W136" s="98"/>
      <c r="X136" s="98"/>
      <c r="Y136" s="98"/>
      <c r="Z136" s="98"/>
    </row>
    <row r="137" spans="1:26" ht="12.75">
      <c r="A137" s="138"/>
      <c r="B137" s="101"/>
      <c r="C137" s="138"/>
      <c r="D137" s="101" t="s">
        <v>72</v>
      </c>
      <c r="E137" s="101"/>
      <c r="F137" s="133"/>
      <c r="G137" s="102"/>
      <c r="H137" s="102"/>
      <c r="I137" s="102"/>
      <c r="J137" s="101"/>
      <c r="K137" s="101"/>
      <c r="L137" s="101"/>
      <c r="M137" s="101"/>
      <c r="N137" s="101"/>
      <c r="O137" s="101"/>
      <c r="P137" s="101"/>
      <c r="Q137" s="98"/>
      <c r="R137" s="98"/>
      <c r="S137" s="101"/>
      <c r="T137" s="98"/>
      <c r="U137" s="98"/>
      <c r="V137" s="98"/>
      <c r="W137" s="98"/>
      <c r="X137" s="98"/>
      <c r="Y137" s="98"/>
      <c r="Z137" s="98"/>
    </row>
    <row r="138" spans="1:26" ht="24.75" customHeight="1">
      <c r="A138" s="115">
        <v>84</v>
      </c>
      <c r="B138" s="113" t="s">
        <v>270</v>
      </c>
      <c r="C138" s="146" t="s">
        <v>271</v>
      </c>
      <c r="D138" s="113" t="s">
        <v>272</v>
      </c>
      <c r="E138" s="113" t="s">
        <v>199</v>
      </c>
      <c r="F138" s="134">
        <v>9</v>
      </c>
      <c r="G138" s="114"/>
      <c r="H138" s="114"/>
      <c r="I138" s="114">
        <f aca="true" t="shared" si="41" ref="I138:I151">ROUND(F138*(G138+H138),2)</f>
        <v>0</v>
      </c>
      <c r="J138" s="113">
        <f aca="true" t="shared" si="42" ref="J138:J151">ROUND(F138*(N138),2)</f>
        <v>33.39</v>
      </c>
      <c r="K138" s="1">
        <f aca="true" t="shared" si="43" ref="K138:K151">ROUND(F138*(O138),2)</f>
        <v>0</v>
      </c>
      <c r="L138" s="1">
        <f aca="true" t="shared" si="44" ref="L138:L145">ROUND(F138*(G138+H138),2)</f>
        <v>0</v>
      </c>
      <c r="M138" s="1"/>
      <c r="N138" s="1">
        <v>3.71</v>
      </c>
      <c r="O138" s="1"/>
      <c r="P138" s="112">
        <f aca="true" t="shared" si="45" ref="P138:P151">ROUND(F138*(R138),3)</f>
        <v>0</v>
      </c>
      <c r="Q138" s="116"/>
      <c r="R138" s="116">
        <v>0</v>
      </c>
      <c r="S138" s="112">
        <f aca="true" t="shared" si="46" ref="S138:S151">ROUND(F138*(X138),3)</f>
        <v>0</v>
      </c>
      <c r="X138">
        <v>0</v>
      </c>
      <c r="Z138">
        <v>0</v>
      </c>
    </row>
    <row r="139" spans="1:26" ht="24.75" customHeight="1">
      <c r="A139" s="115">
        <v>85</v>
      </c>
      <c r="B139" s="113" t="s">
        <v>270</v>
      </c>
      <c r="C139" s="146" t="s">
        <v>273</v>
      </c>
      <c r="D139" s="113" t="s">
        <v>274</v>
      </c>
      <c r="E139" s="113" t="s">
        <v>199</v>
      </c>
      <c r="F139" s="134">
        <v>18</v>
      </c>
      <c r="G139" s="114"/>
      <c r="H139" s="113"/>
      <c r="I139" s="114">
        <f t="shared" si="41"/>
        <v>0</v>
      </c>
      <c r="J139" s="113">
        <f t="shared" si="42"/>
        <v>133.38</v>
      </c>
      <c r="K139" s="1">
        <f t="shared" si="43"/>
        <v>0</v>
      </c>
      <c r="L139" s="1">
        <f t="shared" si="44"/>
        <v>0</v>
      </c>
      <c r="M139" s="1"/>
      <c r="N139" s="1">
        <v>7.41</v>
      </c>
      <c r="O139" s="1"/>
      <c r="P139" s="112">
        <f t="shared" si="45"/>
        <v>0</v>
      </c>
      <c r="Q139" s="116"/>
      <c r="R139" s="116">
        <v>0</v>
      </c>
      <c r="S139" s="112">
        <f t="shared" si="46"/>
        <v>0</v>
      </c>
      <c r="X139">
        <v>0</v>
      </c>
      <c r="Z139">
        <v>0</v>
      </c>
    </row>
    <row r="140" spans="1:26" ht="24.75" customHeight="1">
      <c r="A140" s="115">
        <v>86</v>
      </c>
      <c r="B140" s="113" t="s">
        <v>270</v>
      </c>
      <c r="C140" s="146" t="s">
        <v>275</v>
      </c>
      <c r="D140" s="113" t="s">
        <v>276</v>
      </c>
      <c r="E140" s="113" t="s">
        <v>163</v>
      </c>
      <c r="F140" s="134">
        <v>135</v>
      </c>
      <c r="G140" s="114"/>
      <c r="H140" s="113"/>
      <c r="I140" s="114">
        <f t="shared" si="41"/>
        <v>0</v>
      </c>
      <c r="J140" s="113">
        <f t="shared" si="42"/>
        <v>461.7</v>
      </c>
      <c r="K140" s="1">
        <f t="shared" si="43"/>
        <v>0</v>
      </c>
      <c r="L140" s="1">
        <f t="shared" si="44"/>
        <v>0</v>
      </c>
      <c r="M140" s="1"/>
      <c r="N140" s="1">
        <v>3.42</v>
      </c>
      <c r="O140" s="1"/>
      <c r="P140" s="112">
        <f t="shared" si="45"/>
        <v>0</v>
      </c>
      <c r="Q140" s="116"/>
      <c r="R140" s="116">
        <v>0</v>
      </c>
      <c r="S140" s="112">
        <f t="shared" si="46"/>
        <v>0</v>
      </c>
      <c r="X140">
        <v>0</v>
      </c>
      <c r="Z140">
        <v>0</v>
      </c>
    </row>
    <row r="141" spans="1:26" ht="24.75" customHeight="1">
      <c r="A141" s="115">
        <v>87</v>
      </c>
      <c r="B141" s="113" t="s">
        <v>270</v>
      </c>
      <c r="C141" s="146" t="s">
        <v>277</v>
      </c>
      <c r="D141" s="113" t="s">
        <v>278</v>
      </c>
      <c r="E141" s="113" t="s">
        <v>199</v>
      </c>
      <c r="F141" s="134">
        <v>18</v>
      </c>
      <c r="G141" s="114"/>
      <c r="H141" s="113"/>
      <c r="I141" s="114">
        <f t="shared" si="41"/>
        <v>0</v>
      </c>
      <c r="J141" s="113">
        <f t="shared" si="42"/>
        <v>52.38</v>
      </c>
      <c r="K141" s="1">
        <f t="shared" si="43"/>
        <v>0</v>
      </c>
      <c r="L141" s="1">
        <f t="shared" si="44"/>
        <v>0</v>
      </c>
      <c r="M141" s="1"/>
      <c r="N141" s="1">
        <v>2.91</v>
      </c>
      <c r="O141" s="1"/>
      <c r="P141" s="112">
        <f t="shared" si="45"/>
        <v>0</v>
      </c>
      <c r="Q141" s="116"/>
      <c r="R141" s="116">
        <v>0</v>
      </c>
      <c r="S141" s="112">
        <f t="shared" si="46"/>
        <v>0</v>
      </c>
      <c r="X141">
        <v>0</v>
      </c>
      <c r="Z141">
        <v>0</v>
      </c>
    </row>
    <row r="142" spans="1:26" ht="24.75" customHeight="1">
      <c r="A142" s="115">
        <v>88</v>
      </c>
      <c r="B142" s="113" t="s">
        <v>270</v>
      </c>
      <c r="C142" s="146" t="s">
        <v>279</v>
      </c>
      <c r="D142" s="113" t="s">
        <v>280</v>
      </c>
      <c r="E142" s="113" t="s">
        <v>199</v>
      </c>
      <c r="F142" s="134">
        <v>9</v>
      </c>
      <c r="G142" s="114"/>
      <c r="H142" s="113"/>
      <c r="I142" s="114">
        <f t="shared" si="41"/>
        <v>0</v>
      </c>
      <c r="J142" s="113">
        <f t="shared" si="42"/>
        <v>27.99</v>
      </c>
      <c r="K142" s="1">
        <f t="shared" si="43"/>
        <v>0</v>
      </c>
      <c r="L142" s="1">
        <f t="shared" si="44"/>
        <v>0</v>
      </c>
      <c r="M142" s="1"/>
      <c r="N142" s="1">
        <v>3.11</v>
      </c>
      <c r="O142" s="1"/>
      <c r="P142" s="112">
        <f t="shared" si="45"/>
        <v>0</v>
      </c>
      <c r="Q142" s="116"/>
      <c r="R142" s="116">
        <v>0</v>
      </c>
      <c r="S142" s="112">
        <f t="shared" si="46"/>
        <v>0</v>
      </c>
      <c r="X142">
        <v>0</v>
      </c>
      <c r="Z142">
        <v>0</v>
      </c>
    </row>
    <row r="143" spans="1:26" ht="24.75" customHeight="1">
      <c r="A143" s="115">
        <v>89</v>
      </c>
      <c r="B143" s="113" t="s">
        <v>270</v>
      </c>
      <c r="C143" s="146" t="s">
        <v>281</v>
      </c>
      <c r="D143" s="113" t="s">
        <v>282</v>
      </c>
      <c r="E143" s="113" t="s">
        <v>163</v>
      </c>
      <c r="F143" s="134">
        <v>135</v>
      </c>
      <c r="G143" s="114"/>
      <c r="H143" s="113"/>
      <c r="I143" s="114">
        <f t="shared" si="41"/>
        <v>0</v>
      </c>
      <c r="J143" s="113">
        <f t="shared" si="42"/>
        <v>117.45</v>
      </c>
      <c r="K143" s="1">
        <f t="shared" si="43"/>
        <v>0</v>
      </c>
      <c r="L143" s="1">
        <f t="shared" si="44"/>
        <v>0</v>
      </c>
      <c r="M143" s="1"/>
      <c r="N143" s="1">
        <v>0.87</v>
      </c>
      <c r="O143" s="1"/>
      <c r="P143" s="112">
        <f t="shared" si="45"/>
        <v>0</v>
      </c>
      <c r="Q143" s="116"/>
      <c r="R143" s="116">
        <v>0</v>
      </c>
      <c r="S143" s="112">
        <f t="shared" si="46"/>
        <v>0</v>
      </c>
      <c r="X143">
        <v>0</v>
      </c>
      <c r="Z143">
        <v>0</v>
      </c>
    </row>
    <row r="144" spans="1:26" ht="24.75" customHeight="1">
      <c r="A144" s="115">
        <v>90</v>
      </c>
      <c r="B144" s="113" t="s">
        <v>270</v>
      </c>
      <c r="C144" s="146" t="s">
        <v>283</v>
      </c>
      <c r="D144" s="113" t="s">
        <v>284</v>
      </c>
      <c r="E144" s="113" t="s">
        <v>199</v>
      </c>
      <c r="F144" s="134">
        <v>18</v>
      </c>
      <c r="G144" s="114"/>
      <c r="H144" s="113"/>
      <c r="I144" s="114">
        <f t="shared" si="41"/>
        <v>0</v>
      </c>
      <c r="J144" s="113">
        <f t="shared" si="42"/>
        <v>63.9</v>
      </c>
      <c r="K144" s="1">
        <f t="shared" si="43"/>
        <v>0</v>
      </c>
      <c r="L144" s="1">
        <f t="shared" si="44"/>
        <v>0</v>
      </c>
      <c r="M144" s="1"/>
      <c r="N144" s="1">
        <v>3.55</v>
      </c>
      <c r="O144" s="1"/>
      <c r="P144" s="112">
        <f t="shared" si="45"/>
        <v>0</v>
      </c>
      <c r="Q144" s="116"/>
      <c r="R144" s="116">
        <v>0</v>
      </c>
      <c r="S144" s="112">
        <f t="shared" si="46"/>
        <v>0</v>
      </c>
      <c r="X144">
        <v>0</v>
      </c>
      <c r="Z144">
        <v>0</v>
      </c>
    </row>
    <row r="145" spans="1:26" ht="24.75" customHeight="1">
      <c r="A145" s="115">
        <v>91</v>
      </c>
      <c r="B145" s="113" t="s">
        <v>270</v>
      </c>
      <c r="C145" s="146" t="s">
        <v>285</v>
      </c>
      <c r="D145" s="113" t="s">
        <v>286</v>
      </c>
      <c r="E145" s="113" t="s">
        <v>199</v>
      </c>
      <c r="F145" s="134">
        <v>18</v>
      </c>
      <c r="G145" s="114"/>
      <c r="H145" s="113"/>
      <c r="I145" s="114">
        <f t="shared" si="41"/>
        <v>0</v>
      </c>
      <c r="J145" s="113">
        <f t="shared" si="42"/>
        <v>225</v>
      </c>
      <c r="K145" s="1">
        <f t="shared" si="43"/>
        <v>0</v>
      </c>
      <c r="L145" s="1">
        <f t="shared" si="44"/>
        <v>0</v>
      </c>
      <c r="M145" s="1"/>
      <c r="N145" s="1">
        <v>12.5</v>
      </c>
      <c r="O145" s="1"/>
      <c r="P145" s="112">
        <f t="shared" si="45"/>
        <v>0</v>
      </c>
      <c r="Q145" s="116"/>
      <c r="R145" s="116">
        <v>0</v>
      </c>
      <c r="S145" s="112">
        <f t="shared" si="46"/>
        <v>0</v>
      </c>
      <c r="X145">
        <v>0</v>
      </c>
      <c r="Z145">
        <v>0</v>
      </c>
    </row>
    <row r="146" spans="1:26" ht="24.75" customHeight="1">
      <c r="A146" s="115">
        <v>92</v>
      </c>
      <c r="B146" s="113" t="s">
        <v>287</v>
      </c>
      <c r="C146" s="146" t="s">
        <v>288</v>
      </c>
      <c r="D146" s="113" t="s">
        <v>289</v>
      </c>
      <c r="E146" s="113" t="s">
        <v>199</v>
      </c>
      <c r="F146" s="134">
        <v>4.5</v>
      </c>
      <c r="G146" s="114"/>
      <c r="H146" s="113"/>
      <c r="I146" s="114">
        <f t="shared" si="41"/>
        <v>0</v>
      </c>
      <c r="J146" s="113">
        <f t="shared" si="42"/>
        <v>634.01</v>
      </c>
      <c r="K146" s="1">
        <f t="shared" si="43"/>
        <v>0</v>
      </c>
      <c r="L146" s="1"/>
      <c r="M146" s="1">
        <f aca="true" t="shared" si="47" ref="M146:M151">ROUND(F146*(G146+H146),2)</f>
        <v>0</v>
      </c>
      <c r="N146" s="1">
        <v>140.89</v>
      </c>
      <c r="O146" s="1"/>
      <c r="P146" s="112">
        <f t="shared" si="45"/>
        <v>0</v>
      </c>
      <c r="Q146" s="116"/>
      <c r="R146" s="116">
        <v>0</v>
      </c>
      <c r="S146" s="112">
        <f t="shared" si="46"/>
        <v>0</v>
      </c>
      <c r="X146">
        <v>0</v>
      </c>
      <c r="Z146">
        <v>0</v>
      </c>
    </row>
    <row r="147" spans="1:26" ht="24.75" customHeight="1">
      <c r="A147" s="115">
        <v>93</v>
      </c>
      <c r="B147" s="113" t="s">
        <v>287</v>
      </c>
      <c r="C147" s="146" t="s">
        <v>290</v>
      </c>
      <c r="D147" s="113" t="s">
        <v>291</v>
      </c>
      <c r="E147" s="113" t="s">
        <v>199</v>
      </c>
      <c r="F147" s="134">
        <v>27</v>
      </c>
      <c r="G147" s="114"/>
      <c r="H147" s="113"/>
      <c r="I147" s="114">
        <f t="shared" si="41"/>
        <v>0</v>
      </c>
      <c r="J147" s="113">
        <f t="shared" si="42"/>
        <v>76.14</v>
      </c>
      <c r="K147" s="1">
        <f t="shared" si="43"/>
        <v>0</v>
      </c>
      <c r="L147" s="1"/>
      <c r="M147" s="1">
        <f t="shared" si="47"/>
        <v>0</v>
      </c>
      <c r="N147" s="1">
        <v>2.82</v>
      </c>
      <c r="O147" s="1"/>
      <c r="P147" s="112">
        <f t="shared" si="45"/>
        <v>0</v>
      </c>
      <c r="Q147" s="116"/>
      <c r="R147" s="116">
        <v>0</v>
      </c>
      <c r="S147" s="112">
        <f t="shared" si="46"/>
        <v>0</v>
      </c>
      <c r="X147">
        <v>0</v>
      </c>
      <c r="Z147">
        <v>0</v>
      </c>
    </row>
    <row r="148" spans="1:26" ht="24.75" customHeight="1">
      <c r="A148" s="115">
        <v>94</v>
      </c>
      <c r="B148" s="113" t="s">
        <v>287</v>
      </c>
      <c r="C148" s="146" t="s">
        <v>292</v>
      </c>
      <c r="D148" s="113" t="s">
        <v>293</v>
      </c>
      <c r="E148" s="113" t="s">
        <v>199</v>
      </c>
      <c r="F148" s="134">
        <v>18</v>
      </c>
      <c r="G148" s="114"/>
      <c r="H148" s="113"/>
      <c r="I148" s="114">
        <f t="shared" si="41"/>
        <v>0</v>
      </c>
      <c r="J148" s="113">
        <f t="shared" si="42"/>
        <v>268.02</v>
      </c>
      <c r="K148" s="1">
        <f t="shared" si="43"/>
        <v>0</v>
      </c>
      <c r="L148" s="1"/>
      <c r="M148" s="1">
        <f t="shared" si="47"/>
        <v>0</v>
      </c>
      <c r="N148" s="1">
        <v>14.89</v>
      </c>
      <c r="O148" s="1"/>
      <c r="P148" s="112">
        <f t="shared" si="45"/>
        <v>0</v>
      </c>
      <c r="Q148" s="116"/>
      <c r="R148" s="116">
        <v>0</v>
      </c>
      <c r="S148" s="112">
        <f t="shared" si="46"/>
        <v>0</v>
      </c>
      <c r="X148">
        <v>0</v>
      </c>
      <c r="Z148">
        <v>0</v>
      </c>
    </row>
    <row r="149" spans="1:26" ht="24.75" customHeight="1">
      <c r="A149" s="115">
        <v>95</v>
      </c>
      <c r="B149" s="113" t="s">
        <v>294</v>
      </c>
      <c r="C149" s="146" t="s">
        <v>295</v>
      </c>
      <c r="D149" s="113" t="s">
        <v>296</v>
      </c>
      <c r="E149" s="113" t="s">
        <v>163</v>
      </c>
      <c r="F149" s="134">
        <v>135</v>
      </c>
      <c r="G149" s="114"/>
      <c r="H149" s="113"/>
      <c r="I149" s="114">
        <f t="shared" si="41"/>
        <v>0</v>
      </c>
      <c r="J149" s="113">
        <f t="shared" si="42"/>
        <v>163.35</v>
      </c>
      <c r="K149" s="1">
        <f t="shared" si="43"/>
        <v>0</v>
      </c>
      <c r="L149" s="1"/>
      <c r="M149" s="1">
        <f t="shared" si="47"/>
        <v>0</v>
      </c>
      <c r="N149" s="1">
        <v>1.21</v>
      </c>
      <c r="O149" s="1"/>
      <c r="P149" s="112">
        <f t="shared" si="45"/>
        <v>0</v>
      </c>
      <c r="Q149" s="116"/>
      <c r="R149" s="116">
        <v>0</v>
      </c>
      <c r="S149" s="112">
        <f t="shared" si="46"/>
        <v>0</v>
      </c>
      <c r="X149">
        <v>0</v>
      </c>
      <c r="Z149">
        <v>0</v>
      </c>
    </row>
    <row r="150" spans="1:26" ht="24.75" customHeight="1">
      <c r="A150" s="115">
        <v>96</v>
      </c>
      <c r="B150" s="113" t="s">
        <v>297</v>
      </c>
      <c r="C150" s="146" t="s">
        <v>298</v>
      </c>
      <c r="D150" s="113" t="s">
        <v>299</v>
      </c>
      <c r="E150" s="113" t="s">
        <v>199</v>
      </c>
      <c r="F150" s="134">
        <v>18</v>
      </c>
      <c r="G150" s="114"/>
      <c r="H150" s="113"/>
      <c r="I150" s="114">
        <f t="shared" si="41"/>
        <v>0</v>
      </c>
      <c r="J150" s="113">
        <f t="shared" si="42"/>
        <v>315.9</v>
      </c>
      <c r="K150" s="1">
        <f t="shared" si="43"/>
        <v>0</v>
      </c>
      <c r="L150" s="1"/>
      <c r="M150" s="1">
        <f t="shared" si="47"/>
        <v>0</v>
      </c>
      <c r="N150" s="1">
        <v>17.55</v>
      </c>
      <c r="O150" s="1"/>
      <c r="P150" s="112">
        <f t="shared" si="45"/>
        <v>0.005</v>
      </c>
      <c r="Q150" s="116"/>
      <c r="R150" s="116">
        <v>0.00025</v>
      </c>
      <c r="S150" s="112">
        <f t="shared" si="46"/>
        <v>0</v>
      </c>
      <c r="X150">
        <v>0</v>
      </c>
      <c r="Z150">
        <v>0</v>
      </c>
    </row>
    <row r="151" spans="1:26" ht="24.75" customHeight="1">
      <c r="A151" s="115">
        <v>97</v>
      </c>
      <c r="B151" s="113" t="s">
        <v>300</v>
      </c>
      <c r="C151" s="146" t="s">
        <v>301</v>
      </c>
      <c r="D151" s="113" t="s">
        <v>302</v>
      </c>
      <c r="E151" s="113" t="s">
        <v>199</v>
      </c>
      <c r="F151" s="134">
        <v>9</v>
      </c>
      <c r="G151" s="114"/>
      <c r="H151" s="113"/>
      <c r="I151" s="114">
        <f t="shared" si="41"/>
        <v>0</v>
      </c>
      <c r="J151" s="113">
        <f t="shared" si="42"/>
        <v>47.25</v>
      </c>
      <c r="K151" s="1">
        <f t="shared" si="43"/>
        <v>0</v>
      </c>
      <c r="L151" s="1"/>
      <c r="M151" s="1">
        <f t="shared" si="47"/>
        <v>0</v>
      </c>
      <c r="N151" s="1">
        <v>5.25</v>
      </c>
      <c r="O151" s="1"/>
      <c r="P151" s="112">
        <f t="shared" si="45"/>
        <v>0</v>
      </c>
      <c r="Q151" s="116"/>
      <c r="R151" s="116">
        <v>0</v>
      </c>
      <c r="S151" s="112">
        <f t="shared" si="46"/>
        <v>0</v>
      </c>
      <c r="X151">
        <v>0</v>
      </c>
      <c r="Z151">
        <v>0</v>
      </c>
    </row>
    <row r="152" spans="1:19" ht="12.75">
      <c r="A152" s="138"/>
      <c r="B152" s="101"/>
      <c r="C152" s="138"/>
      <c r="D152" s="101" t="s">
        <v>72</v>
      </c>
      <c r="E152" s="101"/>
      <c r="F152" s="133"/>
      <c r="G152" s="104">
        <f>ROUND((SUM(L137:L151))/1,2)</f>
        <v>0</v>
      </c>
      <c r="H152" s="104">
        <f>ROUND((SUM(M137:M151))/1,2)</f>
        <v>0</v>
      </c>
      <c r="I152" s="104">
        <f>ROUND((SUM(I137:I151))/1,2)</f>
        <v>0</v>
      </c>
      <c r="J152" s="101"/>
      <c r="K152" s="101"/>
      <c r="L152" s="101">
        <f>ROUND((SUM(L137:L151))/1,2)</f>
        <v>0</v>
      </c>
      <c r="M152" s="101">
        <f>ROUND((SUM(M137:M151))/1,2)</f>
        <v>0</v>
      </c>
      <c r="N152" s="101"/>
      <c r="O152" s="101"/>
      <c r="P152" s="117">
        <f>ROUND((SUM(P137:P151))/1,2)</f>
        <v>0.01</v>
      </c>
      <c r="S152" s="112">
        <f>ROUND((SUM(S137:S151))/1,2)</f>
        <v>0</v>
      </c>
    </row>
    <row r="153" spans="1:19" ht="12.75">
      <c r="A153" s="138"/>
      <c r="B153" s="101"/>
      <c r="C153" s="138"/>
      <c r="D153" s="2" t="s">
        <v>306</v>
      </c>
      <c r="E153" s="101"/>
      <c r="F153" s="133"/>
      <c r="G153" s="104"/>
      <c r="H153" s="104"/>
      <c r="I153" s="104"/>
      <c r="J153" s="101"/>
      <c r="K153" s="101"/>
      <c r="L153" s="101"/>
      <c r="M153" s="101"/>
      <c r="N153" s="101"/>
      <c r="O153" s="101"/>
      <c r="P153" s="117"/>
      <c r="S153" s="112"/>
    </row>
    <row r="154" spans="1:19" s="128" customFormat="1" ht="12.75">
      <c r="A154" s="138">
        <v>98</v>
      </c>
      <c r="B154" s="101"/>
      <c r="C154" s="138">
        <v>900600300</v>
      </c>
      <c r="D154" s="101" t="s">
        <v>325</v>
      </c>
      <c r="E154" s="101" t="s">
        <v>199</v>
      </c>
      <c r="F154" s="133">
        <v>9</v>
      </c>
      <c r="G154" s="102"/>
      <c r="H154" s="102"/>
      <c r="I154" s="102">
        <f aca="true" t="shared" si="48" ref="I154:I159">F154*H154</f>
        <v>0</v>
      </c>
      <c r="J154" s="101"/>
      <c r="K154" s="101"/>
      <c r="L154" s="101"/>
      <c r="M154" s="101"/>
      <c r="N154" s="101"/>
      <c r="O154" s="101"/>
      <c r="P154" s="112"/>
      <c r="S154" s="112"/>
    </row>
    <row r="155" spans="1:19" s="128" customFormat="1" ht="12.75">
      <c r="A155" s="138">
        <v>99</v>
      </c>
      <c r="B155" s="101"/>
      <c r="C155" s="138">
        <v>900600302</v>
      </c>
      <c r="D155" s="101" t="s">
        <v>307</v>
      </c>
      <c r="E155" s="101" t="s">
        <v>199</v>
      </c>
      <c r="F155" s="133">
        <v>9</v>
      </c>
      <c r="G155" s="102"/>
      <c r="H155" s="102"/>
      <c r="I155" s="102">
        <f t="shared" si="48"/>
        <v>0</v>
      </c>
      <c r="J155" s="101"/>
      <c r="K155" s="101"/>
      <c r="L155" s="101"/>
      <c r="M155" s="101"/>
      <c r="N155" s="101"/>
      <c r="O155" s="101"/>
      <c r="P155" s="112"/>
      <c r="S155" s="112"/>
    </row>
    <row r="156" spans="1:19" s="128" customFormat="1" ht="12.75">
      <c r="A156" s="138">
        <v>100</v>
      </c>
      <c r="B156" s="101"/>
      <c r="C156" s="138">
        <v>900600303</v>
      </c>
      <c r="D156" s="101" t="s">
        <v>308</v>
      </c>
      <c r="E156" s="101" t="s">
        <v>199</v>
      </c>
      <c r="F156" s="133">
        <v>9</v>
      </c>
      <c r="G156" s="102"/>
      <c r="H156" s="102"/>
      <c r="I156" s="102">
        <f t="shared" si="48"/>
        <v>0</v>
      </c>
      <c r="J156" s="101"/>
      <c r="K156" s="101"/>
      <c r="L156" s="101"/>
      <c r="M156" s="101"/>
      <c r="N156" s="101"/>
      <c r="O156" s="101"/>
      <c r="P156" s="112"/>
      <c r="S156" s="112"/>
    </row>
    <row r="157" spans="1:19" s="128" customFormat="1" ht="12.75">
      <c r="A157" s="138">
        <v>101</v>
      </c>
      <c r="B157" s="101"/>
      <c r="C157" s="138">
        <v>900600304</v>
      </c>
      <c r="D157" s="101" t="s">
        <v>309</v>
      </c>
      <c r="E157" s="101" t="s">
        <v>103</v>
      </c>
      <c r="F157" s="133">
        <v>45</v>
      </c>
      <c r="G157" s="102"/>
      <c r="H157" s="102"/>
      <c r="I157" s="102">
        <f t="shared" si="48"/>
        <v>0</v>
      </c>
      <c r="J157" s="101"/>
      <c r="K157" s="101"/>
      <c r="L157" s="101"/>
      <c r="M157" s="101"/>
      <c r="N157" s="101"/>
      <c r="O157" s="101"/>
      <c r="P157" s="112"/>
      <c r="S157" s="112"/>
    </row>
    <row r="158" spans="1:19" s="128" customFormat="1" ht="12.75">
      <c r="A158" s="138">
        <v>102</v>
      </c>
      <c r="B158" s="101"/>
      <c r="C158" s="138">
        <v>900600305</v>
      </c>
      <c r="D158" s="101" t="s">
        <v>310</v>
      </c>
      <c r="E158" s="101" t="s">
        <v>199</v>
      </c>
      <c r="F158" s="133">
        <v>9</v>
      </c>
      <c r="G158" s="102"/>
      <c r="H158" s="102"/>
      <c r="I158" s="102">
        <f t="shared" si="48"/>
        <v>0</v>
      </c>
      <c r="J158" s="101"/>
      <c r="K158" s="101"/>
      <c r="L158" s="101"/>
      <c r="M158" s="101"/>
      <c r="N158" s="101"/>
      <c r="O158" s="101"/>
      <c r="P158" s="112"/>
      <c r="S158" s="112"/>
    </row>
    <row r="159" spans="1:19" s="128" customFormat="1" ht="12.75">
      <c r="A159" s="138">
        <v>103</v>
      </c>
      <c r="B159" s="101"/>
      <c r="C159" s="138">
        <v>900600306</v>
      </c>
      <c r="D159" s="101" t="s">
        <v>311</v>
      </c>
      <c r="E159" s="101" t="s">
        <v>163</v>
      </c>
      <c r="F159" s="133">
        <v>27</v>
      </c>
      <c r="G159" s="102"/>
      <c r="H159" s="102"/>
      <c r="I159" s="102">
        <f t="shared" si="48"/>
        <v>0</v>
      </c>
      <c r="J159" s="101"/>
      <c r="K159" s="101"/>
      <c r="L159" s="101"/>
      <c r="M159" s="101"/>
      <c r="N159" s="101"/>
      <c r="O159" s="101"/>
      <c r="P159" s="112"/>
      <c r="S159" s="112"/>
    </row>
    <row r="160" spans="1:19" s="128" customFormat="1" ht="12.75">
      <c r="A160" s="138">
        <v>104</v>
      </c>
      <c r="B160" s="101"/>
      <c r="C160" s="138">
        <v>900600307</v>
      </c>
      <c r="D160" s="101" t="s">
        <v>312</v>
      </c>
      <c r="E160" s="101" t="s">
        <v>313</v>
      </c>
      <c r="F160" s="133">
        <v>4.5</v>
      </c>
      <c r="G160" s="102"/>
      <c r="H160" s="102"/>
      <c r="I160" s="102">
        <f>F160*G160</f>
        <v>0</v>
      </c>
      <c r="J160" s="101"/>
      <c r="K160" s="101"/>
      <c r="L160" s="101"/>
      <c r="M160" s="101"/>
      <c r="N160" s="101"/>
      <c r="O160" s="101"/>
      <c r="P160" s="112"/>
      <c r="S160" s="112"/>
    </row>
    <row r="161" spans="1:19" s="128" customFormat="1" ht="12.75">
      <c r="A161" s="138">
        <v>105</v>
      </c>
      <c r="B161" s="101"/>
      <c r="C161" s="138">
        <v>900600308</v>
      </c>
      <c r="D161" s="101" t="s">
        <v>314</v>
      </c>
      <c r="E161" s="101" t="s">
        <v>199</v>
      </c>
      <c r="F161" s="133">
        <v>9</v>
      </c>
      <c r="G161" s="102"/>
      <c r="H161" s="102"/>
      <c r="I161" s="102">
        <f aca="true" t="shared" si="49" ref="I161:I167">F161*H161</f>
        <v>0</v>
      </c>
      <c r="J161" s="101"/>
      <c r="K161" s="101"/>
      <c r="L161" s="101"/>
      <c r="M161" s="101"/>
      <c r="N161" s="101"/>
      <c r="O161" s="101"/>
      <c r="P161" s="112"/>
      <c r="S161" s="112"/>
    </row>
    <row r="162" spans="1:19" s="128" customFormat="1" ht="12.75">
      <c r="A162" s="138">
        <v>106</v>
      </c>
      <c r="B162" s="101"/>
      <c r="C162" s="138">
        <v>900600309</v>
      </c>
      <c r="D162" s="101" t="s">
        <v>315</v>
      </c>
      <c r="E162" s="101" t="s">
        <v>199</v>
      </c>
      <c r="F162" s="133">
        <v>9</v>
      </c>
      <c r="G162" s="102"/>
      <c r="H162" s="102"/>
      <c r="I162" s="102">
        <f t="shared" si="49"/>
        <v>0</v>
      </c>
      <c r="J162" s="101"/>
      <c r="K162" s="101"/>
      <c r="L162" s="101"/>
      <c r="M162" s="101"/>
      <c r="N162" s="101"/>
      <c r="O162" s="101"/>
      <c r="P162" s="112"/>
      <c r="S162" s="112"/>
    </row>
    <row r="163" spans="1:19" s="128" customFormat="1" ht="12.75">
      <c r="A163" s="138">
        <v>107</v>
      </c>
      <c r="B163" s="101"/>
      <c r="C163" s="138">
        <v>900600310</v>
      </c>
      <c r="D163" s="101" t="s">
        <v>316</v>
      </c>
      <c r="E163" s="101" t="s">
        <v>199</v>
      </c>
      <c r="F163" s="133">
        <v>9</v>
      </c>
      <c r="G163" s="102"/>
      <c r="H163" s="102"/>
      <c r="I163" s="102">
        <f t="shared" si="49"/>
        <v>0</v>
      </c>
      <c r="J163" s="101"/>
      <c r="K163" s="101"/>
      <c r="L163" s="101"/>
      <c r="M163" s="101"/>
      <c r="N163" s="101"/>
      <c r="O163" s="101"/>
      <c r="P163" s="112"/>
      <c r="S163" s="112"/>
    </row>
    <row r="164" spans="1:19" s="128" customFormat="1" ht="12.75">
      <c r="A164" s="138">
        <v>108</v>
      </c>
      <c r="B164" s="101"/>
      <c r="C164" s="138">
        <v>900600311</v>
      </c>
      <c r="D164" s="101" t="s">
        <v>317</v>
      </c>
      <c r="E164" s="101" t="s">
        <v>199</v>
      </c>
      <c r="F164" s="133">
        <v>18</v>
      </c>
      <c r="G164" s="102"/>
      <c r="H164" s="102"/>
      <c r="I164" s="102">
        <f t="shared" si="49"/>
        <v>0</v>
      </c>
      <c r="J164" s="101"/>
      <c r="K164" s="101"/>
      <c r="L164" s="101"/>
      <c r="M164" s="101"/>
      <c r="N164" s="101"/>
      <c r="O164" s="101"/>
      <c r="P164" s="112"/>
      <c r="S164" s="112"/>
    </row>
    <row r="165" spans="1:19" s="128" customFormat="1" ht="12.75">
      <c r="A165" s="138">
        <v>109</v>
      </c>
      <c r="B165" s="101"/>
      <c r="C165" s="138">
        <v>900600312</v>
      </c>
      <c r="D165" s="101" t="s">
        <v>318</v>
      </c>
      <c r="E165" s="101" t="s">
        <v>199</v>
      </c>
      <c r="F165" s="133">
        <v>9</v>
      </c>
      <c r="G165" s="102"/>
      <c r="H165" s="102"/>
      <c r="I165" s="102">
        <f t="shared" si="49"/>
        <v>0</v>
      </c>
      <c r="J165" s="101"/>
      <c r="K165" s="101"/>
      <c r="L165" s="101"/>
      <c r="M165" s="101"/>
      <c r="N165" s="101"/>
      <c r="O165" s="101"/>
      <c r="P165" s="112"/>
      <c r="S165" s="112"/>
    </row>
    <row r="166" spans="1:19" s="128" customFormat="1" ht="12.75">
      <c r="A166" s="138">
        <v>110</v>
      </c>
      <c r="B166" s="101"/>
      <c r="C166" s="138">
        <v>900600313</v>
      </c>
      <c r="D166" s="101" t="s">
        <v>319</v>
      </c>
      <c r="E166" s="101" t="s">
        <v>199</v>
      </c>
      <c r="F166" s="133">
        <v>9</v>
      </c>
      <c r="G166" s="102"/>
      <c r="H166" s="102"/>
      <c r="I166" s="102">
        <f t="shared" si="49"/>
        <v>0</v>
      </c>
      <c r="J166" s="101"/>
      <c r="K166" s="101"/>
      <c r="L166" s="101"/>
      <c r="M166" s="101"/>
      <c r="N166" s="101"/>
      <c r="O166" s="101"/>
      <c r="P166" s="112"/>
      <c r="S166" s="112"/>
    </row>
    <row r="167" spans="1:19" s="144" customFormat="1" ht="11.25">
      <c r="A167" s="138">
        <v>111</v>
      </c>
      <c r="B167" s="101"/>
      <c r="C167" s="138">
        <v>900600314</v>
      </c>
      <c r="D167" s="101" t="s">
        <v>320</v>
      </c>
      <c r="E167" s="101" t="s">
        <v>199</v>
      </c>
      <c r="F167" s="133">
        <v>9</v>
      </c>
      <c r="G167" s="101"/>
      <c r="H167" s="101"/>
      <c r="I167" s="101">
        <f t="shared" si="49"/>
        <v>0</v>
      </c>
      <c r="J167" s="101"/>
      <c r="K167" s="101"/>
      <c r="L167" s="101"/>
      <c r="M167" s="101"/>
      <c r="N167" s="101"/>
      <c r="O167" s="101"/>
      <c r="P167" s="101"/>
      <c r="S167" s="101"/>
    </row>
    <row r="168" spans="1:19" ht="12.75">
      <c r="A168" s="138"/>
      <c r="B168" s="101"/>
      <c r="C168" s="138"/>
      <c r="D168" s="2" t="s">
        <v>306</v>
      </c>
      <c r="E168" s="101"/>
      <c r="F168" s="133"/>
      <c r="G168" s="104">
        <f>G160</f>
        <v>0</v>
      </c>
      <c r="H168" s="104">
        <f>SUM(H154:H167)</f>
        <v>0</v>
      </c>
      <c r="I168" s="104">
        <f>SUM(G168:H168)</f>
        <v>0</v>
      </c>
      <c r="J168" s="101"/>
      <c r="K168" s="101"/>
      <c r="L168" s="101"/>
      <c r="M168" s="101"/>
      <c r="N168" s="101"/>
      <c r="O168" s="101"/>
      <c r="P168" s="117"/>
      <c r="S168" s="117"/>
    </row>
    <row r="169" spans="1:26" ht="15">
      <c r="A169" s="153" t="s">
        <v>303</v>
      </c>
      <c r="B169" s="153"/>
      <c r="C169" s="153"/>
      <c r="D169" s="119"/>
      <c r="E169" s="119"/>
      <c r="F169" s="136" t="s">
        <v>73</v>
      </c>
      <c r="G169" s="120">
        <f>G168+G152+G132+G127+G117+G107+G103+G82+G72+G60+G51+G47+G25+G14</f>
        <v>0</v>
      </c>
      <c r="H169" s="120">
        <f>H168+H152+H132+H127+H117+H107+H103+H82+H72+H60+H51+H47+H25+H14</f>
        <v>0</v>
      </c>
      <c r="I169" s="120">
        <f>G169+H169</f>
        <v>0</v>
      </c>
      <c r="J169" s="119"/>
      <c r="K169" s="119">
        <f>ROUND((SUM(K11:K168)),2)</f>
        <v>0</v>
      </c>
      <c r="L169" s="119">
        <f>ROUND((SUM(L11:L168))/3,2)</f>
        <v>0</v>
      </c>
      <c r="M169" s="119">
        <f>ROUND((SUM(M11:M168))/3,2)</f>
        <v>0</v>
      </c>
      <c r="N169" s="119"/>
      <c r="O169" s="119"/>
      <c r="P169" s="121">
        <f>ROUND((SUM(P11:P168))/3,2)</f>
        <v>23.07</v>
      </c>
      <c r="S169" s="121">
        <f>ROUND((SUM(S11:S168))/3,2)</f>
        <v>0</v>
      </c>
      <c r="Z169">
        <f>(SUM(Z11:Z168))</f>
        <v>0</v>
      </c>
    </row>
  </sheetData>
  <sheetProtection/>
  <mergeCells count="1">
    <mergeCell ref="A169:C169"/>
  </mergeCells>
  <printOptions gridLines="1" horizontalCentered="1"/>
  <pageMargins left="0.25" right="0.25" top="0.75" bottom="0.75" header="0.3" footer="0.3"/>
  <pageSetup fitToHeight="0" fitToWidth="1" horizontalDpi="600" verticalDpi="600" orientation="portrait" paperSize="9" scale="74" r:id="rId1"/>
  <headerFooter alignWithMargins="0">
    <oddHeader>&amp;C&amp;"Arial,Tučné"Rozpočet Poprad-Tolstého 3631/1/ Stavebné úpravy - kúpeľne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Paulisová Simona, Mgr.</cp:lastModifiedBy>
  <cp:lastPrinted>2018-07-31T12:19:18Z</cp:lastPrinted>
  <dcterms:created xsi:type="dcterms:W3CDTF">2016-08-30T12:13:46Z</dcterms:created>
  <dcterms:modified xsi:type="dcterms:W3CDTF">2018-07-31T12:36:06Z</dcterms:modified>
  <cp:category/>
  <cp:version/>
  <cp:contentType/>
  <cp:contentStatus/>
</cp:coreProperties>
</file>