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H:\2021 - podlimitné zákazky\SOŠ Pod Bánošom - Celoživotné vzdelávanie - IROP\Opakovaná\"/>
    </mc:Choice>
  </mc:AlternateContent>
  <xr:revisionPtr revIDLastSave="0" documentId="13_ncr:1_{528B5C2B-162E-4B5D-899F-8BD8DC52BF2C}" xr6:coauthVersionLast="46" xr6:coauthVersionMax="46" xr10:uidLastSave="{00000000-0000-0000-0000-000000000000}"/>
  <bookViews>
    <workbookView xWindow="4080" yWindow="816" windowWidth="17280" windowHeight="8964" firstSheet="2" activeTab="3" xr2:uid="{00000000-000D-0000-FFFF-FFFF00000000}"/>
  </bookViews>
  <sheets>
    <sheet name="Rekapitulácia stavby" sheetId="1" r:id="rId1"/>
    <sheet name="02 - Banská Bystrica" sheetId="2" r:id="rId2"/>
    <sheet name="01 - Dielne" sheetId="3" r:id="rId3"/>
    <sheet name="01 - Rekonštrukcia interiéru" sheetId="4" r:id="rId4"/>
    <sheet name="02 - Zateplenie fasády a ..." sheetId="5" r:id="rId5"/>
    <sheet name="03 - Výplne otvorov" sheetId="6" r:id="rId6"/>
  </sheets>
  <externalReferences>
    <externalReference r:id="rId7"/>
    <externalReference r:id="rId8"/>
  </externalReferences>
  <definedNames>
    <definedName name="_xlnm.Print_Titles" localSheetId="2">'01 - Dielne'!$108:$108</definedName>
    <definedName name="_xlnm.Print_Titles" localSheetId="3">'01 - Rekonštrukcia interiéru'!$131:$131</definedName>
    <definedName name="_xlnm.Print_Titles" localSheetId="1">'02 - Banská Bystrica'!$106:$106</definedName>
    <definedName name="_xlnm.Print_Titles" localSheetId="4">'02 - Zateplenie fasády a ...'!$126:$126</definedName>
    <definedName name="_xlnm.Print_Titles" localSheetId="5">'03 - Výplne otvorov'!$119:$119</definedName>
    <definedName name="_xlnm.Print_Titles" localSheetId="0">'Rekapitulácia stavby'!$85:$85</definedName>
    <definedName name="_xlnm.Print_Area" localSheetId="2">'01 - Dielne'!$C$4:$Q$70,'01 - Dielne'!$C$76:$Q$92,'01 - Dielne'!$C$98:$Q$109</definedName>
    <definedName name="_xlnm.Print_Area" localSheetId="3">'01 - Rekonštrukcia interiéru'!$C$4:$Q$70,'01 - Rekonštrukcia interiéru'!$C$76:$Q$114,'01 - Rekonštrukcia interiéru'!$C$120:$Q$259</definedName>
    <definedName name="_xlnm.Print_Area" localSheetId="1">'02 - Banská Bystrica'!$C$4:$Q$70,'02 - Banská Bystrica'!$C$76:$Q$91,'02 - Banská Bystrica'!$C$97:$Q$107</definedName>
    <definedName name="_xlnm.Print_Area" localSheetId="4">'02 - Zateplenie fasády a ...'!$C$4:$Q$70,'02 - Zateplenie fasády a ...'!$C$76:$Q$109,'02 - Zateplenie fasády a ...'!$C$115:$Q$241</definedName>
    <definedName name="_xlnm.Print_Area" localSheetId="5">'03 - Výplne otvorov'!$C$4:$Q$70,'03 - Výplne otvorov'!$C$76:$Q$102,'03 - Výplne otvorov'!$C$108:$Q$157</definedName>
    <definedName name="_xlnm.Print_Area" localSheetId="0">'Rekapitulácia stavby'!$C$4:$AP$70,'Rekapitulácia stavby'!$C$76:$AP$99</definedName>
  </definedNames>
  <calcPr calcId="191029" iterateCount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K250" i="4" l="1"/>
  <c r="N250" i="4"/>
  <c r="N249" i="4"/>
  <c r="BK249" i="4"/>
  <c r="N240" i="4"/>
  <c r="BK240" i="4"/>
  <c r="BE224" i="4" l="1"/>
  <c r="BF224" i="4"/>
  <c r="BG224" i="4"/>
  <c r="BH224" i="4"/>
  <c r="BI224" i="4"/>
  <c r="BE217" i="4"/>
  <c r="BF216" i="4"/>
  <c r="BF217" i="4"/>
  <c r="BG217" i="4"/>
  <c r="BH217" i="4"/>
  <c r="BI217" i="4"/>
  <c r="BK217" i="4"/>
  <c r="BE148" i="6"/>
  <c r="BF148" i="6"/>
  <c r="BG148" i="6"/>
  <c r="BH148" i="6"/>
  <c r="BI148" i="6"/>
  <c r="BK148" i="6"/>
  <c r="N224" i="4"/>
  <c r="N217" i="4"/>
  <c r="N148" i="6"/>
  <c r="AS95" i="1" l="1"/>
  <c r="AY95" i="1"/>
  <c r="AX95" i="1"/>
  <c r="AY94" i="1"/>
  <c r="AX94" i="1"/>
  <c r="AS94" i="1"/>
  <c r="AY93" i="1"/>
  <c r="AX93" i="1"/>
  <c r="BI156" i="6"/>
  <c r="BH156" i="6"/>
  <c r="BG156" i="6"/>
  <c r="BE156" i="6"/>
  <c r="AA156" i="6"/>
  <c r="AA155" i="6" s="1"/>
  <c r="Y156" i="6"/>
  <c r="Y155" i="6" s="1"/>
  <c r="W156" i="6"/>
  <c r="W155" i="6" s="1"/>
  <c r="BK156" i="6"/>
  <c r="BK155" i="6" s="1"/>
  <c r="N155" i="6" s="1"/>
  <c r="N96" i="6" s="1"/>
  <c r="N156" i="6"/>
  <c r="BF156" i="6" s="1"/>
  <c r="BI154" i="6"/>
  <c r="BH154" i="6"/>
  <c r="BG154" i="6"/>
  <c r="BE154" i="6"/>
  <c r="AA154" i="6"/>
  <c r="Y154" i="6"/>
  <c r="W154" i="6"/>
  <c r="BK154" i="6"/>
  <c r="N154" i="6"/>
  <c r="BF154" i="6" s="1"/>
  <c r="BI153" i="6"/>
  <c r="BH153" i="6"/>
  <c r="BG153" i="6"/>
  <c r="BE153" i="6"/>
  <c r="AA153" i="6"/>
  <c r="Y153" i="6"/>
  <c r="W153" i="6"/>
  <c r="BK153" i="6"/>
  <c r="N153" i="6"/>
  <c r="BF153" i="6" s="1"/>
  <c r="BI152" i="6"/>
  <c r="BH152" i="6"/>
  <c r="BG152" i="6"/>
  <c r="BE152" i="6"/>
  <c r="AA152" i="6"/>
  <c r="Y152" i="6"/>
  <c r="W152" i="6"/>
  <c r="BK152" i="6"/>
  <c r="N152" i="6"/>
  <c r="BF152" i="6" s="1"/>
  <c r="BI151" i="6"/>
  <c r="BH151" i="6"/>
  <c r="BG151" i="6"/>
  <c r="BE151" i="6"/>
  <c r="AA151" i="6"/>
  <c r="Y151" i="6"/>
  <c r="W151" i="6"/>
  <c r="BK151" i="6"/>
  <c r="N151" i="6"/>
  <c r="BF151" i="6" s="1"/>
  <c r="BI150" i="6"/>
  <c r="BH150" i="6"/>
  <c r="BG150" i="6"/>
  <c r="BE150" i="6"/>
  <c r="AA150" i="6"/>
  <c r="Y150" i="6"/>
  <c r="W150" i="6"/>
  <c r="BK150" i="6"/>
  <c r="N150" i="6"/>
  <c r="BF150" i="6" s="1"/>
  <c r="BI149" i="6"/>
  <c r="BH149" i="6"/>
  <c r="BG149" i="6"/>
  <c r="BE149" i="6"/>
  <c r="AA149" i="6"/>
  <c r="Y149" i="6"/>
  <c r="W149" i="6"/>
  <c r="BK149" i="6"/>
  <c r="N149" i="6"/>
  <c r="BF149" i="6" s="1"/>
  <c r="BI147" i="6"/>
  <c r="BH147" i="6"/>
  <c r="BG147" i="6"/>
  <c r="BE147" i="6"/>
  <c r="AA147" i="6"/>
  <c r="Y147" i="6"/>
  <c r="W147" i="6"/>
  <c r="BK147" i="6"/>
  <c r="N147" i="6"/>
  <c r="BF147" i="6" s="1"/>
  <c r="BI146" i="6"/>
  <c r="BH146" i="6"/>
  <c r="BG146" i="6"/>
  <c r="BE146" i="6"/>
  <c r="AA146" i="6"/>
  <c r="Y146" i="6"/>
  <c r="W146" i="6"/>
  <c r="BK146" i="6"/>
  <c r="N146" i="6"/>
  <c r="BF146" i="6" s="1"/>
  <c r="BI145" i="6"/>
  <c r="BH145" i="6"/>
  <c r="BG145" i="6"/>
  <c r="BE145" i="6"/>
  <c r="AA145" i="6"/>
  <c r="AA144" i="6" s="1"/>
  <c r="AA143" i="6" s="1"/>
  <c r="Y145" i="6"/>
  <c r="W145" i="6"/>
  <c r="BK145" i="6"/>
  <c r="N145" i="6"/>
  <c r="BF145" i="6" s="1"/>
  <c r="BI142" i="6"/>
  <c r="BH142" i="6"/>
  <c r="BG142" i="6"/>
  <c r="BE142" i="6"/>
  <c r="AA142" i="6"/>
  <c r="AA141" i="6" s="1"/>
  <c r="Y142" i="6"/>
  <c r="Y141" i="6" s="1"/>
  <c r="W142" i="6"/>
  <c r="W141" i="6" s="1"/>
  <c r="BK142" i="6"/>
  <c r="BK141" i="6" s="1"/>
  <c r="N141" i="6" s="1"/>
  <c r="N93" i="6" s="1"/>
  <c r="N142" i="6"/>
  <c r="BF142" i="6" s="1"/>
  <c r="BI140" i="6"/>
  <c r="BH140" i="6"/>
  <c r="BG140" i="6"/>
  <c r="BE140" i="6"/>
  <c r="AA140" i="6"/>
  <c r="Y140" i="6"/>
  <c r="W140" i="6"/>
  <c r="BK140" i="6"/>
  <c r="N140" i="6"/>
  <c r="BF140" i="6" s="1"/>
  <c r="BI139" i="6"/>
  <c r="BH139" i="6"/>
  <c r="BG139" i="6"/>
  <c r="BE139" i="6"/>
  <c r="AA139" i="6"/>
  <c r="Y139" i="6"/>
  <c r="W139" i="6"/>
  <c r="BK139" i="6"/>
  <c r="N139" i="6"/>
  <c r="BF139" i="6" s="1"/>
  <c r="BI138" i="6"/>
  <c r="BH138" i="6"/>
  <c r="BG138" i="6"/>
  <c r="BE138" i="6"/>
  <c r="AA138" i="6"/>
  <c r="Y138" i="6"/>
  <c r="W138" i="6"/>
  <c r="BK138" i="6"/>
  <c r="N138" i="6"/>
  <c r="BF138" i="6" s="1"/>
  <c r="BI137" i="6"/>
  <c r="BH137" i="6"/>
  <c r="BG137" i="6"/>
  <c r="BE137" i="6"/>
  <c r="AA137" i="6"/>
  <c r="Y137" i="6"/>
  <c r="W137" i="6"/>
  <c r="BK137" i="6"/>
  <c r="N137" i="6"/>
  <c r="BF137" i="6" s="1"/>
  <c r="BI136" i="6"/>
  <c r="BH136" i="6"/>
  <c r="BG136" i="6"/>
  <c r="BE136" i="6"/>
  <c r="AA136" i="6"/>
  <c r="Y136" i="6"/>
  <c r="W136" i="6"/>
  <c r="BK136" i="6"/>
  <c r="N136" i="6"/>
  <c r="BF136" i="6" s="1"/>
  <c r="BI135" i="6"/>
  <c r="BH135" i="6"/>
  <c r="BG135" i="6"/>
  <c r="BE135" i="6"/>
  <c r="AA135" i="6"/>
  <c r="Y135" i="6"/>
  <c r="W135" i="6"/>
  <c r="BK135" i="6"/>
  <c r="N135" i="6"/>
  <c r="BF135" i="6" s="1"/>
  <c r="BI134" i="6"/>
  <c r="BH134" i="6"/>
  <c r="BG134" i="6"/>
  <c r="BE134" i="6"/>
  <c r="AA134" i="6"/>
  <c r="Y134" i="6"/>
  <c r="W134" i="6"/>
  <c r="BK134" i="6"/>
  <c r="N134" i="6"/>
  <c r="BF134" i="6" s="1"/>
  <c r="BI133" i="6"/>
  <c r="BH133" i="6"/>
  <c r="BG133" i="6"/>
  <c r="BE133" i="6"/>
  <c r="AA133" i="6"/>
  <c r="Y133" i="6"/>
  <c r="W133" i="6"/>
  <c r="BK133" i="6"/>
  <c r="N133" i="6"/>
  <c r="BF133" i="6" s="1"/>
  <c r="BI132" i="6"/>
  <c r="BH132" i="6"/>
  <c r="BG132" i="6"/>
  <c r="BE132" i="6"/>
  <c r="AA132" i="6"/>
  <c r="Y132" i="6"/>
  <c r="W132" i="6"/>
  <c r="BK132" i="6"/>
  <c r="N132" i="6"/>
  <c r="BF132" i="6" s="1"/>
  <c r="BI131" i="6"/>
  <c r="BH131" i="6"/>
  <c r="BG131" i="6"/>
  <c r="BE131" i="6"/>
  <c r="AA131" i="6"/>
  <c r="Y131" i="6"/>
  <c r="W131" i="6"/>
  <c r="BK131" i="6"/>
  <c r="N131" i="6"/>
  <c r="BF131" i="6" s="1"/>
  <c r="BI130" i="6"/>
  <c r="BH130" i="6"/>
  <c r="BG130" i="6"/>
  <c r="BE130" i="6"/>
  <c r="AA130" i="6"/>
  <c r="AA129" i="6" s="1"/>
  <c r="Y130" i="6"/>
  <c r="W130" i="6"/>
  <c r="BK130" i="6"/>
  <c r="N130" i="6"/>
  <c r="BF130" i="6" s="1"/>
  <c r="BI128" i="6"/>
  <c r="BH128" i="6"/>
  <c r="BG128" i="6"/>
  <c r="BE128" i="6"/>
  <c r="AA128" i="6"/>
  <c r="Y128" i="6"/>
  <c r="W128" i="6"/>
  <c r="BK128" i="6"/>
  <c r="N128" i="6"/>
  <c r="BF128" i="6" s="1"/>
  <c r="BI126" i="6"/>
  <c r="BH126" i="6"/>
  <c r="BG126" i="6"/>
  <c r="BE126" i="6"/>
  <c r="AA126" i="6"/>
  <c r="Y126" i="6"/>
  <c r="W126" i="6"/>
  <c r="BK126" i="6"/>
  <c r="N126" i="6"/>
  <c r="BF126" i="6" s="1"/>
  <c r="BI125" i="6"/>
  <c r="BH125" i="6"/>
  <c r="BG125" i="6"/>
  <c r="BE125" i="6"/>
  <c r="AA125" i="6"/>
  <c r="Y125" i="6"/>
  <c r="W125" i="6"/>
  <c r="BK125" i="6"/>
  <c r="N125" i="6"/>
  <c r="BF125" i="6" s="1"/>
  <c r="BI124" i="6"/>
  <c r="BH124" i="6"/>
  <c r="BG124" i="6"/>
  <c r="BE124" i="6"/>
  <c r="AA124" i="6"/>
  <c r="Y124" i="6"/>
  <c r="W124" i="6"/>
  <c r="BK124" i="6"/>
  <c r="N124" i="6"/>
  <c r="BF124" i="6" s="1"/>
  <c r="BI123" i="6"/>
  <c r="BH123" i="6"/>
  <c r="BG123" i="6"/>
  <c r="BE123" i="6"/>
  <c r="AA123" i="6"/>
  <c r="Y123" i="6"/>
  <c r="W123" i="6"/>
  <c r="BK123" i="6"/>
  <c r="N123" i="6"/>
  <c r="BF123" i="6" s="1"/>
  <c r="M116" i="6"/>
  <c r="F114" i="6"/>
  <c r="F112" i="6"/>
  <c r="N98" i="6"/>
  <c r="M29" i="6" s="1"/>
  <c r="AS93" i="1" s="1"/>
  <c r="BI100" i="6"/>
  <c r="BH100" i="6"/>
  <c r="BG100" i="6"/>
  <c r="BF100" i="6"/>
  <c r="BE100" i="6"/>
  <c r="BI99" i="6"/>
  <c r="BH99" i="6"/>
  <c r="BG99" i="6"/>
  <c r="BF99" i="6"/>
  <c r="BE99" i="6"/>
  <c r="M84" i="6"/>
  <c r="F82" i="6"/>
  <c r="F80" i="6"/>
  <c r="O22" i="6"/>
  <c r="E22" i="6"/>
  <c r="M117" i="6" s="1"/>
  <c r="O21" i="6"/>
  <c r="O16" i="6"/>
  <c r="E16" i="6"/>
  <c r="F117" i="6" s="1"/>
  <c r="O15" i="6"/>
  <c r="O13" i="6"/>
  <c r="E13" i="6"/>
  <c r="F116" i="6" s="1"/>
  <c r="O12" i="6"/>
  <c r="M114" i="6"/>
  <c r="F6" i="6"/>
  <c r="F110" i="6" s="1"/>
  <c r="AY92" i="1"/>
  <c r="AX92" i="1"/>
  <c r="BI240" i="5"/>
  <c r="BH240" i="5"/>
  <c r="BG240" i="5"/>
  <c r="BE240" i="5"/>
  <c r="AA240" i="5"/>
  <c r="AA239" i="5" s="1"/>
  <c r="Y240" i="5"/>
  <c r="Y239" i="5" s="1"/>
  <c r="W240" i="5"/>
  <c r="W239" i="5" s="1"/>
  <c r="BK240" i="5"/>
  <c r="BK239" i="5" s="1"/>
  <c r="N239" i="5" s="1"/>
  <c r="N103" i="5" s="1"/>
  <c r="N240" i="5"/>
  <c r="BF240" i="5" s="1"/>
  <c r="BI238" i="5"/>
  <c r="BH238" i="5"/>
  <c r="BG238" i="5"/>
  <c r="BE238" i="5"/>
  <c r="AA238" i="5"/>
  <c r="Y238" i="5"/>
  <c r="W238" i="5"/>
  <c r="BK238" i="5"/>
  <c r="N238" i="5"/>
  <c r="BF238" i="5" s="1"/>
  <c r="BI237" i="5"/>
  <c r="BH237" i="5"/>
  <c r="BG237" i="5"/>
  <c r="BE237" i="5"/>
  <c r="AA237" i="5"/>
  <c r="Y237" i="5"/>
  <c r="W237" i="5"/>
  <c r="BK237" i="5"/>
  <c r="N237" i="5"/>
  <c r="BF237" i="5" s="1"/>
  <c r="BI236" i="5"/>
  <c r="BH236" i="5"/>
  <c r="BG236" i="5"/>
  <c r="BE236" i="5"/>
  <c r="AA236" i="5"/>
  <c r="Y236" i="5"/>
  <c r="W236" i="5"/>
  <c r="BK236" i="5"/>
  <c r="N236" i="5"/>
  <c r="BF236" i="5" s="1"/>
  <c r="BI235" i="5"/>
  <c r="BH235" i="5"/>
  <c r="BG235" i="5"/>
  <c r="BE235" i="5"/>
  <c r="AA235" i="5"/>
  <c r="Y235" i="5"/>
  <c r="W235" i="5"/>
  <c r="BK235" i="5"/>
  <c r="N235" i="5"/>
  <c r="BF235" i="5" s="1"/>
  <c r="BI234" i="5"/>
  <c r="BH234" i="5"/>
  <c r="BG234" i="5"/>
  <c r="BE234" i="5"/>
  <c r="AA234" i="5"/>
  <c r="Y234" i="5"/>
  <c r="W234" i="5"/>
  <c r="BK234" i="5"/>
  <c r="N234" i="5"/>
  <c r="BF234" i="5" s="1"/>
  <c r="BI233" i="5"/>
  <c r="BH233" i="5"/>
  <c r="BG233" i="5"/>
  <c r="BE233" i="5"/>
  <c r="AA233" i="5"/>
  <c r="Y233" i="5"/>
  <c r="W233" i="5"/>
  <c r="BK233" i="5"/>
  <c r="N233" i="5"/>
  <c r="BF233" i="5" s="1"/>
  <c r="BI232" i="5"/>
  <c r="BH232" i="5"/>
  <c r="BG232" i="5"/>
  <c r="BE232" i="5"/>
  <c r="AA232" i="5"/>
  <c r="Y232" i="5"/>
  <c r="W232" i="5"/>
  <c r="BK232" i="5"/>
  <c r="N232" i="5"/>
  <c r="BF232" i="5" s="1"/>
  <c r="BI231" i="5"/>
  <c r="BH231" i="5"/>
  <c r="BG231" i="5"/>
  <c r="BE231" i="5"/>
  <c r="AA231" i="5"/>
  <c r="Y231" i="5"/>
  <c r="W231" i="5"/>
  <c r="BK231" i="5"/>
  <c r="N231" i="5"/>
  <c r="BF231" i="5" s="1"/>
  <c r="BI230" i="5"/>
  <c r="BH230" i="5"/>
  <c r="BG230" i="5"/>
  <c r="BE230" i="5"/>
  <c r="AA230" i="5"/>
  <c r="Y230" i="5"/>
  <c r="W230" i="5"/>
  <c r="BK230" i="5"/>
  <c r="N230" i="5"/>
  <c r="BF230" i="5" s="1"/>
  <c r="BI229" i="5"/>
  <c r="BH229" i="5"/>
  <c r="BG229" i="5"/>
  <c r="BE229" i="5"/>
  <c r="AA229" i="5"/>
  <c r="Y229" i="5"/>
  <c r="W229" i="5"/>
  <c r="BK229" i="5"/>
  <c r="N229" i="5"/>
  <c r="BF229" i="5" s="1"/>
  <c r="BI228" i="5"/>
  <c r="BH228" i="5"/>
  <c r="BG228" i="5"/>
  <c r="BE228" i="5"/>
  <c r="AA228" i="5"/>
  <c r="Y228" i="5"/>
  <c r="W228" i="5"/>
  <c r="BK228" i="5"/>
  <c r="N228" i="5"/>
  <c r="BF228" i="5" s="1"/>
  <c r="BI227" i="5"/>
  <c r="BH227" i="5"/>
  <c r="BG227" i="5"/>
  <c r="BE227" i="5"/>
  <c r="AA227" i="5"/>
  <c r="Y227" i="5"/>
  <c r="W227" i="5"/>
  <c r="BK227" i="5"/>
  <c r="N227" i="5"/>
  <c r="BF227" i="5" s="1"/>
  <c r="BI226" i="5"/>
  <c r="BH226" i="5"/>
  <c r="BG226" i="5"/>
  <c r="BE226" i="5"/>
  <c r="AA226" i="5"/>
  <c r="Y226" i="5"/>
  <c r="W226" i="5"/>
  <c r="BK226" i="5"/>
  <c r="N226" i="5"/>
  <c r="BF226" i="5" s="1"/>
  <c r="BI225" i="5"/>
  <c r="BH225" i="5"/>
  <c r="BG225" i="5"/>
  <c r="BE225" i="5"/>
  <c r="AA225" i="5"/>
  <c r="Y225" i="5"/>
  <c r="W225" i="5"/>
  <c r="BK225" i="5"/>
  <c r="N225" i="5"/>
  <c r="BF225" i="5" s="1"/>
  <c r="BI224" i="5"/>
  <c r="BH224" i="5"/>
  <c r="BG224" i="5"/>
  <c r="BE224" i="5"/>
  <c r="AA224" i="5"/>
  <c r="AA223" i="5" s="1"/>
  <c r="Y224" i="5"/>
  <c r="W224" i="5"/>
  <c r="BK224" i="5"/>
  <c r="N224" i="5"/>
  <c r="BF224" i="5" s="1"/>
  <c r="BI222" i="5"/>
  <c r="BH222" i="5"/>
  <c r="BG222" i="5"/>
  <c r="BE222" i="5"/>
  <c r="AA222" i="5"/>
  <c r="Y222" i="5"/>
  <c r="W222" i="5"/>
  <c r="BK222" i="5"/>
  <c r="N222" i="5"/>
  <c r="BF222" i="5" s="1"/>
  <c r="BI221" i="5"/>
  <c r="BH221" i="5"/>
  <c r="BG221" i="5"/>
  <c r="BE221" i="5"/>
  <c r="AA221" i="5"/>
  <c r="Y221" i="5"/>
  <c r="W221" i="5"/>
  <c r="BK221" i="5"/>
  <c r="N221" i="5"/>
  <c r="BF221" i="5" s="1"/>
  <c r="BI220" i="5"/>
  <c r="BH220" i="5"/>
  <c r="BG220" i="5"/>
  <c r="BE220" i="5"/>
  <c r="AA220" i="5"/>
  <c r="Y220" i="5"/>
  <c r="W220" i="5"/>
  <c r="BK220" i="5"/>
  <c r="N220" i="5"/>
  <c r="BF220" i="5" s="1"/>
  <c r="BI218" i="5"/>
  <c r="BH218" i="5"/>
  <c r="BG218" i="5"/>
  <c r="BE218" i="5"/>
  <c r="AA218" i="5"/>
  <c r="Y218" i="5"/>
  <c r="W218" i="5"/>
  <c r="BK218" i="5"/>
  <c r="N218" i="5"/>
  <c r="BF218" i="5" s="1"/>
  <c r="BI216" i="5"/>
  <c r="BH216" i="5"/>
  <c r="BG216" i="5"/>
  <c r="BE216" i="5"/>
  <c r="AA216" i="5"/>
  <c r="Y216" i="5"/>
  <c r="W216" i="5"/>
  <c r="BK216" i="5"/>
  <c r="N216" i="5"/>
  <c r="BF216" i="5" s="1"/>
  <c r="BI215" i="5"/>
  <c r="BH215" i="5"/>
  <c r="BG215" i="5"/>
  <c r="BE215" i="5"/>
  <c r="AA215" i="5"/>
  <c r="Y215" i="5"/>
  <c r="W215" i="5"/>
  <c r="BK215" i="5"/>
  <c r="N215" i="5"/>
  <c r="BF215" i="5" s="1"/>
  <c r="BI213" i="5"/>
  <c r="BH213" i="5"/>
  <c r="BG213" i="5"/>
  <c r="BE213" i="5"/>
  <c r="AA213" i="5"/>
  <c r="Y213" i="5"/>
  <c r="W213" i="5"/>
  <c r="BK213" i="5"/>
  <c r="N213" i="5"/>
  <c r="BF213" i="5" s="1"/>
  <c r="BI212" i="5"/>
  <c r="BH212" i="5"/>
  <c r="BG212" i="5"/>
  <c r="BE212" i="5"/>
  <c r="AA212" i="5"/>
  <c r="Y212" i="5"/>
  <c r="W212" i="5"/>
  <c r="BK212" i="5"/>
  <c r="N212" i="5"/>
  <c r="BF212" i="5" s="1"/>
  <c r="BI211" i="5"/>
  <c r="BH211" i="5"/>
  <c r="BG211" i="5"/>
  <c r="BE211" i="5"/>
  <c r="AA211" i="5"/>
  <c r="Y211" i="5"/>
  <c r="W211" i="5"/>
  <c r="BK211" i="5"/>
  <c r="N211" i="5"/>
  <c r="BF211" i="5" s="1"/>
  <c r="BI210" i="5"/>
  <c r="BH210" i="5"/>
  <c r="BG210" i="5"/>
  <c r="BE210" i="5"/>
  <c r="AA210" i="5"/>
  <c r="Y210" i="5"/>
  <c r="W210" i="5"/>
  <c r="BK210" i="5"/>
  <c r="N210" i="5"/>
  <c r="BF210" i="5" s="1"/>
  <c r="BI209" i="5"/>
  <c r="BH209" i="5"/>
  <c r="BG209" i="5"/>
  <c r="BE209" i="5"/>
  <c r="AA209" i="5"/>
  <c r="Y209" i="5"/>
  <c r="W209" i="5"/>
  <c r="BK209" i="5"/>
  <c r="N209" i="5"/>
  <c r="BF209" i="5" s="1"/>
  <c r="BI208" i="5"/>
  <c r="BH208" i="5"/>
  <c r="BG208" i="5"/>
  <c r="BE208" i="5"/>
  <c r="AA208" i="5"/>
  <c r="Y208" i="5"/>
  <c r="W208" i="5"/>
  <c r="BK208" i="5"/>
  <c r="N208" i="5"/>
  <c r="BF208" i="5" s="1"/>
  <c r="BI207" i="5"/>
  <c r="BH207" i="5"/>
  <c r="BG207" i="5"/>
  <c r="BE207" i="5"/>
  <c r="AA207" i="5"/>
  <c r="Y207" i="5"/>
  <c r="W207" i="5"/>
  <c r="BK207" i="5"/>
  <c r="N207" i="5"/>
  <c r="BF207" i="5" s="1"/>
  <c r="BI206" i="5"/>
  <c r="BH206" i="5"/>
  <c r="BG206" i="5"/>
  <c r="BE206" i="5"/>
  <c r="AA206" i="5"/>
  <c r="Y206" i="5"/>
  <c r="W206" i="5"/>
  <c r="BK206" i="5"/>
  <c r="N206" i="5"/>
  <c r="BF206" i="5" s="1"/>
  <c r="BI205" i="5"/>
  <c r="BH205" i="5"/>
  <c r="BG205" i="5"/>
  <c r="BE205" i="5"/>
  <c r="AA205" i="5"/>
  <c r="Y205" i="5"/>
  <c r="W205" i="5"/>
  <c r="BK205" i="5"/>
  <c r="N205" i="5"/>
  <c r="BF205" i="5" s="1"/>
  <c r="BI204" i="5"/>
  <c r="BH204" i="5"/>
  <c r="BG204" i="5"/>
  <c r="BE204" i="5"/>
  <c r="AA204" i="5"/>
  <c r="Y204" i="5"/>
  <c r="W204" i="5"/>
  <c r="BK204" i="5"/>
  <c r="N204" i="5"/>
  <c r="BF204" i="5" s="1"/>
  <c r="BI203" i="5"/>
  <c r="BH203" i="5"/>
  <c r="BG203" i="5"/>
  <c r="BE203" i="5"/>
  <c r="AA203" i="5"/>
  <c r="Y203" i="5"/>
  <c r="W203" i="5"/>
  <c r="BK203" i="5"/>
  <c r="N203" i="5"/>
  <c r="BF203" i="5" s="1"/>
  <c r="BI202" i="5"/>
  <c r="BH202" i="5"/>
  <c r="BG202" i="5"/>
  <c r="BE202" i="5"/>
  <c r="AA202" i="5"/>
  <c r="Y202" i="5"/>
  <c r="W202" i="5"/>
  <c r="BK202" i="5"/>
  <c r="N202" i="5"/>
  <c r="BF202" i="5" s="1"/>
  <c r="BI201" i="5"/>
  <c r="BH201" i="5"/>
  <c r="BG201" i="5"/>
  <c r="BE201" i="5"/>
  <c r="AA201" i="5"/>
  <c r="Y201" i="5"/>
  <c r="W201" i="5"/>
  <c r="BK201" i="5"/>
  <c r="N201" i="5"/>
  <c r="BF201" i="5" s="1"/>
  <c r="BI200" i="5"/>
  <c r="BH200" i="5"/>
  <c r="BG200" i="5"/>
  <c r="BE200" i="5"/>
  <c r="AA200" i="5"/>
  <c r="Y200" i="5"/>
  <c r="W200" i="5"/>
  <c r="BK200" i="5"/>
  <c r="N200" i="5"/>
  <c r="BF200" i="5" s="1"/>
  <c r="BI199" i="5"/>
  <c r="BH199" i="5"/>
  <c r="BG199" i="5"/>
  <c r="BE199" i="5"/>
  <c r="AA199" i="5"/>
  <c r="Y199" i="5"/>
  <c r="W199" i="5"/>
  <c r="BK199" i="5"/>
  <c r="N199" i="5"/>
  <c r="BF199" i="5" s="1"/>
  <c r="BI198" i="5"/>
  <c r="BH198" i="5"/>
  <c r="BG198" i="5"/>
  <c r="BE198" i="5"/>
  <c r="AA198" i="5"/>
  <c r="Y198" i="5"/>
  <c r="W198" i="5"/>
  <c r="BK198" i="5"/>
  <c r="N198" i="5"/>
  <c r="BF198" i="5" s="1"/>
  <c r="BI197" i="5"/>
  <c r="BH197" i="5"/>
  <c r="BG197" i="5"/>
  <c r="BE197" i="5"/>
  <c r="AA197" i="5"/>
  <c r="Y197" i="5"/>
  <c r="W197" i="5"/>
  <c r="BK197" i="5"/>
  <c r="N197" i="5"/>
  <c r="BF197" i="5" s="1"/>
  <c r="BI196" i="5"/>
  <c r="BH196" i="5"/>
  <c r="BG196" i="5"/>
  <c r="BE196" i="5"/>
  <c r="AA196" i="5"/>
  <c r="Y196" i="5"/>
  <c r="W196" i="5"/>
  <c r="BK196" i="5"/>
  <c r="N196" i="5"/>
  <c r="BF196" i="5" s="1"/>
  <c r="BI195" i="5"/>
  <c r="BH195" i="5"/>
  <c r="BG195" i="5"/>
  <c r="BE195" i="5"/>
  <c r="AA195" i="5"/>
  <c r="Y195" i="5"/>
  <c r="W195" i="5"/>
  <c r="BK195" i="5"/>
  <c r="N195" i="5"/>
  <c r="BF195" i="5" s="1"/>
  <c r="BI194" i="5"/>
  <c r="BH194" i="5"/>
  <c r="BG194" i="5"/>
  <c r="BE194" i="5"/>
  <c r="AA194" i="5"/>
  <c r="Y194" i="5"/>
  <c r="W194" i="5"/>
  <c r="BK194" i="5"/>
  <c r="N194" i="5"/>
  <c r="BF194" i="5" s="1"/>
  <c r="BI193" i="5"/>
  <c r="BH193" i="5"/>
  <c r="BG193" i="5"/>
  <c r="BE193" i="5"/>
  <c r="AA193" i="5"/>
  <c r="Y193" i="5"/>
  <c r="W193" i="5"/>
  <c r="BK193" i="5"/>
  <c r="N193" i="5"/>
  <c r="BF193" i="5" s="1"/>
  <c r="BI192" i="5"/>
  <c r="BH192" i="5"/>
  <c r="BG192" i="5"/>
  <c r="BE192" i="5"/>
  <c r="AA192" i="5"/>
  <c r="Y192" i="5"/>
  <c r="W192" i="5"/>
  <c r="BK192" i="5"/>
  <c r="N192" i="5"/>
  <c r="BF192" i="5" s="1"/>
  <c r="BI191" i="5"/>
  <c r="BH191" i="5"/>
  <c r="BG191" i="5"/>
  <c r="BE191" i="5"/>
  <c r="AA191" i="5"/>
  <c r="Y191" i="5"/>
  <c r="W191" i="5"/>
  <c r="BK191" i="5"/>
  <c r="N191" i="5"/>
  <c r="BF191" i="5" s="1"/>
  <c r="BI190" i="5"/>
  <c r="BH190" i="5"/>
  <c r="BG190" i="5"/>
  <c r="BE190" i="5"/>
  <c r="AA190" i="5"/>
  <c r="Y190" i="5"/>
  <c r="W190" i="5"/>
  <c r="BK190" i="5"/>
  <c r="N190" i="5"/>
  <c r="BF190" i="5" s="1"/>
  <c r="BI188" i="5"/>
  <c r="BH188" i="5"/>
  <c r="BG188" i="5"/>
  <c r="BE188" i="5"/>
  <c r="AA188" i="5"/>
  <c r="Y188" i="5"/>
  <c r="W188" i="5"/>
  <c r="BK188" i="5"/>
  <c r="N188" i="5"/>
  <c r="BF188" i="5" s="1"/>
  <c r="BI187" i="5"/>
  <c r="BH187" i="5"/>
  <c r="BG187" i="5"/>
  <c r="BE187" i="5"/>
  <c r="AA187" i="5"/>
  <c r="AA186" i="5" s="1"/>
  <c r="Y187" i="5"/>
  <c r="W187" i="5"/>
  <c r="BK187" i="5"/>
  <c r="N187" i="5"/>
  <c r="BF187" i="5" s="1"/>
  <c r="BI185" i="5"/>
  <c r="BH185" i="5"/>
  <c r="BG185" i="5"/>
  <c r="BE185" i="5"/>
  <c r="AA185" i="5"/>
  <c r="Y185" i="5"/>
  <c r="W185" i="5"/>
  <c r="BK185" i="5"/>
  <c r="N185" i="5"/>
  <c r="BF185" i="5" s="1"/>
  <c r="BI184" i="5"/>
  <c r="BH184" i="5"/>
  <c r="BG184" i="5"/>
  <c r="BE184" i="5"/>
  <c r="AA184" i="5"/>
  <c r="Y184" i="5"/>
  <c r="W184" i="5"/>
  <c r="BK184" i="5"/>
  <c r="N184" i="5"/>
  <c r="BF184" i="5" s="1"/>
  <c r="BI183" i="5"/>
  <c r="BH183" i="5"/>
  <c r="BG183" i="5"/>
  <c r="BE183" i="5"/>
  <c r="AA183" i="5"/>
  <c r="Y183" i="5"/>
  <c r="Y182" i="5" s="1"/>
  <c r="W183" i="5"/>
  <c r="BK183" i="5"/>
  <c r="N183" i="5"/>
  <c r="BF183" i="5" s="1"/>
  <c r="BI180" i="5"/>
  <c r="BH180" i="5"/>
  <c r="BG180" i="5"/>
  <c r="BE180" i="5"/>
  <c r="AA180" i="5"/>
  <c r="AA179" i="5" s="1"/>
  <c r="Y180" i="5"/>
  <c r="Y179" i="5" s="1"/>
  <c r="W180" i="5"/>
  <c r="W179" i="5" s="1"/>
  <c r="BK180" i="5"/>
  <c r="BK179" i="5" s="1"/>
  <c r="N179" i="5" s="1"/>
  <c r="N97" i="5" s="1"/>
  <c r="N180" i="5"/>
  <c r="BF180" i="5" s="1"/>
  <c r="BI178" i="5"/>
  <c r="BH178" i="5"/>
  <c r="BG178" i="5"/>
  <c r="BE178" i="5"/>
  <c r="AA178" i="5"/>
  <c r="Y178" i="5"/>
  <c r="W178" i="5"/>
  <c r="BK178" i="5"/>
  <c r="N178" i="5"/>
  <c r="BF178" i="5" s="1"/>
  <c r="BI177" i="5"/>
  <c r="BH177" i="5"/>
  <c r="BG177" i="5"/>
  <c r="BE177" i="5"/>
  <c r="AA177" i="5"/>
  <c r="Y177" i="5"/>
  <c r="W177" i="5"/>
  <c r="BK177" i="5"/>
  <c r="N177" i="5"/>
  <c r="BF177" i="5" s="1"/>
  <c r="BI176" i="5"/>
  <c r="BH176" i="5"/>
  <c r="BG176" i="5"/>
  <c r="BE176" i="5"/>
  <c r="AA176" i="5"/>
  <c r="Y176" i="5"/>
  <c r="W176" i="5"/>
  <c r="BK176" i="5"/>
  <c r="N176" i="5"/>
  <c r="BF176" i="5" s="1"/>
  <c r="BI175" i="5"/>
  <c r="BH175" i="5"/>
  <c r="BG175" i="5"/>
  <c r="BE175" i="5"/>
  <c r="AA175" i="5"/>
  <c r="Y175" i="5"/>
  <c r="W175" i="5"/>
  <c r="BK175" i="5"/>
  <c r="N175" i="5"/>
  <c r="BF175" i="5" s="1"/>
  <c r="BI174" i="5"/>
  <c r="BH174" i="5"/>
  <c r="BG174" i="5"/>
  <c r="BE174" i="5"/>
  <c r="AA174" i="5"/>
  <c r="Y174" i="5"/>
  <c r="W174" i="5"/>
  <c r="BK174" i="5"/>
  <c r="N174" i="5"/>
  <c r="BF174" i="5" s="1"/>
  <c r="BI173" i="5"/>
  <c r="BH173" i="5"/>
  <c r="BG173" i="5"/>
  <c r="BE173" i="5"/>
  <c r="AA173" i="5"/>
  <c r="Y173" i="5"/>
  <c r="W173" i="5"/>
  <c r="BK173" i="5"/>
  <c r="N173" i="5"/>
  <c r="BF173" i="5" s="1"/>
  <c r="BI172" i="5"/>
  <c r="BH172" i="5"/>
  <c r="BG172" i="5"/>
  <c r="BE172" i="5"/>
  <c r="AA172" i="5"/>
  <c r="Y172" i="5"/>
  <c r="W172" i="5"/>
  <c r="BK172" i="5"/>
  <c r="N172" i="5"/>
  <c r="BF172" i="5" s="1"/>
  <c r="BI171" i="5"/>
  <c r="BH171" i="5"/>
  <c r="BG171" i="5"/>
  <c r="BE171" i="5"/>
  <c r="AA171" i="5"/>
  <c r="Y171" i="5"/>
  <c r="W171" i="5"/>
  <c r="BK171" i="5"/>
  <c r="N171" i="5"/>
  <c r="BF171" i="5" s="1"/>
  <c r="BI170" i="5"/>
  <c r="BH170" i="5"/>
  <c r="BG170" i="5"/>
  <c r="BE170" i="5"/>
  <c r="AA170" i="5"/>
  <c r="Y170" i="5"/>
  <c r="W170" i="5"/>
  <c r="BK170" i="5"/>
  <c r="N170" i="5"/>
  <c r="BF170" i="5" s="1"/>
  <c r="BI169" i="5"/>
  <c r="BH169" i="5"/>
  <c r="BG169" i="5"/>
  <c r="BE169" i="5"/>
  <c r="AA169" i="5"/>
  <c r="Y169" i="5"/>
  <c r="W169" i="5"/>
  <c r="BK169" i="5"/>
  <c r="N169" i="5"/>
  <c r="BF169" i="5" s="1"/>
  <c r="BI168" i="5"/>
  <c r="BH168" i="5"/>
  <c r="BG168" i="5"/>
  <c r="BE168" i="5"/>
  <c r="AA168" i="5"/>
  <c r="Y168" i="5"/>
  <c r="W168" i="5"/>
  <c r="BK168" i="5"/>
  <c r="N168" i="5"/>
  <c r="BF168" i="5" s="1"/>
  <c r="BI167" i="5"/>
  <c r="BH167" i="5"/>
  <c r="BG167" i="5"/>
  <c r="BE167" i="5"/>
  <c r="AA167" i="5"/>
  <c r="Y167" i="5"/>
  <c r="W167" i="5"/>
  <c r="BK167" i="5"/>
  <c r="N167" i="5"/>
  <c r="BF167" i="5" s="1"/>
  <c r="BI166" i="5"/>
  <c r="BH166" i="5"/>
  <c r="BG166" i="5"/>
  <c r="BE166" i="5"/>
  <c r="AA166" i="5"/>
  <c r="Y166" i="5"/>
  <c r="W166" i="5"/>
  <c r="BK166" i="5"/>
  <c r="N166" i="5"/>
  <c r="BF166" i="5" s="1"/>
  <c r="BI165" i="5"/>
  <c r="BH165" i="5"/>
  <c r="BG165" i="5"/>
  <c r="BE165" i="5"/>
  <c r="AA165" i="5"/>
  <c r="Y165" i="5"/>
  <c r="W165" i="5"/>
  <c r="BK165" i="5"/>
  <c r="N165" i="5"/>
  <c r="BF165" i="5" s="1"/>
  <c r="BI164" i="5"/>
  <c r="BH164" i="5"/>
  <c r="BG164" i="5"/>
  <c r="BE164" i="5"/>
  <c r="AA164" i="5"/>
  <c r="Y164" i="5"/>
  <c r="W164" i="5"/>
  <c r="BK164" i="5"/>
  <c r="N164" i="5"/>
  <c r="BF164" i="5" s="1"/>
  <c r="BI163" i="5"/>
  <c r="BH163" i="5"/>
  <c r="BG163" i="5"/>
  <c r="BE163" i="5"/>
  <c r="AA163" i="5"/>
  <c r="Y163" i="5"/>
  <c r="W163" i="5"/>
  <c r="BK163" i="5"/>
  <c r="N163" i="5"/>
  <c r="BF163" i="5" s="1"/>
  <c r="BI162" i="5"/>
  <c r="BH162" i="5"/>
  <c r="BG162" i="5"/>
  <c r="BE162" i="5"/>
  <c r="AA162" i="5"/>
  <c r="Y162" i="5"/>
  <c r="W162" i="5"/>
  <c r="BK162" i="5"/>
  <c r="N162" i="5"/>
  <c r="BF162" i="5" s="1"/>
  <c r="BI161" i="5"/>
  <c r="BH161" i="5"/>
  <c r="BG161" i="5"/>
  <c r="BE161" i="5"/>
  <c r="AA161" i="5"/>
  <c r="Y161" i="5"/>
  <c r="W161" i="5"/>
  <c r="BK161" i="5"/>
  <c r="N161" i="5"/>
  <c r="BF161" i="5" s="1"/>
  <c r="BI160" i="5"/>
  <c r="BH160" i="5"/>
  <c r="BG160" i="5"/>
  <c r="BE160" i="5"/>
  <c r="AA160" i="5"/>
  <c r="Y160" i="5"/>
  <c r="W160" i="5"/>
  <c r="BK160" i="5"/>
  <c r="N160" i="5"/>
  <c r="BF160" i="5" s="1"/>
  <c r="BI159" i="5"/>
  <c r="BH159" i="5"/>
  <c r="BG159" i="5"/>
  <c r="BE159" i="5"/>
  <c r="AA159" i="5"/>
  <c r="Y159" i="5"/>
  <c r="W159" i="5"/>
  <c r="BK159" i="5"/>
  <c r="N159" i="5"/>
  <c r="BF159" i="5" s="1"/>
  <c r="BI158" i="5"/>
  <c r="BH158" i="5"/>
  <c r="BG158" i="5"/>
  <c r="BE158" i="5"/>
  <c r="AA158" i="5"/>
  <c r="Y158" i="5"/>
  <c r="W158" i="5"/>
  <c r="BK158" i="5"/>
  <c r="N158" i="5"/>
  <c r="BF158" i="5" s="1"/>
  <c r="BI157" i="5"/>
  <c r="BH157" i="5"/>
  <c r="BG157" i="5"/>
  <c r="BE157" i="5"/>
  <c r="AA157" i="5"/>
  <c r="Y157" i="5"/>
  <c r="W157" i="5"/>
  <c r="BK157" i="5"/>
  <c r="N157" i="5"/>
  <c r="BF157" i="5" s="1"/>
  <c r="BI156" i="5"/>
  <c r="BH156" i="5"/>
  <c r="BG156" i="5"/>
  <c r="BE156" i="5"/>
  <c r="AA156" i="5"/>
  <c r="Y156" i="5"/>
  <c r="W156" i="5"/>
  <c r="BK156" i="5"/>
  <c r="N156" i="5"/>
  <c r="BF156" i="5" s="1"/>
  <c r="BI154" i="5"/>
  <c r="BH154" i="5"/>
  <c r="BG154" i="5"/>
  <c r="BE154" i="5"/>
  <c r="AA154" i="5"/>
  <c r="Y154" i="5"/>
  <c r="W154" i="5"/>
  <c r="BK154" i="5"/>
  <c r="N154" i="5"/>
  <c r="BF154" i="5" s="1"/>
  <c r="BI153" i="5"/>
  <c r="BH153" i="5"/>
  <c r="BG153" i="5"/>
  <c r="BE153" i="5"/>
  <c r="AA153" i="5"/>
  <c r="Y153" i="5"/>
  <c r="W153" i="5"/>
  <c r="BK153" i="5"/>
  <c r="N153" i="5"/>
  <c r="BF153" i="5" s="1"/>
  <c r="BI152" i="5"/>
  <c r="BH152" i="5"/>
  <c r="BG152" i="5"/>
  <c r="BE152" i="5"/>
  <c r="AA152" i="5"/>
  <c r="Y152" i="5"/>
  <c r="W152" i="5"/>
  <c r="BK152" i="5"/>
  <c r="N152" i="5"/>
  <c r="BF152" i="5" s="1"/>
  <c r="BI151" i="5"/>
  <c r="BH151" i="5"/>
  <c r="BG151" i="5"/>
  <c r="BE151" i="5"/>
  <c r="AA151" i="5"/>
  <c r="Y151" i="5"/>
  <c r="W151" i="5"/>
  <c r="BK151" i="5"/>
  <c r="N151" i="5"/>
  <c r="BF151" i="5" s="1"/>
  <c r="BI150" i="5"/>
  <c r="BH150" i="5"/>
  <c r="BG150" i="5"/>
  <c r="BE150" i="5"/>
  <c r="AA150" i="5"/>
  <c r="Y150" i="5"/>
  <c r="W150" i="5"/>
  <c r="BK150" i="5"/>
  <c r="N150" i="5"/>
  <c r="BF150" i="5" s="1"/>
  <c r="BI149" i="5"/>
  <c r="BH149" i="5"/>
  <c r="BG149" i="5"/>
  <c r="BE149" i="5"/>
  <c r="AA149" i="5"/>
  <c r="Y149" i="5"/>
  <c r="W149" i="5"/>
  <c r="BK149" i="5"/>
  <c r="N149" i="5"/>
  <c r="BF149" i="5" s="1"/>
  <c r="BI147" i="5"/>
  <c r="BH147" i="5"/>
  <c r="BG147" i="5"/>
  <c r="BE147" i="5"/>
  <c r="AA147" i="5"/>
  <c r="Y147" i="5"/>
  <c r="W147" i="5"/>
  <c r="BK147" i="5"/>
  <c r="N147" i="5"/>
  <c r="BF147" i="5" s="1"/>
  <c r="BI146" i="5"/>
  <c r="BH146" i="5"/>
  <c r="BG146" i="5"/>
  <c r="BE146" i="5"/>
  <c r="AA146" i="5"/>
  <c r="Y146" i="5"/>
  <c r="W146" i="5"/>
  <c r="BK146" i="5"/>
  <c r="N146" i="5"/>
  <c r="BF146" i="5" s="1"/>
  <c r="BI144" i="5"/>
  <c r="BH144" i="5"/>
  <c r="BG144" i="5"/>
  <c r="BE144" i="5"/>
  <c r="AA144" i="5"/>
  <c r="Y144" i="5"/>
  <c r="W144" i="5"/>
  <c r="BK144" i="5"/>
  <c r="N144" i="5"/>
  <c r="BF144" i="5" s="1"/>
  <c r="BI143" i="5"/>
  <c r="BH143" i="5"/>
  <c r="BG143" i="5"/>
  <c r="BE143" i="5"/>
  <c r="AA143" i="5"/>
  <c r="Y143" i="5"/>
  <c r="W143" i="5"/>
  <c r="W142" i="5" s="1"/>
  <c r="BK143" i="5"/>
  <c r="N143" i="5"/>
  <c r="BF143" i="5" s="1"/>
  <c r="BI141" i="5"/>
  <c r="BH141" i="5"/>
  <c r="BG141" i="5"/>
  <c r="BE141" i="5"/>
  <c r="AA141" i="5"/>
  <c r="Y141" i="5"/>
  <c r="W141" i="5"/>
  <c r="BK141" i="5"/>
  <c r="N141" i="5"/>
  <c r="BF141" i="5" s="1"/>
  <c r="BI140" i="5"/>
  <c r="BH140" i="5"/>
  <c r="BG140" i="5"/>
  <c r="BE140" i="5"/>
  <c r="AA140" i="5"/>
  <c r="Y140" i="5"/>
  <c r="W140" i="5"/>
  <c r="BK140" i="5"/>
  <c r="N140" i="5"/>
  <c r="BF140" i="5" s="1"/>
  <c r="BI139" i="5"/>
  <c r="BH139" i="5"/>
  <c r="BG139" i="5"/>
  <c r="BE139" i="5"/>
  <c r="AA139" i="5"/>
  <c r="AA138" i="5" s="1"/>
  <c r="Y139" i="5"/>
  <c r="W139" i="5"/>
  <c r="BK139" i="5"/>
  <c r="N139" i="5"/>
  <c r="BF139" i="5" s="1"/>
  <c r="BI137" i="5"/>
  <c r="BH137" i="5"/>
  <c r="BG137" i="5"/>
  <c r="BE137" i="5"/>
  <c r="AA137" i="5"/>
  <c r="Y137" i="5"/>
  <c r="W137" i="5"/>
  <c r="BK137" i="5"/>
  <c r="N137" i="5"/>
  <c r="BF137" i="5" s="1"/>
  <c r="BI136" i="5"/>
  <c r="BH136" i="5"/>
  <c r="BG136" i="5"/>
  <c r="BE136" i="5"/>
  <c r="AA136" i="5"/>
  <c r="Y136" i="5"/>
  <c r="W136" i="5"/>
  <c r="BK136" i="5"/>
  <c r="N136" i="5"/>
  <c r="BF136" i="5" s="1"/>
  <c r="BI135" i="5"/>
  <c r="BH135" i="5"/>
  <c r="BG135" i="5"/>
  <c r="BE135" i="5"/>
  <c r="AA135" i="5"/>
  <c r="Y135" i="5"/>
  <c r="W135" i="5"/>
  <c r="BK135" i="5"/>
  <c r="N135" i="5"/>
  <c r="BF135" i="5" s="1"/>
  <c r="BI134" i="5"/>
  <c r="BH134" i="5"/>
  <c r="BG134" i="5"/>
  <c r="BE134" i="5"/>
  <c r="AA134" i="5"/>
  <c r="Y134" i="5"/>
  <c r="W134" i="5"/>
  <c r="BK134" i="5"/>
  <c r="N134" i="5"/>
  <c r="BF134" i="5" s="1"/>
  <c r="BI133" i="5"/>
  <c r="BH133" i="5"/>
  <c r="BG133" i="5"/>
  <c r="BE133" i="5"/>
  <c r="AA133" i="5"/>
  <c r="Y133" i="5"/>
  <c r="W133" i="5"/>
  <c r="BK133" i="5"/>
  <c r="N133" i="5"/>
  <c r="BF133" i="5" s="1"/>
  <c r="BI132" i="5"/>
  <c r="BH132" i="5"/>
  <c r="BG132" i="5"/>
  <c r="BE132" i="5"/>
  <c r="AA132" i="5"/>
  <c r="Y132" i="5"/>
  <c r="W132" i="5"/>
  <c r="BK132" i="5"/>
  <c r="N132" i="5"/>
  <c r="BF132" i="5" s="1"/>
  <c r="BI131" i="5"/>
  <c r="BH131" i="5"/>
  <c r="BG131" i="5"/>
  <c r="BE131" i="5"/>
  <c r="AA131" i="5"/>
  <c r="Y131" i="5"/>
  <c r="W131" i="5"/>
  <c r="BK131" i="5"/>
  <c r="N131" i="5"/>
  <c r="BF131" i="5" s="1"/>
  <c r="BI130" i="5"/>
  <c r="BH130" i="5"/>
  <c r="BG130" i="5"/>
  <c r="BE130" i="5"/>
  <c r="AA130" i="5"/>
  <c r="AA129" i="5" s="1"/>
  <c r="Y130" i="5"/>
  <c r="W130" i="5"/>
  <c r="BK130" i="5"/>
  <c r="N130" i="5"/>
  <c r="BF130" i="5" s="1"/>
  <c r="M123" i="5"/>
  <c r="F121" i="5"/>
  <c r="F119" i="5"/>
  <c r="N105" i="5"/>
  <c r="M29" i="5" s="1"/>
  <c r="AS92" i="1" s="1"/>
  <c r="BI107" i="5"/>
  <c r="BH107" i="5"/>
  <c r="BG107" i="5"/>
  <c r="BF107" i="5"/>
  <c r="BE107" i="5"/>
  <c r="BI106" i="5"/>
  <c r="BH106" i="5"/>
  <c r="BG106" i="5"/>
  <c r="BF106" i="5"/>
  <c r="BE106" i="5"/>
  <c r="M84" i="5"/>
  <c r="F82" i="5"/>
  <c r="F80" i="5"/>
  <c r="O22" i="5"/>
  <c r="E22" i="5"/>
  <c r="M85" i="5" s="1"/>
  <c r="O21" i="5"/>
  <c r="O16" i="5"/>
  <c r="E16" i="5"/>
  <c r="F124" i="5" s="1"/>
  <c r="O15" i="5"/>
  <c r="O13" i="5"/>
  <c r="E13" i="5"/>
  <c r="F123" i="5" s="1"/>
  <c r="O12" i="5"/>
  <c r="M82" i="5"/>
  <c r="F6" i="5"/>
  <c r="F117" i="5" s="1"/>
  <c r="AY91" i="1"/>
  <c r="AX91" i="1"/>
  <c r="BI258" i="4"/>
  <c r="BH258" i="4"/>
  <c r="BG258" i="4"/>
  <c r="BE258" i="4"/>
  <c r="AA258" i="4"/>
  <c r="AA257" i="4" s="1"/>
  <c r="Y258" i="4"/>
  <c r="Y257" i="4" s="1"/>
  <c r="W258" i="4"/>
  <c r="W257" i="4" s="1"/>
  <c r="BK258" i="4"/>
  <c r="BK257" i="4" s="1"/>
  <c r="N257" i="4" s="1"/>
  <c r="N108" i="4" s="1"/>
  <c r="N258" i="4"/>
  <c r="BF258" i="4" s="1"/>
  <c r="BI256" i="4"/>
  <c r="BH256" i="4"/>
  <c r="BG256" i="4"/>
  <c r="BE256" i="4"/>
  <c r="AA256" i="4"/>
  <c r="AA255" i="4" s="1"/>
  <c r="Y256" i="4"/>
  <c r="Y255" i="4" s="1"/>
  <c r="W256" i="4"/>
  <c r="W255" i="4" s="1"/>
  <c r="BK256" i="4"/>
  <c r="BK255" i="4" s="1"/>
  <c r="N255" i="4" s="1"/>
  <c r="N107" i="4" s="1"/>
  <c r="N256" i="4"/>
  <c r="BF256" i="4" s="1"/>
  <c r="BI254" i="4"/>
  <c r="BH254" i="4"/>
  <c r="BG254" i="4"/>
  <c r="BE254" i="4"/>
  <c r="AA254" i="4"/>
  <c r="Y254" i="4"/>
  <c r="W254" i="4"/>
  <c r="BK254" i="4"/>
  <c r="N254" i="4"/>
  <c r="BF254" i="4" s="1"/>
  <c r="BI253" i="4"/>
  <c r="BH253" i="4"/>
  <c r="BG253" i="4"/>
  <c r="BE253" i="4"/>
  <c r="AA253" i="4"/>
  <c r="Y253" i="4"/>
  <c r="W253" i="4"/>
  <c r="BK253" i="4"/>
  <c r="N253" i="4"/>
  <c r="BF253" i="4" s="1"/>
  <c r="BI251" i="4"/>
  <c r="BH251" i="4"/>
  <c r="BG251" i="4"/>
  <c r="BE251" i="4"/>
  <c r="AA251" i="4"/>
  <c r="Y251" i="4"/>
  <c r="W251" i="4"/>
  <c r="BK251" i="4"/>
  <c r="N251" i="4"/>
  <c r="BF251" i="4" s="1"/>
  <c r="BI248" i="4"/>
  <c r="BH248" i="4"/>
  <c r="BG248" i="4"/>
  <c r="BE248" i="4"/>
  <c r="AA248" i="4"/>
  <c r="Y248" i="4"/>
  <c r="W248" i="4"/>
  <c r="BK248" i="4"/>
  <c r="N248" i="4"/>
  <c r="BF248" i="4" s="1"/>
  <c r="BI247" i="4"/>
  <c r="BH247" i="4"/>
  <c r="BG247" i="4"/>
  <c r="BE247" i="4"/>
  <c r="AA247" i="4"/>
  <c r="Y247" i="4"/>
  <c r="Y246" i="4" s="1"/>
  <c r="W247" i="4"/>
  <c r="BK247" i="4"/>
  <c r="N247" i="4"/>
  <c r="BF247" i="4" s="1"/>
  <c r="BI245" i="4"/>
  <c r="BH245" i="4"/>
  <c r="BG245" i="4"/>
  <c r="BE245" i="4"/>
  <c r="AA245" i="4"/>
  <c r="Y245" i="4"/>
  <c r="W245" i="4"/>
  <c r="BK245" i="4"/>
  <c r="N245" i="4"/>
  <c r="BF245" i="4" s="1"/>
  <c r="BI244" i="4"/>
  <c r="BH244" i="4"/>
  <c r="BG244" i="4"/>
  <c r="BE244" i="4"/>
  <c r="AA244" i="4"/>
  <c r="Y244" i="4"/>
  <c r="W244" i="4"/>
  <c r="BK244" i="4"/>
  <c r="N244" i="4"/>
  <c r="BF244" i="4" s="1"/>
  <c r="BI242" i="4"/>
  <c r="BH242" i="4"/>
  <c r="BG242" i="4"/>
  <c r="BE242" i="4"/>
  <c r="AA242" i="4"/>
  <c r="Y242" i="4"/>
  <c r="W242" i="4"/>
  <c r="BK242" i="4"/>
  <c r="N242" i="4"/>
  <c r="BF242" i="4" s="1"/>
  <c r="BI241" i="4"/>
  <c r="BH241" i="4"/>
  <c r="BG241" i="4"/>
  <c r="BE241" i="4"/>
  <c r="AA241" i="4"/>
  <c r="Y241" i="4"/>
  <c r="W241" i="4"/>
  <c r="BK241" i="4"/>
  <c r="N241" i="4"/>
  <c r="BF241" i="4" s="1"/>
  <c r="BI239" i="4"/>
  <c r="BH239" i="4"/>
  <c r="BG239" i="4"/>
  <c r="BE239" i="4"/>
  <c r="AA239" i="4"/>
  <c r="Y239" i="4"/>
  <c r="W239" i="4"/>
  <c r="BK239" i="4"/>
  <c r="N239" i="4"/>
  <c r="BF239" i="4" s="1"/>
  <c r="BI238" i="4"/>
  <c r="BH238" i="4"/>
  <c r="BG238" i="4"/>
  <c r="BE238" i="4"/>
  <c r="AA238" i="4"/>
  <c r="Y238" i="4"/>
  <c r="W238" i="4"/>
  <c r="BK238" i="4"/>
  <c r="N238" i="4"/>
  <c r="BF238" i="4" s="1"/>
  <c r="BI236" i="4"/>
  <c r="BH236" i="4"/>
  <c r="BG236" i="4"/>
  <c r="BE236" i="4"/>
  <c r="AA236" i="4"/>
  <c r="Y236" i="4"/>
  <c r="W236" i="4"/>
  <c r="BK236" i="4"/>
  <c r="N236" i="4"/>
  <c r="BF236" i="4" s="1"/>
  <c r="BI235" i="4"/>
  <c r="BH235" i="4"/>
  <c r="BG235" i="4"/>
  <c r="BE235" i="4"/>
  <c r="AA235" i="4"/>
  <c r="Y235" i="4"/>
  <c r="W235" i="4"/>
  <c r="BK235" i="4"/>
  <c r="N235" i="4"/>
  <c r="BF235" i="4" s="1"/>
  <c r="BI234" i="4"/>
  <c r="BH234" i="4"/>
  <c r="BG234" i="4"/>
  <c r="BE234" i="4"/>
  <c r="AA234" i="4"/>
  <c r="Y234" i="4"/>
  <c r="W234" i="4"/>
  <c r="BK234" i="4"/>
  <c r="N234" i="4"/>
  <c r="BF234" i="4" s="1"/>
  <c r="BI233" i="4"/>
  <c r="BH233" i="4"/>
  <c r="BG233" i="4"/>
  <c r="BE233" i="4"/>
  <c r="AA233" i="4"/>
  <c r="Y233" i="4"/>
  <c r="W233" i="4"/>
  <c r="BK233" i="4"/>
  <c r="N233" i="4"/>
  <c r="BF233" i="4" s="1"/>
  <c r="BI232" i="4"/>
  <c r="BH232" i="4"/>
  <c r="BG232" i="4"/>
  <c r="BE232" i="4"/>
  <c r="AA232" i="4"/>
  <c r="Y232" i="4"/>
  <c r="W232" i="4"/>
  <c r="BK232" i="4"/>
  <c r="N232" i="4"/>
  <c r="BF232" i="4" s="1"/>
  <c r="BI231" i="4"/>
  <c r="BH231" i="4"/>
  <c r="BG231" i="4"/>
  <c r="BE231" i="4"/>
  <c r="AA231" i="4"/>
  <c r="Y231" i="4"/>
  <c r="W231" i="4"/>
  <c r="BK231" i="4"/>
  <c r="N231" i="4"/>
  <c r="BF231" i="4" s="1"/>
  <c r="BI230" i="4"/>
  <c r="BH230" i="4"/>
  <c r="BG230" i="4"/>
  <c r="BE230" i="4"/>
  <c r="AA230" i="4"/>
  <c r="Y230" i="4"/>
  <c r="W230" i="4"/>
  <c r="BK230" i="4"/>
  <c r="N230" i="4"/>
  <c r="BF230" i="4" s="1"/>
  <c r="BI229" i="4"/>
  <c r="BH229" i="4"/>
  <c r="BG229" i="4"/>
  <c r="BE229" i="4"/>
  <c r="AA229" i="4"/>
  <c r="Y229" i="4"/>
  <c r="W229" i="4"/>
  <c r="BK229" i="4"/>
  <c r="N229" i="4"/>
  <c r="BF229" i="4" s="1"/>
  <c r="BI227" i="4"/>
  <c r="BH227" i="4"/>
  <c r="BG227" i="4"/>
  <c r="BE227" i="4"/>
  <c r="AA227" i="4"/>
  <c r="Y227" i="4"/>
  <c r="W227" i="4"/>
  <c r="BK227" i="4"/>
  <c r="N227" i="4"/>
  <c r="BF227" i="4" s="1"/>
  <c r="BI226" i="4"/>
  <c r="BH226" i="4"/>
  <c r="BG226" i="4"/>
  <c r="BE226" i="4"/>
  <c r="AA226" i="4"/>
  <c r="Y226" i="4"/>
  <c r="W226" i="4"/>
  <c r="BK226" i="4"/>
  <c r="N226" i="4"/>
  <c r="BF226" i="4" s="1"/>
  <c r="BI225" i="4"/>
  <c r="BH225" i="4"/>
  <c r="BG225" i="4"/>
  <c r="BE225" i="4"/>
  <c r="AA225" i="4"/>
  <c r="Y225" i="4"/>
  <c r="W225" i="4"/>
  <c r="BK225" i="4"/>
  <c r="N225" i="4"/>
  <c r="BF225" i="4" s="1"/>
  <c r="BI223" i="4"/>
  <c r="BH223" i="4"/>
  <c r="BG223" i="4"/>
  <c r="BE223" i="4"/>
  <c r="AA223" i="4"/>
  <c r="Y223" i="4"/>
  <c r="W223" i="4"/>
  <c r="BK223" i="4"/>
  <c r="N223" i="4"/>
  <c r="BF223" i="4" s="1"/>
  <c r="BI222" i="4"/>
  <c r="BH222" i="4"/>
  <c r="BG222" i="4"/>
  <c r="BE222" i="4"/>
  <c r="AA222" i="4"/>
  <c r="Y222" i="4"/>
  <c r="W222" i="4"/>
  <c r="BK222" i="4"/>
  <c r="N222" i="4"/>
  <c r="BF222" i="4" s="1"/>
  <c r="BI221" i="4"/>
  <c r="BH221" i="4"/>
  <c r="BG221" i="4"/>
  <c r="BE221" i="4"/>
  <c r="AA221" i="4"/>
  <c r="Y221" i="4"/>
  <c r="W221" i="4"/>
  <c r="BK221" i="4"/>
  <c r="N221" i="4"/>
  <c r="BF221" i="4" s="1"/>
  <c r="BI220" i="4"/>
  <c r="BH220" i="4"/>
  <c r="BG220" i="4"/>
  <c r="BE220" i="4"/>
  <c r="AA220" i="4"/>
  <c r="Y220" i="4"/>
  <c r="W220" i="4"/>
  <c r="BK220" i="4"/>
  <c r="N220" i="4"/>
  <c r="BF220" i="4" s="1"/>
  <c r="BI219" i="4"/>
  <c r="BH219" i="4"/>
  <c r="BG219" i="4"/>
  <c r="BE219" i="4"/>
  <c r="AA219" i="4"/>
  <c r="Y219" i="4"/>
  <c r="W219" i="4"/>
  <c r="BK219" i="4"/>
  <c r="N219" i="4"/>
  <c r="BF219" i="4" s="1"/>
  <c r="BI218" i="4"/>
  <c r="BH218" i="4"/>
  <c r="BG218" i="4"/>
  <c r="BE218" i="4"/>
  <c r="AA218" i="4"/>
  <c r="Y218" i="4"/>
  <c r="W218" i="4"/>
  <c r="BK218" i="4"/>
  <c r="N218" i="4"/>
  <c r="BF218" i="4" s="1"/>
  <c r="BI216" i="4"/>
  <c r="BH216" i="4"/>
  <c r="BE216" i="4"/>
  <c r="AA216" i="4"/>
  <c r="Y216" i="4"/>
  <c r="W216" i="4"/>
  <c r="BG216" i="4" s="1"/>
  <c r="BK216" i="4"/>
  <c r="N216" i="4"/>
  <c r="BI215" i="4"/>
  <c r="BH215" i="4"/>
  <c r="BG215" i="4"/>
  <c r="BE215" i="4"/>
  <c r="AA215" i="4"/>
  <c r="Y215" i="4"/>
  <c r="W215" i="4"/>
  <c r="BK215" i="4"/>
  <c r="N215" i="4"/>
  <c r="BF215" i="4" s="1"/>
  <c r="BI214" i="4"/>
  <c r="BH214" i="4"/>
  <c r="BG214" i="4"/>
  <c r="BE214" i="4"/>
  <c r="AA214" i="4"/>
  <c r="Y214" i="4"/>
  <c r="W214" i="4"/>
  <c r="BK214" i="4"/>
  <c r="N214" i="4"/>
  <c r="BF214" i="4" s="1"/>
  <c r="BI213" i="4"/>
  <c r="BH213" i="4"/>
  <c r="BG213" i="4"/>
  <c r="BE213" i="4"/>
  <c r="AA213" i="4"/>
  <c r="Y213" i="4"/>
  <c r="W213" i="4"/>
  <c r="BK213" i="4"/>
  <c r="N213" i="4"/>
  <c r="BF213" i="4" s="1"/>
  <c r="BI212" i="4"/>
  <c r="BH212" i="4"/>
  <c r="BG212" i="4"/>
  <c r="BE212" i="4"/>
  <c r="AA212" i="4"/>
  <c r="Y212" i="4"/>
  <c r="W212" i="4"/>
  <c r="BK212" i="4"/>
  <c r="N212" i="4"/>
  <c r="BF212" i="4" s="1"/>
  <c r="BI211" i="4"/>
  <c r="BH211" i="4"/>
  <c r="BG211" i="4"/>
  <c r="BE211" i="4"/>
  <c r="AA211" i="4"/>
  <c r="Y211" i="4"/>
  <c r="W211" i="4"/>
  <c r="BK211" i="4"/>
  <c r="N211" i="4"/>
  <c r="BF211" i="4" s="1"/>
  <c r="BI209" i="4"/>
  <c r="BH209" i="4"/>
  <c r="BG209" i="4"/>
  <c r="BE209" i="4"/>
  <c r="AA209" i="4"/>
  <c r="Y209" i="4"/>
  <c r="W209" i="4"/>
  <c r="BK209" i="4"/>
  <c r="N209" i="4"/>
  <c r="BF209" i="4" s="1"/>
  <c r="BI208" i="4"/>
  <c r="BH208" i="4"/>
  <c r="BG208" i="4"/>
  <c r="BE208" i="4"/>
  <c r="AA208" i="4"/>
  <c r="Y208" i="4"/>
  <c r="W208" i="4"/>
  <c r="BK208" i="4"/>
  <c r="N208" i="4"/>
  <c r="BF208" i="4" s="1"/>
  <c r="BI207" i="4"/>
  <c r="BH207" i="4"/>
  <c r="BG207" i="4"/>
  <c r="BE207" i="4"/>
  <c r="AA207" i="4"/>
  <c r="Y207" i="4"/>
  <c r="W207" i="4"/>
  <c r="BK207" i="4"/>
  <c r="N207" i="4"/>
  <c r="BF207" i="4" s="1"/>
  <c r="BI205" i="4"/>
  <c r="BH205" i="4"/>
  <c r="BG205" i="4"/>
  <c r="BE205" i="4"/>
  <c r="AA205" i="4"/>
  <c r="Y205" i="4"/>
  <c r="W205" i="4"/>
  <c r="BK205" i="4"/>
  <c r="N205" i="4"/>
  <c r="BF205" i="4" s="1"/>
  <c r="BI204" i="4"/>
  <c r="BH204" i="4"/>
  <c r="BG204" i="4"/>
  <c r="BE204" i="4"/>
  <c r="AA204" i="4"/>
  <c r="Y204" i="4"/>
  <c r="W204" i="4"/>
  <c r="BK204" i="4"/>
  <c r="N204" i="4"/>
  <c r="BF204" i="4" s="1"/>
  <c r="BI203" i="4"/>
  <c r="BH203" i="4"/>
  <c r="BG203" i="4"/>
  <c r="BE203" i="4"/>
  <c r="AA203" i="4"/>
  <c r="Y203" i="4"/>
  <c r="W203" i="4"/>
  <c r="BK203" i="4"/>
  <c r="N203" i="4"/>
  <c r="BF203" i="4" s="1"/>
  <c r="BI202" i="4"/>
  <c r="BH202" i="4"/>
  <c r="BG202" i="4"/>
  <c r="BE202" i="4"/>
  <c r="AA202" i="4"/>
  <c r="Y202" i="4"/>
  <c r="W202" i="4"/>
  <c r="BK202" i="4"/>
  <c r="N202" i="4"/>
  <c r="BF202" i="4" s="1"/>
  <c r="BI201" i="4"/>
  <c r="BH201" i="4"/>
  <c r="BG201" i="4"/>
  <c r="BE201" i="4"/>
  <c r="AA201" i="4"/>
  <c r="Y201" i="4"/>
  <c r="W201" i="4"/>
  <c r="BK201" i="4"/>
  <c r="N201" i="4"/>
  <c r="BF201" i="4" s="1"/>
  <c r="BI200" i="4"/>
  <c r="BH200" i="4"/>
  <c r="BG200" i="4"/>
  <c r="BE200" i="4"/>
  <c r="AA200" i="4"/>
  <c r="Y200" i="4"/>
  <c r="W200" i="4"/>
  <c r="BK200" i="4"/>
  <c r="N200" i="4"/>
  <c r="BF200" i="4" s="1"/>
  <c r="BI199" i="4"/>
  <c r="BH199" i="4"/>
  <c r="BG199" i="4"/>
  <c r="BE199" i="4"/>
  <c r="AA199" i="4"/>
  <c r="Y199" i="4"/>
  <c r="W199" i="4"/>
  <c r="BK199" i="4"/>
  <c r="N199" i="4"/>
  <c r="BF199" i="4" s="1"/>
  <c r="BI198" i="4"/>
  <c r="BH198" i="4"/>
  <c r="BG198" i="4"/>
  <c r="BE198" i="4"/>
  <c r="AA198" i="4"/>
  <c r="Y198" i="4"/>
  <c r="W198" i="4"/>
  <c r="BK198" i="4"/>
  <c r="N198" i="4"/>
  <c r="BF198" i="4" s="1"/>
  <c r="BI197" i="4"/>
  <c r="BH197" i="4"/>
  <c r="BG197" i="4"/>
  <c r="BE197" i="4"/>
  <c r="AA197" i="4"/>
  <c r="Y197" i="4"/>
  <c r="W197" i="4"/>
  <c r="BK197" i="4"/>
  <c r="N197" i="4"/>
  <c r="BF197" i="4" s="1"/>
  <c r="BI196" i="4"/>
  <c r="BH196" i="4"/>
  <c r="BG196" i="4"/>
  <c r="BE196" i="4"/>
  <c r="AA196" i="4"/>
  <c r="Y196" i="4"/>
  <c r="W196" i="4"/>
  <c r="BK196" i="4"/>
  <c r="N196" i="4"/>
  <c r="BF196" i="4" s="1"/>
  <c r="BI195" i="4"/>
  <c r="BH195" i="4"/>
  <c r="BG195" i="4"/>
  <c r="BE195" i="4"/>
  <c r="AA195" i="4"/>
  <c r="Y195" i="4"/>
  <c r="W195" i="4"/>
  <c r="BK195" i="4"/>
  <c r="N195" i="4"/>
  <c r="BF195" i="4" s="1"/>
  <c r="BI194" i="4"/>
  <c r="BH194" i="4"/>
  <c r="BG194" i="4"/>
  <c r="BE194" i="4"/>
  <c r="AA194" i="4"/>
  <c r="Y194" i="4"/>
  <c r="W194" i="4"/>
  <c r="BK194" i="4"/>
  <c r="N194" i="4"/>
  <c r="BF194" i="4" s="1"/>
  <c r="BI193" i="4"/>
  <c r="BH193" i="4"/>
  <c r="BG193" i="4"/>
  <c r="BE193" i="4"/>
  <c r="AA193" i="4"/>
  <c r="Y193" i="4"/>
  <c r="W193" i="4"/>
  <c r="BK193" i="4"/>
  <c r="N193" i="4"/>
  <c r="BF193" i="4" s="1"/>
  <c r="BI192" i="4"/>
  <c r="BH192" i="4"/>
  <c r="BG192" i="4"/>
  <c r="BE192" i="4"/>
  <c r="AA192" i="4"/>
  <c r="Y192" i="4"/>
  <c r="W192" i="4"/>
  <c r="BK192" i="4"/>
  <c r="N192" i="4"/>
  <c r="BF192" i="4" s="1"/>
  <c r="BI191" i="4"/>
  <c r="BH191" i="4"/>
  <c r="BG191" i="4"/>
  <c r="BE191" i="4"/>
  <c r="AA191" i="4"/>
  <c r="Y191" i="4"/>
  <c r="W191" i="4"/>
  <c r="BK191" i="4"/>
  <c r="N191" i="4"/>
  <c r="BF191" i="4" s="1"/>
  <c r="BI189" i="4"/>
  <c r="BH189" i="4"/>
  <c r="BG189" i="4"/>
  <c r="BE189" i="4"/>
  <c r="AA189" i="4"/>
  <c r="Y189" i="4"/>
  <c r="W189" i="4"/>
  <c r="BK189" i="4"/>
  <c r="N189" i="4"/>
  <c r="BF189" i="4" s="1"/>
  <c r="BI188" i="4"/>
  <c r="BH188" i="4"/>
  <c r="BG188" i="4"/>
  <c r="BE188" i="4"/>
  <c r="AA188" i="4"/>
  <c r="Y188" i="4"/>
  <c r="W188" i="4"/>
  <c r="BK188" i="4"/>
  <c r="N188" i="4"/>
  <c r="BF188" i="4" s="1"/>
  <c r="BI187" i="4"/>
  <c r="BH187" i="4"/>
  <c r="BG187" i="4"/>
  <c r="BE187" i="4"/>
  <c r="AA187" i="4"/>
  <c r="Y187" i="4"/>
  <c r="W187" i="4"/>
  <c r="BK187" i="4"/>
  <c r="N187" i="4"/>
  <c r="BF187" i="4" s="1"/>
  <c r="BI186" i="4"/>
  <c r="BH186" i="4"/>
  <c r="BG186" i="4"/>
  <c r="BE186" i="4"/>
  <c r="AA186" i="4"/>
  <c r="Y186" i="4"/>
  <c r="W186" i="4"/>
  <c r="BK186" i="4"/>
  <c r="N186" i="4"/>
  <c r="BF186" i="4" s="1"/>
  <c r="BI184" i="4"/>
  <c r="BH184" i="4"/>
  <c r="BG184" i="4"/>
  <c r="BE184" i="4"/>
  <c r="AA184" i="4"/>
  <c r="Y184" i="4"/>
  <c r="W184" i="4"/>
  <c r="BK184" i="4"/>
  <c r="N184" i="4"/>
  <c r="BF184" i="4" s="1"/>
  <c r="BI183" i="4"/>
  <c r="BH183" i="4"/>
  <c r="BG183" i="4"/>
  <c r="BE183" i="4"/>
  <c r="AA183" i="4"/>
  <c r="Y183" i="4"/>
  <c r="W183" i="4"/>
  <c r="BK183" i="4"/>
  <c r="N183" i="4"/>
  <c r="BF183" i="4" s="1"/>
  <c r="BI182" i="4"/>
  <c r="BH182" i="4"/>
  <c r="BG182" i="4"/>
  <c r="BE182" i="4"/>
  <c r="AA182" i="4"/>
  <c r="Y182" i="4"/>
  <c r="W182" i="4"/>
  <c r="BK182" i="4"/>
  <c r="N182" i="4"/>
  <c r="BF182" i="4" s="1"/>
  <c r="BI179" i="4"/>
  <c r="BH179" i="4"/>
  <c r="BG179" i="4"/>
  <c r="BE179" i="4"/>
  <c r="AA179" i="4"/>
  <c r="AA178" i="4" s="1"/>
  <c r="Y179" i="4"/>
  <c r="Y178" i="4" s="1"/>
  <c r="W179" i="4"/>
  <c r="W178" i="4" s="1"/>
  <c r="BK179" i="4"/>
  <c r="BK178" i="4" s="1"/>
  <c r="N178" i="4" s="1"/>
  <c r="N95" i="4" s="1"/>
  <c r="N179" i="4"/>
  <c r="BF179" i="4" s="1"/>
  <c r="BI177" i="4"/>
  <c r="BH177" i="4"/>
  <c r="BG177" i="4"/>
  <c r="BE177" i="4"/>
  <c r="AA177" i="4"/>
  <c r="Y177" i="4"/>
  <c r="W177" i="4"/>
  <c r="BK177" i="4"/>
  <c r="N177" i="4"/>
  <c r="BF177" i="4" s="1"/>
  <c r="BI176" i="4"/>
  <c r="BH176" i="4"/>
  <c r="BG176" i="4"/>
  <c r="BE176" i="4"/>
  <c r="AA176" i="4"/>
  <c r="Y176" i="4"/>
  <c r="W176" i="4"/>
  <c r="BK176" i="4"/>
  <c r="N176" i="4"/>
  <c r="BF176" i="4" s="1"/>
  <c r="BI175" i="4"/>
  <c r="BH175" i="4"/>
  <c r="BG175" i="4"/>
  <c r="BE175" i="4"/>
  <c r="AA175" i="4"/>
  <c r="Y175" i="4"/>
  <c r="W175" i="4"/>
  <c r="BK175" i="4"/>
  <c r="N175" i="4"/>
  <c r="BF175" i="4" s="1"/>
  <c r="BI174" i="4"/>
  <c r="BH174" i="4"/>
  <c r="BG174" i="4"/>
  <c r="BE174" i="4"/>
  <c r="AA174" i="4"/>
  <c r="Y174" i="4"/>
  <c r="W174" i="4"/>
  <c r="BK174" i="4"/>
  <c r="N174" i="4"/>
  <c r="BF174" i="4" s="1"/>
  <c r="BI173" i="4"/>
  <c r="BH173" i="4"/>
  <c r="BG173" i="4"/>
  <c r="BE173" i="4"/>
  <c r="AA173" i="4"/>
  <c r="Y173" i="4"/>
  <c r="W173" i="4"/>
  <c r="BK173" i="4"/>
  <c r="N173" i="4"/>
  <c r="BF173" i="4" s="1"/>
  <c r="BI172" i="4"/>
  <c r="BH172" i="4"/>
  <c r="BG172" i="4"/>
  <c r="BE172" i="4"/>
  <c r="AA172" i="4"/>
  <c r="Y172" i="4"/>
  <c r="W172" i="4"/>
  <c r="BK172" i="4"/>
  <c r="N172" i="4"/>
  <c r="BF172" i="4" s="1"/>
  <c r="BI171" i="4"/>
  <c r="BH171" i="4"/>
  <c r="BG171" i="4"/>
  <c r="BE171" i="4"/>
  <c r="AA171" i="4"/>
  <c r="Y171" i="4"/>
  <c r="W171" i="4"/>
  <c r="BK171" i="4"/>
  <c r="N171" i="4"/>
  <c r="BF171" i="4" s="1"/>
  <c r="BI170" i="4"/>
  <c r="BH170" i="4"/>
  <c r="BG170" i="4"/>
  <c r="BE170" i="4"/>
  <c r="AA170" i="4"/>
  <c r="Y170" i="4"/>
  <c r="W170" i="4"/>
  <c r="BK170" i="4"/>
  <c r="N170" i="4"/>
  <c r="BF170" i="4" s="1"/>
  <c r="BI169" i="4"/>
  <c r="BH169" i="4"/>
  <c r="BG169" i="4"/>
  <c r="BE169" i="4"/>
  <c r="AA169" i="4"/>
  <c r="Y169" i="4"/>
  <c r="W169" i="4"/>
  <c r="BK169" i="4"/>
  <c r="N169" i="4"/>
  <c r="BF169" i="4" s="1"/>
  <c r="BI168" i="4"/>
  <c r="BH168" i="4"/>
  <c r="BG168" i="4"/>
  <c r="BE168" i="4"/>
  <c r="AA168" i="4"/>
  <c r="Y168" i="4"/>
  <c r="W168" i="4"/>
  <c r="BK168" i="4"/>
  <c r="N168" i="4"/>
  <c r="BF168" i="4" s="1"/>
  <c r="BI167" i="4"/>
  <c r="BH167" i="4"/>
  <c r="BG167" i="4"/>
  <c r="BE167" i="4"/>
  <c r="AA167" i="4"/>
  <c r="Y167" i="4"/>
  <c r="W167" i="4"/>
  <c r="BK167" i="4"/>
  <c r="N167" i="4"/>
  <c r="BF167" i="4" s="1"/>
  <c r="BI166" i="4"/>
  <c r="BH166" i="4"/>
  <c r="BG166" i="4"/>
  <c r="BE166" i="4"/>
  <c r="AA166" i="4"/>
  <c r="Y166" i="4"/>
  <c r="W166" i="4"/>
  <c r="BK166" i="4"/>
  <c r="N166" i="4"/>
  <c r="BF166" i="4" s="1"/>
  <c r="BI165" i="4"/>
  <c r="BH165" i="4"/>
  <c r="BG165" i="4"/>
  <c r="BE165" i="4"/>
  <c r="AA165" i="4"/>
  <c r="Y165" i="4"/>
  <c r="W165" i="4"/>
  <c r="BK165" i="4"/>
  <c r="N165" i="4"/>
  <c r="BF165" i="4" s="1"/>
  <c r="BI164" i="4"/>
  <c r="BH164" i="4"/>
  <c r="BG164" i="4"/>
  <c r="BE164" i="4"/>
  <c r="AA164" i="4"/>
  <c r="Y164" i="4"/>
  <c r="W164" i="4"/>
  <c r="BK164" i="4"/>
  <c r="N164" i="4"/>
  <c r="BF164" i="4" s="1"/>
  <c r="BI163" i="4"/>
  <c r="BH163" i="4"/>
  <c r="BG163" i="4"/>
  <c r="BE163" i="4"/>
  <c r="AA163" i="4"/>
  <c r="Y163" i="4"/>
  <c r="W163" i="4"/>
  <c r="BK163" i="4"/>
  <c r="N163" i="4"/>
  <c r="BF163" i="4" s="1"/>
  <c r="BI162" i="4"/>
  <c r="BH162" i="4"/>
  <c r="BG162" i="4"/>
  <c r="BE162" i="4"/>
  <c r="AA162" i="4"/>
  <c r="Y162" i="4"/>
  <c r="W162" i="4"/>
  <c r="BK162" i="4"/>
  <c r="N162" i="4"/>
  <c r="BF162" i="4" s="1"/>
  <c r="BI161" i="4"/>
  <c r="BH161" i="4"/>
  <c r="BG161" i="4"/>
  <c r="BE161" i="4"/>
  <c r="AA161" i="4"/>
  <c r="Y161" i="4"/>
  <c r="W161" i="4"/>
  <c r="BK161" i="4"/>
  <c r="N161" i="4"/>
  <c r="BF161" i="4" s="1"/>
  <c r="BI160" i="4"/>
  <c r="BH160" i="4"/>
  <c r="BG160" i="4"/>
  <c r="BE160" i="4"/>
  <c r="AA160" i="4"/>
  <c r="Y160" i="4"/>
  <c r="W160" i="4"/>
  <c r="BK160" i="4"/>
  <c r="N160" i="4"/>
  <c r="BF160" i="4" s="1"/>
  <c r="BI158" i="4"/>
  <c r="BH158" i="4"/>
  <c r="BG158" i="4"/>
  <c r="BE158" i="4"/>
  <c r="AA158" i="4"/>
  <c r="Y158" i="4"/>
  <c r="W158" i="4"/>
  <c r="BK158" i="4"/>
  <c r="N158" i="4"/>
  <c r="BF158" i="4" s="1"/>
  <c r="BI157" i="4"/>
  <c r="BH157" i="4"/>
  <c r="BG157" i="4"/>
  <c r="BE157" i="4"/>
  <c r="AA157" i="4"/>
  <c r="Y157" i="4"/>
  <c r="W157" i="4"/>
  <c r="BK157" i="4"/>
  <c r="N157" i="4"/>
  <c r="BF157" i="4" s="1"/>
  <c r="BI156" i="4"/>
  <c r="BH156" i="4"/>
  <c r="BG156" i="4"/>
  <c r="BE156" i="4"/>
  <c r="AA156" i="4"/>
  <c r="Y156" i="4"/>
  <c r="W156" i="4"/>
  <c r="BK156" i="4"/>
  <c r="N156" i="4"/>
  <c r="BF156" i="4" s="1"/>
  <c r="BI155" i="4"/>
  <c r="BH155" i="4"/>
  <c r="BG155" i="4"/>
  <c r="BE155" i="4"/>
  <c r="AA155" i="4"/>
  <c r="Y155" i="4"/>
  <c r="W155" i="4"/>
  <c r="BK155" i="4"/>
  <c r="N155" i="4"/>
  <c r="BF155" i="4" s="1"/>
  <c r="BI154" i="4"/>
  <c r="BH154" i="4"/>
  <c r="BG154" i="4"/>
  <c r="BE154" i="4"/>
  <c r="AA154" i="4"/>
  <c r="Y154" i="4"/>
  <c r="W154" i="4"/>
  <c r="BK154" i="4"/>
  <c r="N154" i="4"/>
  <c r="BF154" i="4" s="1"/>
  <c r="BI153" i="4"/>
  <c r="BH153" i="4"/>
  <c r="BG153" i="4"/>
  <c r="BE153" i="4"/>
  <c r="AA153" i="4"/>
  <c r="Y153" i="4"/>
  <c r="W153" i="4"/>
  <c r="BK153" i="4"/>
  <c r="N153" i="4"/>
  <c r="BF153" i="4" s="1"/>
  <c r="BI151" i="4"/>
  <c r="BH151" i="4"/>
  <c r="BG151" i="4"/>
  <c r="BE151" i="4"/>
  <c r="AA151" i="4"/>
  <c r="Y151" i="4"/>
  <c r="W151" i="4"/>
  <c r="BK151" i="4"/>
  <c r="N151" i="4"/>
  <c r="BF151" i="4" s="1"/>
  <c r="BI150" i="4"/>
  <c r="BH150" i="4"/>
  <c r="BG150" i="4"/>
  <c r="BE150" i="4"/>
  <c r="AA150" i="4"/>
  <c r="Y150" i="4"/>
  <c r="W150" i="4"/>
  <c r="BK150" i="4"/>
  <c r="N150" i="4"/>
  <c r="BF150" i="4" s="1"/>
  <c r="BI148" i="4"/>
  <c r="BH148" i="4"/>
  <c r="BG148" i="4"/>
  <c r="BE148" i="4"/>
  <c r="AA148" i="4"/>
  <c r="Y148" i="4"/>
  <c r="W148" i="4"/>
  <c r="BK148" i="4"/>
  <c r="N148" i="4"/>
  <c r="BF148" i="4" s="1"/>
  <c r="BI147" i="4"/>
  <c r="BH147" i="4"/>
  <c r="BG147" i="4"/>
  <c r="BE147" i="4"/>
  <c r="AA147" i="4"/>
  <c r="Y147" i="4"/>
  <c r="W147" i="4"/>
  <c r="BK147" i="4"/>
  <c r="N147" i="4"/>
  <c r="BF147" i="4" s="1"/>
  <c r="BI146" i="4"/>
  <c r="BH146" i="4"/>
  <c r="BG146" i="4"/>
  <c r="BE146" i="4"/>
  <c r="AA146" i="4"/>
  <c r="Y146" i="4"/>
  <c r="W146" i="4"/>
  <c r="BK146" i="4"/>
  <c r="N146" i="4"/>
  <c r="BF146" i="4" s="1"/>
  <c r="BI145" i="4"/>
  <c r="BH145" i="4"/>
  <c r="BG145" i="4"/>
  <c r="BE145" i="4"/>
  <c r="AA145" i="4"/>
  <c r="Y145" i="4"/>
  <c r="W145" i="4"/>
  <c r="BK145" i="4"/>
  <c r="N145" i="4"/>
  <c r="BF145" i="4" s="1"/>
  <c r="BI143" i="4"/>
  <c r="BH143" i="4"/>
  <c r="BG143" i="4"/>
  <c r="BE143" i="4"/>
  <c r="AA143" i="4"/>
  <c r="Y143" i="4"/>
  <c r="W143" i="4"/>
  <c r="BK143" i="4"/>
  <c r="N143" i="4"/>
  <c r="BF143" i="4" s="1"/>
  <c r="BI142" i="4"/>
  <c r="BH142" i="4"/>
  <c r="BG142" i="4"/>
  <c r="BE142" i="4"/>
  <c r="AA142" i="4"/>
  <c r="Y142" i="4"/>
  <c r="W142" i="4"/>
  <c r="BK142" i="4"/>
  <c r="N142" i="4"/>
  <c r="BF142" i="4" s="1"/>
  <c r="BI141" i="4"/>
  <c r="BH141" i="4"/>
  <c r="BG141" i="4"/>
  <c r="BE141" i="4"/>
  <c r="AA141" i="4"/>
  <c r="Y141" i="4"/>
  <c r="W141" i="4"/>
  <c r="BK141" i="4"/>
  <c r="N141" i="4"/>
  <c r="BF141" i="4" s="1"/>
  <c r="BI140" i="4"/>
  <c r="BH140" i="4"/>
  <c r="BG140" i="4"/>
  <c r="BE140" i="4"/>
  <c r="AA140" i="4"/>
  <c r="Y140" i="4"/>
  <c r="W140" i="4"/>
  <c r="BK140" i="4"/>
  <c r="N140" i="4"/>
  <c r="BF140" i="4" s="1"/>
  <c r="BI139" i="4"/>
  <c r="BH139" i="4"/>
  <c r="BG139" i="4"/>
  <c r="BE139" i="4"/>
  <c r="AA139" i="4"/>
  <c r="Y139" i="4"/>
  <c r="W139" i="4"/>
  <c r="BK139" i="4"/>
  <c r="N139" i="4"/>
  <c r="BF139" i="4" s="1"/>
  <c r="BI138" i="4"/>
  <c r="BH138" i="4"/>
  <c r="BG138" i="4"/>
  <c r="BE138" i="4"/>
  <c r="AA138" i="4"/>
  <c r="Y138" i="4"/>
  <c r="W138" i="4"/>
  <c r="BK138" i="4"/>
  <c r="N138" i="4"/>
  <c r="BF138" i="4" s="1"/>
  <c r="BI137" i="4"/>
  <c r="BH137" i="4"/>
  <c r="BG137" i="4"/>
  <c r="BE137" i="4"/>
  <c r="AA137" i="4"/>
  <c r="Y137" i="4"/>
  <c r="W137" i="4"/>
  <c r="BK137" i="4"/>
  <c r="N137" i="4"/>
  <c r="BF137" i="4" s="1"/>
  <c r="BI136" i="4"/>
  <c r="BH136" i="4"/>
  <c r="BG136" i="4"/>
  <c r="BE136" i="4"/>
  <c r="AA136" i="4"/>
  <c r="Y136" i="4"/>
  <c r="W136" i="4"/>
  <c r="BK136" i="4"/>
  <c r="N136" i="4"/>
  <c r="BF136" i="4" s="1"/>
  <c r="BI135" i="4"/>
  <c r="BH135" i="4"/>
  <c r="BG135" i="4"/>
  <c r="BE135" i="4"/>
  <c r="AA135" i="4"/>
  <c r="Y135" i="4"/>
  <c r="W135" i="4"/>
  <c r="BK135" i="4"/>
  <c r="N135" i="4"/>
  <c r="BF135" i="4" s="1"/>
  <c r="M128" i="4"/>
  <c r="F126" i="4"/>
  <c r="F124" i="4"/>
  <c r="N110" i="4"/>
  <c r="M29" i="4" s="1"/>
  <c r="AS91" i="1" s="1"/>
  <c r="BI112" i="4"/>
  <c r="BH112" i="4"/>
  <c r="BG112" i="4"/>
  <c r="BF112" i="4"/>
  <c r="BE112" i="4"/>
  <c r="BI111" i="4"/>
  <c r="BH111" i="4"/>
  <c r="BG111" i="4"/>
  <c r="BF111" i="4"/>
  <c r="BE111" i="4"/>
  <c r="M84" i="4"/>
  <c r="F82" i="4"/>
  <c r="F80" i="4"/>
  <c r="O22" i="4"/>
  <c r="E22" i="4"/>
  <c r="M85" i="4" s="1"/>
  <c r="O21" i="4"/>
  <c r="O16" i="4"/>
  <c r="E16" i="4"/>
  <c r="F129" i="4" s="1"/>
  <c r="O15" i="4"/>
  <c r="O13" i="4"/>
  <c r="E13" i="4"/>
  <c r="F128" i="4" s="1"/>
  <c r="O12" i="4"/>
  <c r="M82" i="4"/>
  <c r="F6" i="4"/>
  <c r="F122" i="4" s="1"/>
  <c r="N109" i="3"/>
  <c r="AZ90" i="1"/>
  <c r="AY90" i="1"/>
  <c r="AX90" i="1"/>
  <c r="AU90" i="1"/>
  <c r="N88" i="3"/>
  <c r="M27" i="3" s="1"/>
  <c r="H36" i="3"/>
  <c r="BD90" i="1" s="1"/>
  <c r="H35" i="3"/>
  <c r="BC90" i="1" s="1"/>
  <c r="H34" i="3"/>
  <c r="BB90" i="1" s="1"/>
  <c r="M33" i="3"/>
  <c r="AW90" i="1" s="1"/>
  <c r="H33" i="3"/>
  <c r="BA90" i="1" s="1"/>
  <c r="M32" i="3"/>
  <c r="AV90" i="1" s="1"/>
  <c r="H32" i="3"/>
  <c r="M105" i="3"/>
  <c r="F103" i="3"/>
  <c r="F101" i="3"/>
  <c r="M28" i="3"/>
  <c r="AS90" i="1" s="1"/>
  <c r="M83" i="3"/>
  <c r="F81" i="3"/>
  <c r="F79" i="3"/>
  <c r="O21" i="3"/>
  <c r="E21" i="3"/>
  <c r="M106" i="3" s="1"/>
  <c r="O20" i="3"/>
  <c r="O15" i="3"/>
  <c r="E15" i="3"/>
  <c r="F106" i="3" s="1"/>
  <c r="O14" i="3"/>
  <c r="O12" i="3"/>
  <c r="E12" i="3"/>
  <c r="F83" i="3" s="1"/>
  <c r="O11" i="3"/>
  <c r="M103" i="3"/>
  <c r="F6" i="3"/>
  <c r="F100" i="3" s="1"/>
  <c r="N107" i="2"/>
  <c r="N87" i="2" s="1"/>
  <c r="AY88" i="1"/>
  <c r="AX88" i="1"/>
  <c r="AU88" i="1"/>
  <c r="H35" i="2"/>
  <c r="BD88" i="1" s="1"/>
  <c r="H34" i="2"/>
  <c r="BC88" i="1" s="1"/>
  <c r="H33" i="2"/>
  <c r="BB88" i="1" s="1"/>
  <c r="M32" i="2"/>
  <c r="AW88" i="1" s="1"/>
  <c r="H32" i="2"/>
  <c r="BA88" i="1" s="1"/>
  <c r="M31" i="2"/>
  <c r="AV88" i="1" s="1"/>
  <c r="H31" i="2"/>
  <c r="AZ88" i="1" s="1"/>
  <c r="M103" i="2"/>
  <c r="F103" i="2"/>
  <c r="F101" i="2"/>
  <c r="F99" i="2"/>
  <c r="M27" i="2"/>
  <c r="AS88" i="1" s="1"/>
  <c r="M82" i="2"/>
  <c r="F80" i="2"/>
  <c r="F78" i="2"/>
  <c r="O20" i="2"/>
  <c r="E20" i="2"/>
  <c r="M104" i="2" s="1"/>
  <c r="O19" i="2"/>
  <c r="O14" i="2"/>
  <c r="E14" i="2"/>
  <c r="F104" i="2" s="1"/>
  <c r="O13" i="2"/>
  <c r="O11" i="2"/>
  <c r="E11" i="2"/>
  <c r="F82" i="2" s="1"/>
  <c r="O10" i="2"/>
  <c r="M101" i="2"/>
  <c r="AK27" i="1"/>
  <c r="AM83" i="1"/>
  <c r="L83" i="1"/>
  <c r="AM82" i="1"/>
  <c r="L82" i="1"/>
  <c r="AM80" i="1"/>
  <c r="L80" i="1"/>
  <c r="L78" i="1"/>
  <c r="L77" i="1"/>
  <c r="Y206" i="4" l="1"/>
  <c r="AA246" i="4"/>
  <c r="BK252" i="4"/>
  <c r="N252" i="4" s="1"/>
  <c r="N106" i="4" s="1"/>
  <c r="W181" i="4"/>
  <c r="AA206" i="4"/>
  <c r="W152" i="4"/>
  <c r="W185" i="4"/>
  <c r="W190" i="4"/>
  <c r="Y252" i="4"/>
  <c r="BK138" i="5"/>
  <c r="N138" i="5" s="1"/>
  <c r="N92" i="5" s="1"/>
  <c r="AA145" i="5"/>
  <c r="AA182" i="5"/>
  <c r="BK134" i="4"/>
  <c r="AA144" i="4"/>
  <c r="AA159" i="4"/>
  <c r="AA210" i="4"/>
  <c r="BK228" i="4"/>
  <c r="N228" i="4" s="1"/>
  <c r="N102" i="4" s="1"/>
  <c r="AA252" i="4"/>
  <c r="W214" i="5"/>
  <c r="M30" i="3"/>
  <c r="AG90" i="1" s="1"/>
  <c r="AN90" i="1" s="1"/>
  <c r="W243" i="4"/>
  <c r="M126" i="4"/>
  <c r="BD95" i="1"/>
  <c r="BB95" i="1"/>
  <c r="AW95" i="1"/>
  <c r="AW94" i="1"/>
  <c r="L92" i="3"/>
  <c r="W134" i="4"/>
  <c r="Y152" i="4"/>
  <c r="Y185" i="4"/>
  <c r="Y190" i="4"/>
  <c r="W228" i="4"/>
  <c r="W237" i="4"/>
  <c r="M121" i="5"/>
  <c r="W148" i="5"/>
  <c r="AA155" i="5"/>
  <c r="Y214" i="5"/>
  <c r="W122" i="6"/>
  <c r="W121" i="6" s="1"/>
  <c r="M129" i="4"/>
  <c r="Y134" i="4"/>
  <c r="W144" i="4"/>
  <c r="AA152" i="4"/>
  <c r="W159" i="4"/>
  <c r="Y181" i="4"/>
  <c r="AA185" i="4"/>
  <c r="AA190" i="4"/>
  <c r="W210" i="4"/>
  <c r="Y228" i="4"/>
  <c r="Y237" i="4"/>
  <c r="Y243" i="4"/>
  <c r="W252" i="4"/>
  <c r="W129" i="5"/>
  <c r="W138" i="5"/>
  <c r="Y142" i="5"/>
  <c r="BK145" i="5"/>
  <c r="N145" i="5" s="1"/>
  <c r="N94" i="5" s="1"/>
  <c r="Y148" i="5"/>
  <c r="W186" i="5"/>
  <c r="AA214" i="5"/>
  <c r="W223" i="5"/>
  <c r="Y122" i="6"/>
  <c r="W129" i="6"/>
  <c r="W144" i="6"/>
  <c r="W143" i="6" s="1"/>
  <c r="AT88" i="1"/>
  <c r="AA134" i="4"/>
  <c r="Y144" i="4"/>
  <c r="Y159" i="4"/>
  <c r="AA181" i="4"/>
  <c r="W206" i="4"/>
  <c r="Y210" i="4"/>
  <c r="AA228" i="4"/>
  <c r="AA237" i="4"/>
  <c r="AA243" i="4"/>
  <c r="W246" i="4"/>
  <c r="M124" i="5"/>
  <c r="Y129" i="5"/>
  <c r="Y138" i="5"/>
  <c r="AA142" i="5"/>
  <c r="AA148" i="5"/>
  <c r="W182" i="5"/>
  <c r="W181" i="5" s="1"/>
  <c r="Y186" i="5"/>
  <c r="Y181" i="5" s="1"/>
  <c r="Y223" i="5"/>
  <c r="AA122" i="6"/>
  <c r="Y129" i="6"/>
  <c r="Y144" i="6"/>
  <c r="Y143" i="6" s="1"/>
  <c r="F78" i="6"/>
  <c r="F85" i="6"/>
  <c r="AT90" i="1"/>
  <c r="F78" i="3"/>
  <c r="F84" i="3"/>
  <c r="BD94" i="1"/>
  <c r="AV94" i="1"/>
  <c r="BB94" i="1"/>
  <c r="AS89" i="1"/>
  <c r="AS87" i="1" s="1"/>
  <c r="BK144" i="6"/>
  <c r="N144" i="6" s="1"/>
  <c r="N95" i="6" s="1"/>
  <c r="BK129" i="6"/>
  <c r="N129" i="6" s="1"/>
  <c r="N92" i="6" s="1"/>
  <c r="H37" i="6"/>
  <c r="BD93" i="1" s="1"/>
  <c r="H34" i="6"/>
  <c r="BA93" i="1" s="1"/>
  <c r="H33" i="6"/>
  <c r="AZ93" i="1" s="1"/>
  <c r="BK122" i="6"/>
  <c r="N122" i="6" s="1"/>
  <c r="N91" i="6" s="1"/>
  <c r="H36" i="6"/>
  <c r="BC93" i="1" s="1"/>
  <c r="H35" i="6"/>
  <c r="BB93" i="1" s="1"/>
  <c r="BK223" i="5"/>
  <c r="N223" i="5" s="1"/>
  <c r="N102" i="5" s="1"/>
  <c r="BK214" i="5"/>
  <c r="N214" i="5" s="1"/>
  <c r="N101" i="5" s="1"/>
  <c r="BK186" i="5"/>
  <c r="N186" i="5" s="1"/>
  <c r="N100" i="5" s="1"/>
  <c r="BK182" i="5"/>
  <c r="N182" i="5" s="1"/>
  <c r="N99" i="5" s="1"/>
  <c r="BK155" i="5"/>
  <c r="N155" i="5" s="1"/>
  <c r="N96" i="5" s="1"/>
  <c r="Y155" i="5"/>
  <c r="W155" i="5"/>
  <c r="Y145" i="5"/>
  <c r="W145" i="5"/>
  <c r="BK142" i="5"/>
  <c r="N142" i="5" s="1"/>
  <c r="N93" i="5" s="1"/>
  <c r="H37" i="5"/>
  <c r="BD92" i="1" s="1"/>
  <c r="BK129" i="5"/>
  <c r="BK246" i="4"/>
  <c r="N246" i="4" s="1"/>
  <c r="N105" i="4" s="1"/>
  <c r="BK243" i="4"/>
  <c r="N243" i="4" s="1"/>
  <c r="N104" i="4" s="1"/>
  <c r="BK237" i="4"/>
  <c r="N237" i="4" s="1"/>
  <c r="N103" i="4" s="1"/>
  <c r="BK210" i="4"/>
  <c r="N210" i="4" s="1"/>
  <c r="N101" i="4" s="1"/>
  <c r="BK206" i="4"/>
  <c r="N206" i="4" s="1"/>
  <c r="N100" i="4" s="1"/>
  <c r="BK190" i="4"/>
  <c r="N190" i="4" s="1"/>
  <c r="N99" i="4" s="1"/>
  <c r="BK185" i="4"/>
  <c r="N185" i="4" s="1"/>
  <c r="N98" i="4" s="1"/>
  <c r="BK181" i="4"/>
  <c r="BK159" i="4"/>
  <c r="N159" i="4" s="1"/>
  <c r="N94" i="4" s="1"/>
  <c r="BK152" i="4"/>
  <c r="N152" i="4" s="1"/>
  <c r="N93" i="4" s="1"/>
  <c r="BK144" i="4"/>
  <c r="N144" i="4" s="1"/>
  <c r="N92" i="4" s="1"/>
  <c r="H35" i="4"/>
  <c r="BB91" i="1" s="1"/>
  <c r="H34" i="4"/>
  <c r="BA91" i="1" s="1"/>
  <c r="H37" i="4"/>
  <c r="BD91" i="1" s="1"/>
  <c r="H36" i="4"/>
  <c r="BC91" i="1" s="1"/>
  <c r="H33" i="4"/>
  <c r="AZ91" i="1" s="1"/>
  <c r="H35" i="5"/>
  <c r="BB92" i="1" s="1"/>
  <c r="H36" i="5"/>
  <c r="BC92" i="1" s="1"/>
  <c r="BK148" i="5"/>
  <c r="N148" i="5" s="1"/>
  <c r="N95" i="5" s="1"/>
  <c r="N134" i="4"/>
  <c r="N91" i="4" s="1"/>
  <c r="M26" i="2"/>
  <c r="M29" i="2" s="1"/>
  <c r="L91" i="2"/>
  <c r="AA128" i="5"/>
  <c r="M80" i="2"/>
  <c r="M83" i="2"/>
  <c r="L38" i="3"/>
  <c r="M81" i="3"/>
  <c r="M84" i="3"/>
  <c r="F105" i="3"/>
  <c r="F78" i="4"/>
  <c r="F84" i="4"/>
  <c r="F85" i="4"/>
  <c r="M33" i="4"/>
  <c r="AV91" i="1" s="1"/>
  <c r="M34" i="4"/>
  <c r="AW91" i="1" s="1"/>
  <c r="F78" i="5"/>
  <c r="F84" i="5"/>
  <c r="F85" i="5"/>
  <c r="M33" i="5"/>
  <c r="AV92" i="1" s="1"/>
  <c r="AA181" i="5"/>
  <c r="H33" i="5"/>
  <c r="AZ92" i="1" s="1"/>
  <c r="F83" i="2"/>
  <c r="M34" i="5"/>
  <c r="AW92" i="1" s="1"/>
  <c r="H34" i="5"/>
  <c r="BA92" i="1" s="1"/>
  <c r="AA121" i="6"/>
  <c r="AA120" i="6" s="1"/>
  <c r="F84" i="6"/>
  <c r="M33" i="6"/>
  <c r="AV93" i="1" s="1"/>
  <c r="M34" i="6"/>
  <c r="AW93" i="1" s="1"/>
  <c r="AZ94" i="1"/>
  <c r="M82" i="6"/>
  <c r="M85" i="6"/>
  <c r="BC94" i="1"/>
  <c r="BA94" i="1"/>
  <c r="AV95" i="1"/>
  <c r="AZ95" i="1"/>
  <c r="BC95" i="1"/>
  <c r="BA95" i="1"/>
  <c r="W180" i="4" l="1"/>
  <c r="BK143" i="6"/>
  <c r="N143" i="6" s="1"/>
  <c r="N94" i="6" s="1"/>
  <c r="W120" i="6"/>
  <c r="AU93" i="1" s="1"/>
  <c r="AA133" i="4"/>
  <c r="AU95" i="1"/>
  <c r="AA180" i="4"/>
  <c r="AA132" i="4" s="1"/>
  <c r="Y121" i="6"/>
  <c r="Y120" i="6" s="1"/>
  <c r="Y180" i="4"/>
  <c r="Y133" i="4"/>
  <c r="W133" i="4"/>
  <c r="W128" i="5"/>
  <c r="W127" i="5" s="1"/>
  <c r="AU92" i="1" s="1"/>
  <c r="AU94" i="1"/>
  <c r="AT94" i="1"/>
  <c r="BK121" i="6"/>
  <c r="N121" i="6" s="1"/>
  <c r="N90" i="6" s="1"/>
  <c r="BK181" i="5"/>
  <c r="N181" i="5" s="1"/>
  <c r="N98" i="5" s="1"/>
  <c r="Y128" i="5"/>
  <c r="Y127" i="5" s="1"/>
  <c r="BK128" i="5"/>
  <c r="BD89" i="1"/>
  <c r="BD87" i="1" s="1"/>
  <c r="W35" i="1" s="1"/>
  <c r="N129" i="5"/>
  <c r="N91" i="5" s="1"/>
  <c r="BK180" i="4"/>
  <c r="N180" i="4" s="1"/>
  <c r="N96" i="4" s="1"/>
  <c r="N181" i="4"/>
  <c r="N97" i="4" s="1"/>
  <c r="BK133" i="4"/>
  <c r="N133" i="4" s="1"/>
  <c r="N90" i="4" s="1"/>
  <c r="BB89" i="1"/>
  <c r="BB87" i="1" s="1"/>
  <c r="BC89" i="1"/>
  <c r="AY89" i="1" s="1"/>
  <c r="BA89" i="1"/>
  <c r="BA87" i="1" s="1"/>
  <c r="AZ89" i="1"/>
  <c r="AZ87" i="1" s="1"/>
  <c r="AT92" i="1"/>
  <c r="AG88" i="1"/>
  <c r="L37" i="2"/>
  <c r="AT95" i="1"/>
  <c r="AT93" i="1"/>
  <c r="AT91" i="1"/>
  <c r="AA127" i="5"/>
  <c r="W132" i="4" l="1"/>
  <c r="AU91" i="1" s="1"/>
  <c r="AU89" i="1"/>
  <c r="AU87" i="1" s="1"/>
  <c r="Y132" i="4"/>
  <c r="BK120" i="6"/>
  <c r="N120" i="6" s="1"/>
  <c r="N89" i="6" s="1"/>
  <c r="M28" i="6" s="1"/>
  <c r="M31" i="6" s="1"/>
  <c r="BK127" i="5"/>
  <c r="N127" i="5" s="1"/>
  <c r="N89" i="5" s="1"/>
  <c r="L109" i="5" s="1"/>
  <c r="N128" i="5"/>
  <c r="N90" i="5" s="1"/>
  <c r="BK132" i="4"/>
  <c r="N132" i="4" s="1"/>
  <c r="N89" i="4" s="1"/>
  <c r="L114" i="4" s="1"/>
  <c r="AX89" i="1"/>
  <c r="BC87" i="1"/>
  <c r="W34" i="1" s="1"/>
  <c r="AW89" i="1"/>
  <c r="AV89" i="1"/>
  <c r="AX87" i="1"/>
  <c r="W33" i="1"/>
  <c r="AV87" i="1"/>
  <c r="W31" i="1"/>
  <c r="W32" i="1"/>
  <c r="AW87" i="1"/>
  <c r="AK32" i="1" s="1"/>
  <c r="AN88" i="1"/>
  <c r="L102" i="6" l="1"/>
  <c r="M28" i="5"/>
  <c r="M31" i="5" s="1"/>
  <c r="AG92" i="1" s="1"/>
  <c r="AN92" i="1" s="1"/>
  <c r="M28" i="4"/>
  <c r="M31" i="4" s="1"/>
  <c r="AG91" i="1" s="1"/>
  <c r="AT89" i="1"/>
  <c r="AY87" i="1"/>
  <c r="AG95" i="1"/>
  <c r="AN95" i="1" s="1"/>
  <c r="L39" i="6"/>
  <c r="AG93" i="1"/>
  <c r="AN93" i="1" s="1"/>
  <c r="AK31" i="1"/>
  <c r="AT87" i="1"/>
  <c r="L39" i="5" l="1"/>
  <c r="L39" i="4"/>
  <c r="AG94" i="1"/>
  <c r="AN94" i="1" s="1"/>
  <c r="AN91" i="1"/>
  <c r="AG89" i="1"/>
  <c r="AN89" i="1" l="1"/>
  <c r="AG87" i="1"/>
  <c r="AG99" i="1" l="1"/>
  <c r="AK29" i="1"/>
  <c r="AK37" i="1" s="1"/>
  <c r="AN87" i="1"/>
  <c r="AN99" i="1" s="1"/>
</calcChain>
</file>

<file path=xl/sharedStrings.xml><?xml version="1.0" encoding="utf-8"?>
<sst xmlns="http://schemas.openxmlformats.org/spreadsheetml/2006/main" count="4227" uniqueCount="914">
  <si>
    <t>2012</t>
  </si>
  <si>
    <t>Hárok obsahuje:</t>
  </si>
  <si>
    <t>1) Súhrnný list stavby</t>
  </si>
  <si>
    <t>2) Rekapitulácia objektov</t>
  </si>
  <si>
    <t>2.0</t>
  </si>
  <si>
    <t/>
  </si>
  <si>
    <t>False</t>
  </si>
  <si>
    <t>optimalizované pre tlač zostáv vo formáte A4 - na výšku</t>
  </si>
  <si>
    <t>&gt;&gt;  skryté stĺpce  &lt;&lt;</t>
  </si>
  <si>
    <t>0,001</t>
  </si>
  <si>
    <t>20</t>
  </si>
  <si>
    <t>SÚHRNNÝ LIST STAVBY</t>
  </si>
  <si>
    <t>v ---  nižšie sa nachádzajú doplnkové a pomocné údaje k zostavám  --- v</t>
  </si>
  <si>
    <t>Kód:</t>
  </si>
  <si>
    <t>02</t>
  </si>
  <si>
    <t>Stavba:</t>
  </si>
  <si>
    <t>Banská Bystrica</t>
  </si>
  <si>
    <t>JKSO:</t>
  </si>
  <si>
    <t>KS:</t>
  </si>
  <si>
    <t>Miesto:</t>
  </si>
  <si>
    <t>Dátum:</t>
  </si>
  <si>
    <t>Objednávateľ:</t>
  </si>
  <si>
    <t>IČO:</t>
  </si>
  <si>
    <t xml:space="preserve"> </t>
  </si>
  <si>
    <t>IČO DPH:</t>
  </si>
  <si>
    <t>Zhotoviteľ:</t>
  </si>
  <si>
    <t>Projektant:</t>
  </si>
  <si>
    <t>DEVLEV, s.r.o., Za kúpaliskom 18, Lipany 082 71</t>
  </si>
  <si>
    <t>True</t>
  </si>
  <si>
    <t>0,01</t>
  </si>
  <si>
    <t>Spracovateľ:</t>
  </si>
  <si>
    <t>Poznámka:</t>
  </si>
  <si>
    <t>Náklady z rozpočtov</t>
  </si>
  <si>
    <t>Ostatné náklady zo súhrnného listu</t>
  </si>
  <si>
    <t>Cena bez DPH</t>
  </si>
  <si>
    <t>DPH</t>
  </si>
  <si>
    <t>základná</t>
  </si>
  <si>
    <t>z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</si>
  <si>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</si>
  <si>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</si>
  <si>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</si>
  <si>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</si>
  <si>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</si>
  <si>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</si>
  <si>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</si>
  <si>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</si>
  <si>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</si>
  <si>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</si>
  <si>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</si>
  <si>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</si>
  <si>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</si>
  <si>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</si>
  <si>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</si>
  <si>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</si>
  <si>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Objekt</t>
  </si>
  <si>
    <t>Cena bez DPH [EUR]</t>
  </si>
  <si>
    <t>Cena s DPH [EUR]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</si>
  <si>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</si>
  <si>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</si>
  <si>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</si>
  <si>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</si>
  <si>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</si>
  <si>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</si>
  <si>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</si>
  <si>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</si>
  <si>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</si>
  <si>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</si>
  <si>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</si>
  <si>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</si>
  <si>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1) Náklady z rozpočtov</t>
  </si>
  <si>
    <t>D</t>
  </si>
  <si>
    <t>0</t>
  </si>
  <si>
    <t>IMPORT</t>
  </si>
  <si>
    <t>{1f22ef44-1c75-4760-ba3b-ae08b1513c48}</t>
  </si>
  <si>
    <t>{00000000-0000-0000-0000-000000000000}</t>
  </si>
  <si>
    <t>/</t>
  </si>
  <si>
    <t>1</t>
  </si>
  <si>
    <t>###NOINSERT###</t>
  </si>
  <si>
    <t>01</t>
  </si>
  <si>
    <t>Dielne</t>
  </si>
  <si>
    <t>{0bdf6c5b-bc78-4f2d-8701-2b77d7259c26}</t>
  </si>
  <si>
    <t>2</t>
  </si>
  <si>
    <t>Rekonštrukcia interiéru</t>
  </si>
  <si>
    <t>{a50808d3-dc21-447d-900e-4950262afe76}</t>
  </si>
  <si>
    <t>Zateplenie fasády a strechy</t>
  </si>
  <si>
    <t>{a8df5d79-c86b-4037-a980-0ba6f4e9eff7}</t>
  </si>
  <si>
    <t>03</t>
  </si>
  <si>
    <t>Výplne otvorov</t>
  </si>
  <si>
    <t>{becfcee6-e7a8-4f08-b317-0086220d333a}</t>
  </si>
  <si>
    <t>Internát</t>
  </si>
  <si>
    <t>{4f3072d1-555b-4dc4-adec-e67779769051}</t>
  </si>
  <si>
    <t>Škola</t>
  </si>
  <si>
    <t>{d61565f5-7fcd-4dad-b688-2e9db99ca341}</t>
  </si>
  <si>
    <t>2) Ostatné náklady zo súhrnného listu</t>
  </si>
  <si>
    <t>Percent. zadanie_x000D_
[% nákladov rozpočtu]</t>
  </si>
  <si>
    <t>Zaradenie nákladov</t>
  </si>
  <si>
    <t>Celkové náklady za stavbu 1) + 2)</t>
  </si>
  <si>
    <t>1) Krycí list rozpočtu</t>
  </si>
  <si>
    <t>2) Rekapitulácia rozpočtu</t>
  </si>
  <si>
    <t>3) Rozpočet</t>
  </si>
  <si>
    <t>Späť na hárok:</t>
  </si>
  <si>
    <t>Rekapitulácia stavby</t>
  </si>
  <si>
    <t>KRYCÍ LIST ROZPOČTU</t>
  </si>
  <si>
    <t>Náklady z rozpočtu</t>
  </si>
  <si>
    <t>Ostatné náklady</t>
  </si>
  <si>
    <t>REKAPITULÁCIA ROZPOČTU</t>
  </si>
  <si>
    <t>Kód - Popis</t>
  </si>
  <si>
    <t>Cena celkom [EUR]</t>
  </si>
  <si>
    <t>1) Náklady z rozpočtu</t>
  </si>
  <si>
    <t>-1</t>
  </si>
  <si>
    <t>2) Ostatné náklady</t>
  </si>
  <si>
    <t>ROZPOČET</t>
  </si>
  <si>
    <t>PČ</t>
  </si>
  <si>
    <t>Typ</t>
  </si>
  <si>
    <t>Popis</t>
  </si>
  <si>
    <t>MJ</t>
  </si>
  <si>
    <t>Množstvo</t>
  </si>
  <si>
    <t>J.cena [EUR]</t>
  </si>
  <si>
    <t>Poznámka</t>
  </si>
  <si>
    <t>J. Nh [h]</t>
  </si>
  <si>
    <t>Nh celkom [h]</t>
  </si>
  <si>
    <t>J. hmotnosť_x000D_
[t]</t>
  </si>
  <si>
    <t>Hmotnosť_x000D_
celkom [t]</t>
  </si>
  <si>
    <t>J. suť [t]</t>
  </si>
  <si>
    <t>Suť Celkom [t]</t>
  </si>
  <si>
    <t>Objekt:</t>
  </si>
  <si>
    <t>01 - Dielne</t>
  </si>
  <si>
    <t>Časť:</t>
  </si>
  <si>
    <t>01 - Rekonštrukcia interiéru</t>
  </si>
  <si>
    <t>HSV - Práce a dodávky HSV</t>
  </si>
  <si>
    <t xml:space="preserve">    3 - Zvislé a kompletné konštrukcie</t>
  </si>
  <si>
    <t xml:space="preserve">    5 - Komunikácie</t>
  </si>
  <si>
    <t xml:space="preserve">    6 - Úpravy povrchov, podlahy, osadenie</t>
  </si>
  <si>
    <t xml:space="preserve">    9 - Ostatné konštrukcie a práce-búranie</t>
  </si>
  <si>
    <t xml:space="preserve">    99 - Presun hmôt HSV</t>
  </si>
  <si>
    <t>PSV - Práce a dodávky PSV</t>
  </si>
  <si>
    <t xml:space="preserve">    711 - Izolácie proti vode a vlhkosti</t>
  </si>
  <si>
    <t xml:space="preserve">    721 - Zdravotech. vnútorná kanalizácia</t>
  </si>
  <si>
    <t xml:space="preserve">    725 - Zdravotechnika - zariaď. predmety</t>
  </si>
  <si>
    <t xml:space="preserve">    763 - Konštrukcie - drevostavby</t>
  </si>
  <si>
    <t xml:space="preserve">    766 - Konštrukcie stolárske</t>
  </si>
  <si>
    <t xml:space="preserve">    767 - Konštrukcie doplnkové kovové</t>
  </si>
  <si>
    <t xml:space="preserve">    771 - Podlahy z dlaždíc</t>
  </si>
  <si>
    <t xml:space="preserve">    777 - Podlahy syntetické</t>
  </si>
  <si>
    <t xml:space="preserve">    781 - Dokončovacie práce a obklady</t>
  </si>
  <si>
    <t xml:space="preserve">    784 - Dokončovacie práce - maľby</t>
  </si>
  <si>
    <t>HZS - Hodinové zúčtovacie sadzby</t>
  </si>
  <si>
    <t>POZ - POZNÁMKY</t>
  </si>
  <si>
    <t>GZS</t>
  </si>
  <si>
    <t>VRN</t>
  </si>
  <si>
    <t>Vplyv prostredia</t>
  </si>
  <si>
    <t>ROZPOCET</t>
  </si>
  <si>
    <t>K</t>
  </si>
  <si>
    <t>311272123</t>
  </si>
  <si>
    <t>Murivo nosné (m3) z tvárnic YTONG hr. 250 mm P6-650 hladkých, na MVC a maltu YTONG (250x249x499)</t>
  </si>
  <si>
    <t>m3</t>
  </si>
  <si>
    <t>4</t>
  </si>
  <si>
    <t>993710370</t>
  </si>
  <si>
    <t>311272124</t>
  </si>
  <si>
    <t>Murivo nosné (m3) z tvárnic YTONG hr. 300 mm P6-650 hladkých, na MVC a maltu YTONG (300x249x499)</t>
  </si>
  <si>
    <t>-73265978</t>
  </si>
  <si>
    <t>3</t>
  </si>
  <si>
    <t>317165205</t>
  </si>
  <si>
    <t>Nosný preklad YTONG šírky 250 mm, výšky 249 mm, dĺžky 2250 mm</t>
  </si>
  <si>
    <t>ks</t>
  </si>
  <si>
    <t>1656132243</t>
  </si>
  <si>
    <t>317165302</t>
  </si>
  <si>
    <t>Nenosný preklad YTONG šírky 125 mm, výšky 249 mm, dĺžky 1250 mm</t>
  </si>
  <si>
    <t>1936322977</t>
  </si>
  <si>
    <t>5</t>
  </si>
  <si>
    <t>317321411</t>
  </si>
  <si>
    <t xml:space="preserve">Betón prekladov železový (bez výstuže) tr.C 25/30 </t>
  </si>
  <si>
    <t>843933948</t>
  </si>
  <si>
    <t>6</t>
  </si>
  <si>
    <t>317351107</t>
  </si>
  <si>
    <t>Debnenie prekladu  vrátane podpornej konštrukcie výšky do 4 m zhotovenie</t>
  </si>
  <si>
    <t>m2</t>
  </si>
  <si>
    <t>563218102</t>
  </si>
  <si>
    <t>7</t>
  </si>
  <si>
    <t>317351108</t>
  </si>
  <si>
    <t>Debnenie prekladu  vrátane podpornej konštrukcie výšky do 4 m odstránenie</t>
  </si>
  <si>
    <t>-1256603912</t>
  </si>
  <si>
    <t>8</t>
  </si>
  <si>
    <t>317361821</t>
  </si>
  <si>
    <t>Výstuž prekladov z ocele 10505</t>
  </si>
  <si>
    <t>t</t>
  </si>
  <si>
    <t>385165594</t>
  </si>
  <si>
    <t>9</t>
  </si>
  <si>
    <t>342948113</t>
  </si>
  <si>
    <t>Ukotvenie priečok k betónovým konštrukciám</t>
  </si>
  <si>
    <t>m</t>
  </si>
  <si>
    <t>1480285590</t>
  </si>
  <si>
    <t>10</t>
  </si>
  <si>
    <t>597962121</t>
  </si>
  <si>
    <t xml:space="preserve">Montáž uzavretého žľabu BGF, SV 100, do lôžka z betónu prostého tr.C 16/20 </t>
  </si>
  <si>
    <t>1739400325</t>
  </si>
  <si>
    <t>11</t>
  </si>
  <si>
    <t>M</t>
  </si>
  <si>
    <t>5923001009</t>
  </si>
  <si>
    <t>Mriežkový rošt NW 100, 1000/155/2, MW 30/10, tr. B 125 kN, pozinkovaný (BGF, BGU, BG-FA)</t>
  </si>
  <si>
    <t>1057638068</t>
  </si>
  <si>
    <t>12</t>
  </si>
  <si>
    <t>5923001016</t>
  </si>
  <si>
    <t>BGF Plytký žľab NW 100, výška 60, bez spádu, BG SK</t>
  </si>
  <si>
    <t>-881707326</t>
  </si>
  <si>
    <t>13</t>
  </si>
  <si>
    <t>5923001715</t>
  </si>
  <si>
    <t>Príplatok za rezanie žľabu (kc.30005)</t>
  </si>
  <si>
    <t>-1072406093</t>
  </si>
  <si>
    <t>HYDRO BG</t>
  </si>
  <si>
    <t>P</t>
  </si>
  <si>
    <t>14</t>
  </si>
  <si>
    <t>5923002332</t>
  </si>
  <si>
    <t>Čelná stena NW 100, pozinkovaná (BG-PA)</t>
  </si>
  <si>
    <t>-452309166</t>
  </si>
  <si>
    <t>15</t>
  </si>
  <si>
    <t>5923002351</t>
  </si>
  <si>
    <t>BG-SV Spojovací materiál pre mriežkový rošt</t>
  </si>
  <si>
    <t>-654129754</t>
  </si>
  <si>
    <t>16</t>
  </si>
  <si>
    <t>610991111</t>
  </si>
  <si>
    <t>Zakrývanie výplní vnútorných a vonkajších okenných otvorov</t>
  </si>
  <si>
    <t>1479088665</t>
  </si>
  <si>
    <t>17</t>
  </si>
  <si>
    <t>611461219</t>
  </si>
  <si>
    <t xml:space="preserve">Vnútorná stierka stropov štuková, ručné miešanie a nanášanie, hr. 3 mm </t>
  </si>
  <si>
    <t>295770904</t>
  </si>
  <si>
    <t>18</t>
  </si>
  <si>
    <t>612409991</t>
  </si>
  <si>
    <t>Začistenie omietok (s dodaním hmoty) okolo okien, dverí,podláh, obkladov atď.</t>
  </si>
  <si>
    <t>1368368477</t>
  </si>
  <si>
    <t>19</t>
  </si>
  <si>
    <t>612465121</t>
  </si>
  <si>
    <t>Vnútorná omietka stien, sadrová, hr. 10 mm</t>
  </si>
  <si>
    <t>-175788835</t>
  </si>
  <si>
    <t>612467101</t>
  </si>
  <si>
    <t>Stierka vnútorných stien vyrovnávacia sadrová, strojne miešaná,ručne nanášaná hr.3 mm</t>
  </si>
  <si>
    <t>1204192344</t>
  </si>
  <si>
    <t>21</t>
  </si>
  <si>
    <t>632450281</t>
  </si>
  <si>
    <t>Samonivelizačná podlahová stierka, hr. 3 mm</t>
  </si>
  <si>
    <t>-1642853831</t>
  </si>
  <si>
    <t>22</t>
  </si>
  <si>
    <t>919736111</t>
  </si>
  <si>
    <t>Rezanie betónového krytu alebo podkladu tr. do C 12/15 hr. do 100 mm</t>
  </si>
  <si>
    <t>538068643</t>
  </si>
  <si>
    <t>23</t>
  </si>
  <si>
    <t>952902110</t>
  </si>
  <si>
    <t>Čistenie budov zametaním v miestnostiach, chodbách, na schodišti a na povalách</t>
  </si>
  <si>
    <t>-1583065271</t>
  </si>
  <si>
    <t>24</t>
  </si>
  <si>
    <t>962031132</t>
  </si>
  <si>
    <t>Búranie priečok z tehál pálených, plných alebo dutých hr. do 150 mm,  -0,19600t</t>
  </si>
  <si>
    <t>1146577919</t>
  </si>
  <si>
    <t>25</t>
  </si>
  <si>
    <t>962032231</t>
  </si>
  <si>
    <t>Búranie muriva nadzákladového z tehál pálených, vápenopieskových,cementových na maltu,  -1,90500t</t>
  </si>
  <si>
    <t>744803980</t>
  </si>
  <si>
    <t>26</t>
  </si>
  <si>
    <t>965081712</t>
  </si>
  <si>
    <t>Búranie dlažieb, bez podklad. lôžka z xylolit., alebo keramických dlaždíc hr. do 10 mm,  -0,02000t</t>
  </si>
  <si>
    <t>1978628492</t>
  </si>
  <si>
    <t>27</t>
  </si>
  <si>
    <t>968071126</t>
  </si>
  <si>
    <t>Vyvesenie kovového dverného krídla do suti plochy nad 2 m2</t>
  </si>
  <si>
    <t>-320550269</t>
  </si>
  <si>
    <t>28</t>
  </si>
  <si>
    <t>968071137</t>
  </si>
  <si>
    <t>Vyvesenie kovového krídla vrát do suti plochy nad 4 m2</t>
  </si>
  <si>
    <t>283456367</t>
  </si>
  <si>
    <t>29</t>
  </si>
  <si>
    <t>968072456</t>
  </si>
  <si>
    <t>Vybúranie kovových dverových zárubní plochy nad 2 m2,  -0,06300t</t>
  </si>
  <si>
    <t>1659968725</t>
  </si>
  <si>
    <t>30</t>
  </si>
  <si>
    <t>968072559</t>
  </si>
  <si>
    <t>Vybúranie kovových vrát plochy nad 5 m2,  -0,06600t</t>
  </si>
  <si>
    <t>-811221376</t>
  </si>
  <si>
    <t>31</t>
  </si>
  <si>
    <t>973031334</t>
  </si>
  <si>
    <t>Vysekanie kapsy z tehál plochy do 0, 25 m2, hl.do 150 mm,  -0,04000t</t>
  </si>
  <si>
    <t>-924087946</t>
  </si>
  <si>
    <t>32</t>
  </si>
  <si>
    <t>974042553</t>
  </si>
  <si>
    <t>Vysekanie rýh v betónovej dlažbe do hĺbky 100mm a šírky do 100mm,  -0,02200t</t>
  </si>
  <si>
    <t>87349326</t>
  </si>
  <si>
    <t>33</t>
  </si>
  <si>
    <t>978059531</t>
  </si>
  <si>
    <t>Odsekanie a odobratie stien z obkladačiek vnútorných nad 2 m2,  -0,06800t</t>
  </si>
  <si>
    <t>-1092715187</t>
  </si>
  <si>
    <t>34</t>
  </si>
  <si>
    <t>979011111</t>
  </si>
  <si>
    <t>Zvislá doprava sutiny a vybúraných hmôt za prvé podlažie nad alebo pod základným podlažím</t>
  </si>
  <si>
    <t>-901622723</t>
  </si>
  <si>
    <t>35</t>
  </si>
  <si>
    <t>979081111</t>
  </si>
  <si>
    <t>Odvoz sutiny a vybúraných hmôt na skládku do 1 km</t>
  </si>
  <si>
    <t>-1785096488</t>
  </si>
  <si>
    <t>36</t>
  </si>
  <si>
    <t>979081121</t>
  </si>
  <si>
    <t>Odvoz sutiny a vybúraných hmôt na skládku za každý ďalší 1 km</t>
  </si>
  <si>
    <t>-309337439</t>
  </si>
  <si>
    <t>37</t>
  </si>
  <si>
    <t>979082111</t>
  </si>
  <si>
    <t>Vnútrostavenisková doprava sutiny a vybúraných hmôt do 10 m</t>
  </si>
  <si>
    <t>2133416551</t>
  </si>
  <si>
    <t>38</t>
  </si>
  <si>
    <t>979087112</t>
  </si>
  <si>
    <t>Nakladanie na dopravný prostriedok pre vodorovnú dopravu sutiny</t>
  </si>
  <si>
    <t>1025587830</t>
  </si>
  <si>
    <t>39</t>
  </si>
  <si>
    <t>979089612</t>
  </si>
  <si>
    <t>Poplatok za skladovanie - iné odpady zo stavieb a demolácií (17 09), ostatné</t>
  </si>
  <si>
    <t>50994503</t>
  </si>
  <si>
    <t>40</t>
  </si>
  <si>
    <t>999281111</t>
  </si>
  <si>
    <t>Presun hmôt pre opravy a údržbu objektov vrátane vonkajších plášťov výšky do 25 m</t>
  </si>
  <si>
    <t>592157661</t>
  </si>
  <si>
    <t>41</t>
  </si>
  <si>
    <t>711211051</t>
  </si>
  <si>
    <t>Jednozlož. silikátový hydroizolačný hmota, stierka, vodorovná</t>
  </si>
  <si>
    <t>1420502035</t>
  </si>
  <si>
    <t>42</t>
  </si>
  <si>
    <t>711212051</t>
  </si>
  <si>
    <t>Jednozlož. silikátový hydroizolačný hmota, stierka, zvislá</t>
  </si>
  <si>
    <t>-475058597</t>
  </si>
  <si>
    <t>43</t>
  </si>
  <si>
    <t>998711202</t>
  </si>
  <si>
    <t>Presun hmôt pre izoláciu proti vode v objektoch výšky nad 6 do 12 m</t>
  </si>
  <si>
    <t>%</t>
  </si>
  <si>
    <t>1492300928</t>
  </si>
  <si>
    <t>44</t>
  </si>
  <si>
    <t>721210818</t>
  </si>
  <si>
    <t>Demontáž vpustu vaňového DN 100,  -0,02027t</t>
  </si>
  <si>
    <t>-737296277</t>
  </si>
  <si>
    <t>45</t>
  </si>
  <si>
    <t>721212403</t>
  </si>
  <si>
    <t xml:space="preserve">Montáž podlahového vpustu, s vodorovným odtokom z PVC DN 110 </t>
  </si>
  <si>
    <t>1863503771</t>
  </si>
  <si>
    <t>46</t>
  </si>
  <si>
    <t>2832990400,1</t>
  </si>
  <si>
    <t>Sprchová vpusť 100 x 100mm</t>
  </si>
  <si>
    <t>-1815342305</t>
  </si>
  <si>
    <t>47</t>
  </si>
  <si>
    <t>998721202</t>
  </si>
  <si>
    <t>Presun hmôt pre vnútornú kanalizáciu v objektoch výšky nad 6 do 12 m</t>
  </si>
  <si>
    <t>-383979505</t>
  </si>
  <si>
    <t>48</t>
  </si>
  <si>
    <t>725110811</t>
  </si>
  <si>
    <t>Demontáž záchoda splachovacieho s nádržou alebo s tlakovým splachovačom,  -0,01933t</t>
  </si>
  <si>
    <t>súb.</t>
  </si>
  <si>
    <t>2012799927</t>
  </si>
  <si>
    <t>49</t>
  </si>
  <si>
    <t>725119309</t>
  </si>
  <si>
    <t>Montáž záchodovej misy kombinovanej s šikmým odpadom</t>
  </si>
  <si>
    <t>-1802014758</t>
  </si>
  <si>
    <t>50</t>
  </si>
  <si>
    <t>6420133890,1</t>
  </si>
  <si>
    <t>Misa kombinovaná stojacia biela</t>
  </si>
  <si>
    <t>-675636706</t>
  </si>
  <si>
    <t>51</t>
  </si>
  <si>
    <t>6420144670</t>
  </si>
  <si>
    <t>Sedátko s poklopom biela</t>
  </si>
  <si>
    <t>-735073659</t>
  </si>
  <si>
    <t>52</t>
  </si>
  <si>
    <t>725210821</t>
  </si>
  <si>
    <t>Demontáž umývadiel alebo umývadielok bez výtokovej armatúry,  -0,01946t</t>
  </si>
  <si>
    <t>2023885255</t>
  </si>
  <si>
    <t>53</t>
  </si>
  <si>
    <t>725219401</t>
  </si>
  <si>
    <t>Montáž umývadla na skrutky do muriva, bez výtokovej armatúry</t>
  </si>
  <si>
    <t>1107806865</t>
  </si>
  <si>
    <t>54</t>
  </si>
  <si>
    <t>6420135940</t>
  </si>
  <si>
    <t>320876371</t>
  </si>
  <si>
    <t>55</t>
  </si>
  <si>
    <t>725330840</t>
  </si>
  <si>
    <t>Demontáž výlevky bez výtok. armatúry, bez nádrže a splach. potrubia,oceľ. alebo liatinovej,  -0,01880t</t>
  </si>
  <si>
    <t>1052170252</t>
  </si>
  <si>
    <t>56</t>
  </si>
  <si>
    <t>725332320</t>
  </si>
  <si>
    <t>Montáž výlevky keramickej závesnej bez výtokovej armatúry</t>
  </si>
  <si>
    <t>1028260628</t>
  </si>
  <si>
    <t>57</t>
  </si>
  <si>
    <t>6420137930</t>
  </si>
  <si>
    <t>-1523765336</t>
  </si>
  <si>
    <t>58</t>
  </si>
  <si>
    <t>725819402</t>
  </si>
  <si>
    <t>Montáž ventilu bez pripojovacej rúrky G 1/2</t>
  </si>
  <si>
    <t>-519787291</t>
  </si>
  <si>
    <t>59</t>
  </si>
  <si>
    <t>5514109000</t>
  </si>
  <si>
    <t>Rohový ventil 1/2"</t>
  </si>
  <si>
    <t>652063476</t>
  </si>
  <si>
    <t>60</t>
  </si>
  <si>
    <t>725829206</t>
  </si>
  <si>
    <t>1696193962</t>
  </si>
  <si>
    <t>61</t>
  </si>
  <si>
    <t>5514671040,1</t>
  </si>
  <si>
    <t>-37123343</t>
  </si>
  <si>
    <t>62</t>
  </si>
  <si>
    <t>998725202</t>
  </si>
  <si>
    <t>Presun hmôt pre zariaďovacie predmety v objektoch výšky nad 6 do 12 m</t>
  </si>
  <si>
    <t>196636374</t>
  </si>
  <si>
    <t>63</t>
  </si>
  <si>
    <t>763115814</t>
  </si>
  <si>
    <t>Priečka SDK hr. 150 mm dvojito opláštená doskami RFI 12.5 mm s tep. Izoláciou, CW 100</t>
  </si>
  <si>
    <t>-1240005913</t>
  </si>
  <si>
    <t>64</t>
  </si>
  <si>
    <t>763135010</t>
  </si>
  <si>
    <t>Kazetový podhľad 600 x 600 mm, hrana A, konštrukcia viditeľná, doska biela</t>
  </si>
  <si>
    <t>-2046666889</t>
  </si>
  <si>
    <t>65</t>
  </si>
  <si>
    <t>998763201</t>
  </si>
  <si>
    <t>Presun hmôt pre drevostavby v objektoch výšky do 12 m</t>
  </si>
  <si>
    <t>715914170</t>
  </si>
  <si>
    <t>66</t>
  </si>
  <si>
    <t>766111820</t>
  </si>
  <si>
    <t xml:space="preserve">Demontáž drevených stien plných,  -0,01695t   </t>
  </si>
  <si>
    <t>-1274921221</t>
  </si>
  <si>
    <t>67</t>
  </si>
  <si>
    <t>766124100</t>
  </si>
  <si>
    <t xml:space="preserve">Montáž drevených stien záchodových (inštalačný blok WC) s dvoma krídlami alebo s jedným krídlom a dvierkami   </t>
  </si>
  <si>
    <t>1243686066</t>
  </si>
  <si>
    <t>68</t>
  </si>
  <si>
    <t>6420137930,1</t>
  </si>
  <si>
    <t>WC box - čelná stena š. 900mm s dverami š. 600mm + 1x medzipriečka do d. 1500mm</t>
  </si>
  <si>
    <t>-1692679894</t>
  </si>
  <si>
    <t>69</t>
  </si>
  <si>
    <t>6420137930,2</t>
  </si>
  <si>
    <t>WC box - čelná stena š. 900mm s dverami š. 600mm</t>
  </si>
  <si>
    <t>1838167788</t>
  </si>
  <si>
    <t>70</t>
  </si>
  <si>
    <t>766662112</t>
  </si>
  <si>
    <t>Montáž dverového krídla otočného jednokrídlového poldrážkového, do existujúcej zárubne, vrátane kovania</t>
  </si>
  <si>
    <t>969057169</t>
  </si>
  <si>
    <t>71</t>
  </si>
  <si>
    <t>6116017100,2</t>
  </si>
  <si>
    <t>Dvere vnútorné hladké plné jednokrídlové 900/2100 mm, výplň DTD, povrch. úprava CPL laminát, vrát. kovania, klučky, zámku</t>
  </si>
  <si>
    <t>-619717463</t>
  </si>
  <si>
    <t>72</t>
  </si>
  <si>
    <t>766662132</t>
  </si>
  <si>
    <t>Montáž dverového krídla otočného dvojkrídlového poldrážkového, do existujúcej zárubne, vrátane kovania</t>
  </si>
  <si>
    <t>-967169835</t>
  </si>
  <si>
    <t>73</t>
  </si>
  <si>
    <t>6116029700,1</t>
  </si>
  <si>
    <t>Dvere vnútorné hladké plné dvojkrídlové 1800x2100 mm, výplň DTD, povrch. úprava CPL laminát, vrát. kovania, klučky, zámku</t>
  </si>
  <si>
    <t>487885529</t>
  </si>
  <si>
    <t>74</t>
  </si>
  <si>
    <t>766695212,1</t>
  </si>
  <si>
    <t>Demontáž prahu dverí, jednokrídlových,   -0,00001t</t>
  </si>
  <si>
    <t>1621677716</t>
  </si>
  <si>
    <t>75</t>
  </si>
  <si>
    <t>766695232,1</t>
  </si>
  <si>
    <t>Demontáž prahu dverí, dvojkrídlových,   -0,00003t</t>
  </si>
  <si>
    <t>-811982298</t>
  </si>
  <si>
    <t>76</t>
  </si>
  <si>
    <t>766702111</t>
  </si>
  <si>
    <t>-1384590407</t>
  </si>
  <si>
    <t>77</t>
  </si>
  <si>
    <t>6117103020,1</t>
  </si>
  <si>
    <t>1135617765</t>
  </si>
  <si>
    <t>78</t>
  </si>
  <si>
    <t>766702121</t>
  </si>
  <si>
    <t>1914808644</t>
  </si>
  <si>
    <t>79</t>
  </si>
  <si>
    <t>6117100900,1</t>
  </si>
  <si>
    <t>1379117162</t>
  </si>
  <si>
    <t>80</t>
  </si>
  <si>
    <t>998766202</t>
  </si>
  <si>
    <t>Presun hmot pre konštrukcie stolárske v objektoch výšky nad 6 do 12 m</t>
  </si>
  <si>
    <t>-568320875</t>
  </si>
  <si>
    <t>81</t>
  </si>
  <si>
    <t>767311330,1</t>
  </si>
  <si>
    <t>266837053</t>
  </si>
  <si>
    <t>82</t>
  </si>
  <si>
    <t>767311330,2</t>
  </si>
  <si>
    <t>Úprava pôvod. svetl. obruby osad. vyrovn. profilu "L" z pozink. pl.</t>
  </si>
  <si>
    <t>-108898836</t>
  </si>
  <si>
    <t>83</t>
  </si>
  <si>
    <t>767311810,1</t>
  </si>
  <si>
    <t>Demontáž pôvodného svetlíka z drátoskla, vrátane jeho OK,  -0,21000t</t>
  </si>
  <si>
    <t>-1783158615</t>
  </si>
  <si>
    <t>84</t>
  </si>
  <si>
    <t>767659002</t>
  </si>
  <si>
    <t xml:space="preserve">Montáž vrát garážových roletových a kazetových, zasúvateľných pod strop plochy nad 6 do 9 m2 </t>
  </si>
  <si>
    <t>800486814</t>
  </si>
  <si>
    <t>85</t>
  </si>
  <si>
    <t>5534371402,1</t>
  </si>
  <si>
    <t>Garážové sekcionálna brána s dverami 2700x2700, vratane pohonu</t>
  </si>
  <si>
    <t>kpl</t>
  </si>
  <si>
    <t>-1550263005</t>
  </si>
  <si>
    <t>86</t>
  </si>
  <si>
    <t>767995104</t>
  </si>
  <si>
    <t>Montáž ostatných atypických kovových stavebných doplnkových konštrukcií nad 20 do 50 kg</t>
  </si>
  <si>
    <t>kg</t>
  </si>
  <si>
    <t>2112712222</t>
  </si>
  <si>
    <t>87</t>
  </si>
  <si>
    <t>1341082000,2</t>
  </si>
  <si>
    <t>-1372495076</t>
  </si>
  <si>
    <t>88</t>
  </si>
  <si>
    <t>998767202</t>
  </si>
  <si>
    <t>Presun hmôt pre kovové stavebné doplnkové konštrukcie v objektoch výšky nad 6 do 12 m</t>
  </si>
  <si>
    <t>-1199288427</t>
  </si>
  <si>
    <t>89</t>
  </si>
  <si>
    <t>771411016</t>
  </si>
  <si>
    <t>Montáž soklíkov z obkladačiek do malty veľ. 300 x 150 mm</t>
  </si>
  <si>
    <t>-396635738</t>
  </si>
  <si>
    <t>90</t>
  </si>
  <si>
    <t>771571112</t>
  </si>
  <si>
    <t>Montáž podláh z dlaždíc keramických do malty veľ. 300 x 300 mm</t>
  </si>
  <si>
    <t>1755753106</t>
  </si>
  <si>
    <t>91</t>
  </si>
  <si>
    <t>5978650470</t>
  </si>
  <si>
    <t>-157156006</t>
  </si>
  <si>
    <t>92</t>
  </si>
  <si>
    <t>998771202</t>
  </si>
  <si>
    <t>Presun hmôt pre podlahy z dlaždíc v objektoch výšky nad 6 do 12 m</t>
  </si>
  <si>
    <t>-270844480</t>
  </si>
  <si>
    <t>93</t>
  </si>
  <si>
    <t>777110025</t>
  </si>
  <si>
    <t>1840985710</t>
  </si>
  <si>
    <t>94</t>
  </si>
  <si>
    <t>998777202</t>
  </si>
  <si>
    <t>Presun hmôt pre podlahy syntetické v objektoch výšky nad 6 do 12 m</t>
  </si>
  <si>
    <t>1239273449</t>
  </si>
  <si>
    <t>95</t>
  </si>
  <si>
    <t>781441020</t>
  </si>
  <si>
    <t>316561562</t>
  </si>
  <si>
    <t>96</t>
  </si>
  <si>
    <t>5976412400</t>
  </si>
  <si>
    <t>-880132400</t>
  </si>
  <si>
    <t>97</t>
  </si>
  <si>
    <t>998781202</t>
  </si>
  <si>
    <t>Presun hmôt pre obklady keramické v objektoch výšky nad 6 do 12 m</t>
  </si>
  <si>
    <t>-1492091689</t>
  </si>
  <si>
    <t>98</t>
  </si>
  <si>
    <t>784452371</t>
  </si>
  <si>
    <t xml:space="preserve">Maľby z maliarskych zmesí Primalex, Farmal, ručne nanášané tónované dvojnásobné na jemnozrnný podklad výšky do 3, 80 m   </t>
  </si>
  <si>
    <t>508052723</t>
  </si>
  <si>
    <t>99</t>
  </si>
  <si>
    <t>784453271</t>
  </si>
  <si>
    <t xml:space="preserve">Maľby z maliarskych zmesí Primalex, Farmal, ručne nanášané dvojnásobné základné na podklad jemnozrnný na schodisku výšky do 3, 80 m   </t>
  </si>
  <si>
    <t>345416909</t>
  </si>
  <si>
    <t>100</t>
  </si>
  <si>
    <t>HZS000111</t>
  </si>
  <si>
    <t>Stavebno montážne práce menej náročne, pomocné alebo manupulačné (Tr 1) v rozsahu viac ako 8 hodín</t>
  </si>
  <si>
    <t>hod</t>
  </si>
  <si>
    <t>512</t>
  </si>
  <si>
    <t>654671438</t>
  </si>
  <si>
    <t>101</t>
  </si>
  <si>
    <t>POZNAMKA_1</t>
  </si>
  <si>
    <t>K správnemu naceneniu výkazu výmer je potrebné naštudovanie PD a obhliadka  stavby. Naceniť je potrebné jestvujúci výkaz výmer podľa pokynov tendrového  zadávateľa, resp. zmluvy o dielo. Rozdiely uviesť pod čiaru.</t>
  </si>
  <si>
    <t>252352298</t>
  </si>
  <si>
    <t xml:space="preserve">Výkaz  výmer výberom položiek, priloženými výpočtami má napomôcť a urýchliť  dodávateľovi správne naceniť všetky práce podľa PD ku kompletnej realizácií,  skolaudovaní a užívateľnosti stav. diela.
Práce  a dodávky obsiahnuté v projektovej dokumentácii a neobsiahnuté vo výkaze  výmer je dodávateľ povinný položkovo rozšpecifikovať a naceniť pod čiaru,  mimo ponukového rozpočtu pre objektívne rozhodovanie.
Zmeny,  opravy VV a návrhy na možné zníženie stav. nákladov dodávateľ nacení rovnako  pod čiaru a priloží k ponukovému rozpočtu. Výmeny materiálov je potrebné  prekonzultovať s architektom a investorom. Pri materiáloch uvedených  všeobecne dodávateľ špecifikuje konkrétny uvažovaný druh. 
Dodávateľ  rozšpecifikuje pouzitie VRN-ov: napr. označenie staveniska, čistenie  komunikacií, opatrenia pre stav. v zimnom období, poistenie, geodet. merania  a dokumentáciu, skúšky, vzorky, dielenskú dokumentáciu, staveb. výťah, žeriav  v súčinnosti a položkami pre zvislý presun hmôt vo všetkých výkazoch,  vyčistenie všetkých dotknutých plôch od stavebného odpadu, aj ako príprava  pre sadové úpravy.
</t>
  </si>
  <si>
    <t>02 - Zateplenie fasády a strechy</t>
  </si>
  <si>
    <t xml:space="preserve">    1 - Zemné práce</t>
  </si>
  <si>
    <t xml:space="preserve">    2 - Zakladanie</t>
  </si>
  <si>
    <t xml:space="preserve">    712 - Izolácie striech</t>
  </si>
  <si>
    <t xml:space="preserve">    713 - Izolácie tepelné</t>
  </si>
  <si>
    <t xml:space="preserve">    764 - Konštrukcie klampiarske</t>
  </si>
  <si>
    <t>130001101</t>
  </si>
  <si>
    <t>Príplatok k cenám za sťaženie výkopu pre všetky triedy</t>
  </si>
  <si>
    <t>-235909762</t>
  </si>
  <si>
    <t>130201001</t>
  </si>
  <si>
    <t>Výkop jamy a ryhy v obmedzenom priestore horn. tr.3 ručne</t>
  </si>
  <si>
    <t>-327789407</t>
  </si>
  <si>
    <t>162201101</t>
  </si>
  <si>
    <t>Vodorovné premiestnenie výkopku z horniny 1-4 do 20m</t>
  </si>
  <si>
    <t>-1700760619</t>
  </si>
  <si>
    <t>162501102</t>
  </si>
  <si>
    <t xml:space="preserve">Vodorovné premiestnenie výkopku  po spevnenej ceste z  horniny tr.1-4  v množstve do 100 m3 na vzdialenosť do 3000 m </t>
  </si>
  <si>
    <t>-84643725</t>
  </si>
  <si>
    <t>162501105</t>
  </si>
  <si>
    <t>Vodorovné premiestnenie výkopku  po spevnenej ceste z  horniny tr.1-4  v množstve do 100 m3, príplatok k cene za každých ďalšich a začatých 1000 m</t>
  </si>
  <si>
    <t>-918644102</t>
  </si>
  <si>
    <t>167101100</t>
  </si>
  <si>
    <t>Nakladanie výkopku tr.1-4 ručne</t>
  </si>
  <si>
    <t>-1581198608</t>
  </si>
  <si>
    <t>171209002</t>
  </si>
  <si>
    <t>Poplatok za skladovanie - zemina a kamenivo (17 05) ostatné</t>
  </si>
  <si>
    <t>562944323</t>
  </si>
  <si>
    <t>174101001</t>
  </si>
  <si>
    <t>Zásyp sypaninou so zhutnením jám, šachiet, rýh, zárezov alebo okolo objektov do 100 m3</t>
  </si>
  <si>
    <t>738112865</t>
  </si>
  <si>
    <t>271533001,1</t>
  </si>
  <si>
    <t>Násyp zo štrku fr.16-32 mm</t>
  </si>
  <si>
    <t>957996078</t>
  </si>
  <si>
    <t>289971211</t>
  </si>
  <si>
    <t>Zhotovenie vrstvy z geotextílie na upravenom povrchu v sklone do 1 : 5 , šírky od 0 do 3 m</t>
  </si>
  <si>
    <t>-260963269</t>
  </si>
  <si>
    <t>6936651300</t>
  </si>
  <si>
    <t>Geotextílie netkané polypropylénové pp 300</t>
  </si>
  <si>
    <t>-47330124</t>
  </si>
  <si>
    <t>311361825</t>
  </si>
  <si>
    <t>Výstuž pre murivo nosné z DT s betónovou výplňou z ocele 10505</t>
  </si>
  <si>
    <t>1840845668</t>
  </si>
  <si>
    <t>312271301</t>
  </si>
  <si>
    <t>Murivo výplňové (m3) z DT 50x20x25 s betónovou výplňou hr. 20 cm</t>
  </si>
  <si>
    <t>-453751215</t>
  </si>
  <si>
    <t>596911112</t>
  </si>
  <si>
    <t>1589025437</t>
  </si>
  <si>
    <t>5921952360</t>
  </si>
  <si>
    <t>1174826865</t>
  </si>
  <si>
    <t>Zakrývanie výplní vonkajších okenných otvorov</t>
  </si>
  <si>
    <t>-1207200920</t>
  </si>
  <si>
    <t>622464113</t>
  </si>
  <si>
    <t>Vonkajšia omietka stien tenkovrstvová silikátová roztieraná stredozrnná</t>
  </si>
  <si>
    <t>881679283</t>
  </si>
  <si>
    <t>622465112</t>
  </si>
  <si>
    <t>Vonkajšia omietka stien, marmolit, mramorové zrná, strednozrnná</t>
  </si>
  <si>
    <t>-1922963956</t>
  </si>
  <si>
    <t>625251338,1</t>
  </si>
  <si>
    <t>Kontaktný zatepľovací systém hr. 150 mm - minerálne riešenie, skrutkovacie kotvy</t>
  </si>
  <si>
    <t>1681248874</t>
  </si>
  <si>
    <t>625251371</t>
  </si>
  <si>
    <t>Kontaktný zatepľovací systém ostenia hr. 20 mm - minerálne riešenie</t>
  </si>
  <si>
    <t>328020022</t>
  </si>
  <si>
    <t>625251456</t>
  </si>
  <si>
    <t>Kontaktný zatepľovací systém podzemných stien hr. 120 mm (EPS-PERIMETER), zatĺkacie kotvy</t>
  </si>
  <si>
    <t>-1145410117</t>
  </si>
  <si>
    <t>916561111</t>
  </si>
  <si>
    <t>-1170501377</t>
  </si>
  <si>
    <t>5921745000,1</t>
  </si>
  <si>
    <t>1087439421</t>
  </si>
  <si>
    <t>938902071</t>
  </si>
  <si>
    <t>Očistenie povrchu betónových konštrukcií tlakovou vodou</t>
  </si>
  <si>
    <t>437154166</t>
  </si>
  <si>
    <t>941941032</t>
  </si>
  <si>
    <t>Montáž lešenia ľahkého pracovného radového s podlahami šírky od 0,80 do 1,00 m, výšky nad 10 do 30 m</t>
  </si>
  <si>
    <t>-1448770981</t>
  </si>
  <si>
    <t>941941192</t>
  </si>
  <si>
    <t>Príplatok za prvý a každý ďalší i začatý mesiac použitia lešenia ľahkého pracovného radového s podlahami šírky od 0,80 do 1,00 m, výšky nad 10 do 30 m</t>
  </si>
  <si>
    <t>-1099596458</t>
  </si>
  <si>
    <t>941941832</t>
  </si>
  <si>
    <t>Demontáž lešenia ľahkého pracovného radového s podlahami šírky nad 0,80 do 1,00 m, výšky nad 10 do 30 m</t>
  </si>
  <si>
    <t>-1188661960</t>
  </si>
  <si>
    <t>944944103</t>
  </si>
  <si>
    <t>Ochranná sieť na boku lešenia</t>
  </si>
  <si>
    <t>1833907050</t>
  </si>
  <si>
    <t>944944803</t>
  </si>
  <si>
    <t>Demontáž ochrannej siete na boku lešenia</t>
  </si>
  <si>
    <t>975015944</t>
  </si>
  <si>
    <t>944945013</t>
  </si>
  <si>
    <t>Montáž záchytnej striešky zriadenej súčasne s ľahkým alebo ťažkým lešením šírky nad 2 m</t>
  </si>
  <si>
    <t>115162030</t>
  </si>
  <si>
    <t>944945193</t>
  </si>
  <si>
    <t>Príplatok za prvý a každý ďalší i začatý mesiac použitia záchytnej striešky nad 2 m</t>
  </si>
  <si>
    <t>242111651</t>
  </si>
  <si>
    <t>944945813</t>
  </si>
  <si>
    <t>Demontáž záchytnej striešky zriaďovanej súčasne s ľahkým alebo ťažkým lešením šírky nad 2 m</t>
  </si>
  <si>
    <t>1123531574</t>
  </si>
  <si>
    <t>953946131</t>
  </si>
  <si>
    <t>Soklový profil hr. 0,8 mm SP 150 (hliníkový)</t>
  </si>
  <si>
    <t>619924771</t>
  </si>
  <si>
    <t>953996121</t>
  </si>
  <si>
    <t>Okenný APU profil s integrovanou tkaninou</t>
  </si>
  <si>
    <t>97620484</t>
  </si>
  <si>
    <t>953996131</t>
  </si>
  <si>
    <t>Rohový PVC profil s integrovanou tkaninou 100x100</t>
  </si>
  <si>
    <t>-421607195</t>
  </si>
  <si>
    <t>953996142</t>
  </si>
  <si>
    <t xml:space="preserve">Rohový PVC profil PLY XS s okapničkou s integrovanou tkaninou 100x100 - nepriznaný vo fasáde </t>
  </si>
  <si>
    <t>-812731183</t>
  </si>
  <si>
    <t>960111221</t>
  </si>
  <si>
    <t>Búranie konštrukcií z dielcov prefabrikovaných betónových a železobetónových -2,44700t</t>
  </si>
  <si>
    <t>-248663949</t>
  </si>
  <si>
    <t>804432282</t>
  </si>
  <si>
    <t>-1355938047</t>
  </si>
  <si>
    <t>-1695666901</t>
  </si>
  <si>
    <t>-696639718</t>
  </si>
  <si>
    <t>-1629476048</t>
  </si>
  <si>
    <t>1902239846</t>
  </si>
  <si>
    <t>979089713,1</t>
  </si>
  <si>
    <t>Prenájom kontajneru 9 m3</t>
  </si>
  <si>
    <t>sub</t>
  </si>
  <si>
    <t>287746375</t>
  </si>
  <si>
    <t>802842714</t>
  </si>
  <si>
    <t>711132107</t>
  </si>
  <si>
    <t>Zhotovenie izolácie proti zemnej vlhkosti nopovou fóloiu položenou voľne na ploche zvislej</t>
  </si>
  <si>
    <t>-782608012</t>
  </si>
  <si>
    <t>6288000630</t>
  </si>
  <si>
    <t>Nopová fólia proti vlhkosti s radónovou ochranou, výška nopu 8 mm</t>
  </si>
  <si>
    <t>1614434200</t>
  </si>
  <si>
    <t>-289771254</t>
  </si>
  <si>
    <t>712290010</t>
  </si>
  <si>
    <t xml:space="preserve">Zhotovenie parozábrany pre strechy ploché do 10° </t>
  </si>
  <si>
    <t>-1097528242</t>
  </si>
  <si>
    <t>2832990190,1</t>
  </si>
  <si>
    <t>-1492872314</t>
  </si>
  <si>
    <t>Parotesná fólia na báze polyolefínu. Farba svetlomodrá.</t>
  </si>
  <si>
    <t>712300841,1</t>
  </si>
  <si>
    <t>Očistenie podkladu striech,  -0,00200t</t>
  </si>
  <si>
    <t>-2095880408</t>
  </si>
  <si>
    <t>712370070</t>
  </si>
  <si>
    <t>Zhotovenie povlakovej krytiny striech plochých do 10° PVC-P fóliou upevnenou prikotvením so zvarením spoju</t>
  </si>
  <si>
    <t>456346607</t>
  </si>
  <si>
    <t>2832990650</t>
  </si>
  <si>
    <t>Kotviaca technika - vrut SK-RB Power</t>
  </si>
  <si>
    <t>-791740799</t>
  </si>
  <si>
    <t>2833000150</t>
  </si>
  <si>
    <t>810 hydroizolačná fólia hr.1,50 mm, š.1,3m  šedá</t>
  </si>
  <si>
    <t>-452919983</t>
  </si>
  <si>
    <t>712973220</t>
  </si>
  <si>
    <t>Detaily k PVC-P fóliam osadenie hotovej strešnej vpuste</t>
  </si>
  <si>
    <t>345336549</t>
  </si>
  <si>
    <t>2832990380</t>
  </si>
  <si>
    <t>Strešná vpusť - priemer 100mm, dĺ.400mm</t>
  </si>
  <si>
    <t>-1153329087</t>
  </si>
  <si>
    <t>2832990600</t>
  </si>
  <si>
    <t>Kotviaca technika - rozperný nit do betónu</t>
  </si>
  <si>
    <t>1512634835</t>
  </si>
  <si>
    <t>712973232</t>
  </si>
  <si>
    <t>Detaily k PVC-P fóliam zaizolovanie kruhového prestupu 101 – 250 mm</t>
  </si>
  <si>
    <t>-675367559</t>
  </si>
  <si>
    <t>2833000100</t>
  </si>
  <si>
    <t>804 hydroizolačná fólia hr.2,0 mm, š.1,2m šedá</t>
  </si>
  <si>
    <t>-24894921</t>
  </si>
  <si>
    <t>712973240</t>
  </si>
  <si>
    <t>Detaily k PVC-P fóliam osadenie vetracích komínkov</t>
  </si>
  <si>
    <t>1425831936</t>
  </si>
  <si>
    <t>2832990410</t>
  </si>
  <si>
    <t>Odvetrávací komín-výška 225mm, priemer 75mm</t>
  </si>
  <si>
    <t>-1872900437</t>
  </si>
  <si>
    <t>995918347</t>
  </si>
  <si>
    <t>1766371087</t>
  </si>
  <si>
    <t>712973245</t>
  </si>
  <si>
    <t>Zhotovenie flekov v rohoch na povlakovej krytine z PVC-P fólie</t>
  </si>
  <si>
    <t>-745995101</t>
  </si>
  <si>
    <t>-360850127</t>
  </si>
  <si>
    <t>712990040</t>
  </si>
  <si>
    <t xml:space="preserve">Položenie geotextílie vodorovne alebo zvislo na strechy ploché do 10° </t>
  </si>
  <si>
    <t>296430818</t>
  </si>
  <si>
    <t>621590732</t>
  </si>
  <si>
    <t>712990200</t>
  </si>
  <si>
    <t>Montáž strešného držiaka bleskozvodu, vrátane zaizolovania</t>
  </si>
  <si>
    <t>-1956959308</t>
  </si>
  <si>
    <t>1686621112</t>
  </si>
  <si>
    <t>3540408500</t>
  </si>
  <si>
    <t>Strešný držiak bleskozvodu PV21</t>
  </si>
  <si>
    <t>-1512656048</t>
  </si>
  <si>
    <t>712991020</t>
  </si>
  <si>
    <t>Montáž podkladnej konštrukcie z OSB dosiek na atike šírky 251 - 310 mm pod klampiarske konštrukcie</t>
  </si>
  <si>
    <t>1864319734</t>
  </si>
  <si>
    <t>1788779270</t>
  </si>
  <si>
    <t>6072624400</t>
  </si>
  <si>
    <t>Doska drevoštiepková OSB 3 SE 2500x1250x18 mm</t>
  </si>
  <si>
    <t>464419649</t>
  </si>
  <si>
    <t>998712202</t>
  </si>
  <si>
    <t>Presun hmôt pre izoláciu povlakovej krytiny v objektoch výšky nad 6 do 12 m</t>
  </si>
  <si>
    <t>-1377441095</t>
  </si>
  <si>
    <t>713142250</t>
  </si>
  <si>
    <t>Montáž tepelnej izolácie striech plochých do 10° polystyrénom, dvojvrstvová kladenými voľne</t>
  </si>
  <si>
    <t>-2147254957</t>
  </si>
  <si>
    <t>2837653427</t>
  </si>
  <si>
    <t>EPS Roof 100S penový polystyrén hrúbka 200 mm</t>
  </si>
  <si>
    <t>438805802</t>
  </si>
  <si>
    <t>Minimálna objemová hmotnosť:  19,5 kg/m3.</t>
  </si>
  <si>
    <t>2837653422</t>
  </si>
  <si>
    <t>EPS Roof 100S penový polystyrén hrúbka 100 mm</t>
  </si>
  <si>
    <t>-611588560</t>
  </si>
  <si>
    <t>713144090</t>
  </si>
  <si>
    <t>Montáž tepelnej izolácie na atiku z XPS prikotvením</t>
  </si>
  <si>
    <t>-398550178</t>
  </si>
  <si>
    <t>2837650240</t>
  </si>
  <si>
    <t>Extrudovaný polystyrén - XPS hrúbka  50mm</t>
  </si>
  <si>
    <t>1332950115</t>
  </si>
  <si>
    <t>998713202</t>
  </si>
  <si>
    <t>Presun hmôt pre izolácie tepelné v objektoch výšky nad 6 m do 12 m</t>
  </si>
  <si>
    <t>796648882</t>
  </si>
  <si>
    <t>764352800</t>
  </si>
  <si>
    <t>Demontáž žľabov pododkvapových polkruhových so sklonom do 30st. rš 250 mm,  -0,00280t</t>
  </si>
  <si>
    <t>1778228727</t>
  </si>
  <si>
    <t>764359810</t>
  </si>
  <si>
    <t>Demontáž kotlíka kónického, so sklonom žľabu do 30st.,  -0,00110t</t>
  </si>
  <si>
    <t>1335780648</t>
  </si>
  <si>
    <t>764410850</t>
  </si>
  <si>
    <t>Demontáž oplechovania parapetov rš od 100 do 330 mm,  -0,00135t</t>
  </si>
  <si>
    <t>1252968235</t>
  </si>
  <si>
    <t>764430840</t>
  </si>
  <si>
    <t>Demontáž oplechovania atiky rš od 330 do 500 mm,  -0,00230t</t>
  </si>
  <si>
    <t>1893007799</t>
  </si>
  <si>
    <t>764454801</t>
  </si>
  <si>
    <t>Demontáž odpadových rúr kruhových, s priemerom 75 a 100 mm,  -0,00226t</t>
  </si>
  <si>
    <t>-1432650712</t>
  </si>
  <si>
    <t>764456852</t>
  </si>
  <si>
    <t>Demontáž odpadového kolena výtokového kruhového, s priemerom 75 a 100 mm,  -0,00069t</t>
  </si>
  <si>
    <t>-951233374</t>
  </si>
  <si>
    <t>764711116</t>
  </si>
  <si>
    <t>Oplechovanie parapetov z poplast. plechu r.š. 400 mm</t>
  </si>
  <si>
    <t>-411956217</t>
  </si>
  <si>
    <t>764731112</t>
  </si>
  <si>
    <t>Oplechovanie múrov, atík, nadmuroviek z poplast. plechov rš. 200 mm</t>
  </si>
  <si>
    <t>1912829037</t>
  </si>
  <si>
    <t>764731114</t>
  </si>
  <si>
    <t>Oplechovanie múrov, atík, nadmuroviek z poplast. plechov rš. 400 mm</t>
  </si>
  <si>
    <t>1998307656</t>
  </si>
  <si>
    <t>764731116</t>
  </si>
  <si>
    <t>Oplechovanie múrov, atík, nadmuroviek z poplast. plechov rš. 600 mm</t>
  </si>
  <si>
    <t>-750132664</t>
  </si>
  <si>
    <t>764751112</t>
  </si>
  <si>
    <t>Odpadová rúra kruhová D 100 mm</t>
  </si>
  <si>
    <t>-567964133</t>
  </si>
  <si>
    <t>764751142</t>
  </si>
  <si>
    <t>Výtokové koleno potrubia D 100 mm</t>
  </si>
  <si>
    <t>-1221454249</t>
  </si>
  <si>
    <t>764761122</t>
  </si>
  <si>
    <t>Žľab pododkvapový polkruhový R 150 mm, vrátane čela, hákov, rohov, kútov</t>
  </si>
  <si>
    <t>764205460</t>
  </si>
  <si>
    <t>764761232</t>
  </si>
  <si>
    <t>Žľabový kotlík k polkruhovým žľabom D 150 mm</t>
  </si>
  <si>
    <t>1703577830</t>
  </si>
  <si>
    <t>998764202</t>
  </si>
  <si>
    <t>Presun hmôt pre konštrukcie klampiarske v objektoch výšky nad 6 do 12 m</t>
  </si>
  <si>
    <t>608894469</t>
  </si>
  <si>
    <t>1366402972</t>
  </si>
  <si>
    <t>03 - Výplne otvorov</t>
  </si>
  <si>
    <t>-1269901076</t>
  </si>
  <si>
    <t>632599130,1</t>
  </si>
  <si>
    <t>Tmelenie styku steny zasahujúcej do okna</t>
  </si>
  <si>
    <t>-694723416</t>
  </si>
  <si>
    <t>648991113</t>
  </si>
  <si>
    <t>Osadenie parapetných dosiek z plastických a poloplast., hmôt, š. nad 200 mm</t>
  </si>
  <si>
    <t>-814130270</t>
  </si>
  <si>
    <t>6119000952</t>
  </si>
  <si>
    <t>Vnútorné parapetné dosky plastové komôrkové, laminovany foliou</t>
  </si>
  <si>
    <t>-62844986</t>
  </si>
  <si>
    <t>S povrchovou fóliou odolnou voči nárazom, poškriabaniu a oderu, rezané na mieru, celková dĺžka 6m.</t>
  </si>
  <si>
    <t>6119001030</t>
  </si>
  <si>
    <t>Plastové krytky k vnútorným parapetom plastovým, pár</t>
  </si>
  <si>
    <t>483630964</t>
  </si>
  <si>
    <t>968061112</t>
  </si>
  <si>
    <t>Vyvesenie dreveného okenného krídla do suti plochy do 1, 5 m2, -0,01200t</t>
  </si>
  <si>
    <t>2119547155</t>
  </si>
  <si>
    <t>968061113</t>
  </si>
  <si>
    <t>Vyvesenie dreveného okenného krídla do suti plochy nad 1, 5 m2, -0,01600t</t>
  </si>
  <si>
    <t>1630542825</t>
  </si>
  <si>
    <t>968062244</t>
  </si>
  <si>
    <t>Vybúranie drevených rámov okien jednod. plochy do 1 m2,  -0,04100t</t>
  </si>
  <si>
    <t>1738898434</t>
  </si>
  <si>
    <t>968062245</t>
  </si>
  <si>
    <t>Vybúranie drevených rámov okien jednoduchých plochy do 2 m2,  -0,03100t</t>
  </si>
  <si>
    <t>-2095055844</t>
  </si>
  <si>
    <t>968062246</t>
  </si>
  <si>
    <t>Vybúranie drevených rámov okien jednoduchých plochy do 4 m2,  -0,02700t</t>
  </si>
  <si>
    <t>799088929</t>
  </si>
  <si>
    <t>-178431907</t>
  </si>
  <si>
    <t>-1927764476</t>
  </si>
  <si>
    <t>-598345351</t>
  </si>
  <si>
    <t>172431025</t>
  </si>
  <si>
    <t>1356347964</t>
  </si>
  <si>
    <t>147530792</t>
  </si>
  <si>
    <t>-1575302815</t>
  </si>
  <si>
    <t>766621081</t>
  </si>
  <si>
    <t>Montáž okien a dverí plastových</t>
  </si>
  <si>
    <t>237726025</t>
  </si>
  <si>
    <t>6114122300,12</t>
  </si>
  <si>
    <t>929674598</t>
  </si>
  <si>
    <t>6114122300,13</t>
  </si>
  <si>
    <t>-990024022</t>
  </si>
  <si>
    <t>6114122300,14</t>
  </si>
  <si>
    <t>1242527558</t>
  </si>
  <si>
    <t>6114122300,15</t>
  </si>
  <si>
    <t>-1344785930</t>
  </si>
  <si>
    <t>6114122300,16</t>
  </si>
  <si>
    <t>792594930</t>
  </si>
  <si>
    <t>6114122300,17</t>
  </si>
  <si>
    <t>761975267</t>
  </si>
  <si>
    <t>6114122300,18</t>
  </si>
  <si>
    <t>1820524201</t>
  </si>
  <si>
    <t>766694912,1</t>
  </si>
  <si>
    <t>Demontáž vnútorných parapetov,   -0,00890t</t>
  </si>
  <si>
    <t>125210763</t>
  </si>
  <si>
    <t>-576903865</t>
  </si>
  <si>
    <r>
      <t xml:space="preserve">Kladenie zámkovej dlažby  hr. 6 cm pre peších nad 20 m2 - </t>
    </r>
    <r>
      <rPr>
        <b/>
        <u/>
        <sz val="8"/>
        <color rgb="FFFF0000"/>
        <rFont val="Trebuchet MS"/>
        <family val="2"/>
        <charset val="238"/>
      </rPr>
      <t>"Nie je predmetom tohto verejného obstarávania"</t>
    </r>
  </si>
  <si>
    <r>
      <t>Zámková dlažba hr. 6cm SIVÁ  -</t>
    </r>
    <r>
      <rPr>
        <b/>
        <i/>
        <u/>
        <sz val="8"/>
        <color rgb="FFFF0000"/>
        <rFont val="Trebuchet MS"/>
        <family val="2"/>
        <charset val="238"/>
      </rPr>
      <t xml:space="preserve"> "Nie je predmetom tohto verejného obstarávania"</t>
    </r>
  </si>
  <si>
    <r>
      <t xml:space="preserve">Osadenie záhon. obrubníka betón., do lôžka z bet. pros. tr. C 10/12,5 s bočnou oporou - </t>
    </r>
    <r>
      <rPr>
        <b/>
        <u/>
        <sz val="8"/>
        <color rgb="FFFF0000"/>
        <rFont val="Trebuchet MS"/>
        <family val="2"/>
        <charset val="238"/>
      </rPr>
      <t xml:space="preserve"> "Nie je predmetom tohto verejného obstarávania"</t>
    </r>
  </si>
  <si>
    <r>
      <t xml:space="preserve">Obrubník záhonový 1250/250/28 mm - </t>
    </r>
    <r>
      <rPr>
        <b/>
        <i/>
        <u/>
        <sz val="8"/>
        <color rgb="FFFF0000"/>
        <rFont val="Trebuchet MS"/>
        <family val="2"/>
        <charset val="238"/>
      </rPr>
      <t xml:space="preserve"> "Nie je predmetom tohto verejného obstarávania"</t>
    </r>
  </si>
  <si>
    <r>
      <t xml:space="preserve">Montáž zárubní </t>
    </r>
    <r>
      <rPr>
        <b/>
        <sz val="8"/>
        <color rgb="FF00B050"/>
        <rFont val="Trebuchet MS"/>
        <family val="2"/>
        <charset val="238"/>
      </rPr>
      <t xml:space="preserve">oceľových lisovaných </t>
    </r>
    <r>
      <rPr>
        <sz val="8"/>
        <rFont val="Trebuchet MS"/>
        <family val="2"/>
      </rPr>
      <t xml:space="preserve"> pre dvere jednokrídlové hr.steny do 170 mm</t>
    </r>
  </si>
  <si>
    <r>
      <t xml:space="preserve">Montáž zárubní </t>
    </r>
    <r>
      <rPr>
        <b/>
        <sz val="8"/>
        <color rgb="FF00B050"/>
        <rFont val="Trebuchet MS"/>
        <family val="2"/>
        <charset val="238"/>
      </rPr>
      <t>oceľových lisovaných</t>
    </r>
    <r>
      <rPr>
        <sz val="8"/>
        <rFont val="Trebuchet MS"/>
        <family val="2"/>
      </rPr>
      <t xml:space="preserve"> pre dvere dvojkrídlové </t>
    </r>
  </si>
  <si>
    <r>
      <t xml:space="preserve">Zárubňa </t>
    </r>
    <r>
      <rPr>
        <b/>
        <i/>
        <sz val="8"/>
        <color rgb="FF00B050"/>
        <rFont val="Trebuchet MS"/>
        <family val="2"/>
        <charset val="238"/>
      </rPr>
      <t>oceľová lisovaná</t>
    </r>
    <r>
      <rPr>
        <i/>
        <sz val="8"/>
        <color rgb="FF0000FF"/>
        <rFont val="Trebuchet MS"/>
        <family val="2"/>
        <charset val="238"/>
      </rPr>
      <t xml:space="preserve">  1800x2100 mm</t>
    </r>
  </si>
  <si>
    <r>
      <t xml:space="preserve">Zárubňa </t>
    </r>
    <r>
      <rPr>
        <b/>
        <i/>
        <sz val="8"/>
        <color rgb="FF00B050"/>
        <rFont val="Trebuchet MS"/>
        <family val="2"/>
        <charset val="238"/>
      </rPr>
      <t>oceľová lisovaná</t>
    </r>
    <r>
      <rPr>
        <i/>
        <sz val="8"/>
        <color rgb="FF00B050"/>
        <rFont val="Trebuchet MS"/>
        <family val="2"/>
        <charset val="238"/>
      </rPr>
      <t xml:space="preserve"> 900x2100 mm</t>
    </r>
  </si>
  <si>
    <t>20a</t>
  </si>
  <si>
    <t>71a</t>
  </si>
  <si>
    <t>Dvere vnútorné hladké plné jednokrídlové 1000/2100 mm, výplň DTD, povrch. úprava CPL laminát, vrát. kovania, klučky, zámku</t>
  </si>
  <si>
    <t>77a</t>
  </si>
  <si>
    <t>Zárubňa oceľová lisovaná 1000x2100 mm</t>
  </si>
  <si>
    <t>Umývadlo biele 55, vrátane sifónu</t>
  </si>
  <si>
    <t>PE fólia  hr. 0,2 mm napr. Fatrafol</t>
  </si>
  <si>
    <r>
      <t xml:space="preserve">Plastové okno O1 -  1200/2400 mm, predelené v 1/4 výšky, pevné zasklenie, dvojsklo s prestupom tepla Ug min. </t>
    </r>
    <r>
      <rPr>
        <b/>
        <i/>
        <sz val="8"/>
        <color rgb="FF7030A0"/>
        <rFont val="Trebuchet MS"/>
        <family val="2"/>
        <charset val="238"/>
      </rPr>
      <t>1,0</t>
    </r>
    <r>
      <rPr>
        <i/>
        <sz val="8"/>
        <color rgb="FF00B050"/>
        <rFont val="Trebuchet MS"/>
        <family val="2"/>
        <charset val="238"/>
      </rPr>
      <t xml:space="preserve"> W/(m2K),  zodpovedajúcemu príslušnej norme, farba biela</t>
    </r>
  </si>
  <si>
    <r>
      <t xml:space="preserve">Plastové okno O2P 1500 x 2400 mm predelené v 1/4 výšky, spodná časť otváranie výklopné, horná časť otváravá,  pravé,  umiestnené v strede preskl. steny, farba  biela, kľučky biele, sklo dvojsklo s prestupom tepla Ug min. </t>
    </r>
    <r>
      <rPr>
        <b/>
        <i/>
        <sz val="8"/>
        <color rgb="FF7030A0"/>
        <rFont val="Trebuchet MS"/>
        <family val="2"/>
        <charset val="238"/>
      </rPr>
      <t>1,0</t>
    </r>
    <r>
      <rPr>
        <i/>
        <sz val="8"/>
        <color rgb="FF00B050"/>
        <rFont val="Trebuchet MS"/>
        <family val="2"/>
        <charset val="238"/>
      </rPr>
      <t xml:space="preserve"> W/(m2K),  zodpovedajúcemu príslušnej norme.           </t>
    </r>
  </si>
  <si>
    <r>
      <t xml:space="preserve">Plastové okno O4 1500/1500 mm, otváravé, farba  biela, kľučky biele, sklo dvojsklo s prestupom tepla Ug min. </t>
    </r>
    <r>
      <rPr>
        <b/>
        <i/>
        <sz val="8"/>
        <color rgb="FF7030A0"/>
        <rFont val="Trebuchet MS"/>
        <family val="2"/>
        <charset val="238"/>
      </rPr>
      <t>1,0</t>
    </r>
    <r>
      <rPr>
        <i/>
        <sz val="8"/>
        <color rgb="FF00B050"/>
        <rFont val="Trebuchet MS"/>
        <family val="2"/>
        <charset val="238"/>
      </rPr>
      <t xml:space="preserve"> W/(m2K),  zodpovedajúcemu príslušnej norme.           </t>
    </r>
  </si>
  <si>
    <r>
      <t xml:space="preserve">Plastové okno O5 -  600/1500 mm, pevné zasklenie, dvojsklo s prestupom tepla Ug min. </t>
    </r>
    <r>
      <rPr>
        <b/>
        <i/>
        <sz val="8"/>
        <color rgb="FF7030A0"/>
        <rFont val="Trebuchet MS"/>
        <family val="2"/>
        <charset val="238"/>
      </rPr>
      <t>1,0</t>
    </r>
    <r>
      <rPr>
        <i/>
        <sz val="8"/>
        <color rgb="FF00B050"/>
        <rFont val="Trebuchet MS"/>
        <family val="2"/>
        <charset val="238"/>
      </rPr>
      <t xml:space="preserve"> W/(m2K),  zodpovedajúcemu príslušnej norme, farba biela</t>
    </r>
  </si>
  <si>
    <r>
      <t xml:space="preserve">Plastové dvere 1840/2450 mm, </t>
    </r>
    <r>
      <rPr>
        <b/>
        <i/>
        <sz val="8"/>
        <color rgb="FF7030A0"/>
        <rFont val="Trebuchet MS"/>
        <family val="2"/>
        <charset val="238"/>
      </rPr>
      <t>dvojkrídlové s nadsvetlíkon a s plastovou rámovou zárubňou, biele, zasklené dvojsklom, kľučka, zámok.</t>
    </r>
  </si>
  <si>
    <r>
      <t xml:space="preserve">Plastové okno O2Ľ - 1500 x 2400 mm predelené v 1/4 výšky, spodná časť otváranie výklopné, horná časť otváravá,  ľavé,  umiestnené v strede preskl. steny, farba  biela, kľučky biele, sklo dvojsklo s prestupom tepla Ug min. </t>
    </r>
    <r>
      <rPr>
        <b/>
        <i/>
        <sz val="8"/>
        <color rgb="FF7030A0"/>
        <rFont val="Trebuchet MS"/>
        <family val="2"/>
        <charset val="238"/>
      </rPr>
      <t xml:space="preserve">1,0 </t>
    </r>
    <r>
      <rPr>
        <i/>
        <sz val="8"/>
        <color rgb="FF00B050"/>
        <rFont val="Trebuchet MS"/>
        <family val="2"/>
        <charset val="238"/>
      </rPr>
      <t xml:space="preserve">W/(m2K),  zodpovedajúcemu príslušnej norme.   </t>
    </r>
  </si>
  <si>
    <r>
      <t xml:space="preserve">Plastové okno O3 -  1200/1500 mm, pevné zasklenie, dvojsklo s prestupom tepla Ug min. </t>
    </r>
    <r>
      <rPr>
        <b/>
        <i/>
        <sz val="8"/>
        <color rgb="FF7030A0"/>
        <rFont val="Trebuchet MS"/>
        <family val="2"/>
        <charset val="238"/>
      </rPr>
      <t xml:space="preserve">1,0 </t>
    </r>
    <r>
      <rPr>
        <i/>
        <sz val="8"/>
        <color rgb="FF00B050"/>
        <rFont val="Trebuchet MS"/>
        <family val="2"/>
        <charset val="238"/>
      </rPr>
      <t>W/(m2K),  zodpovedajúcemu príslušnej norme, farba biela</t>
    </r>
  </si>
  <si>
    <r>
      <t xml:space="preserve">Plastové okno O6 -  600/2400 mm, pevné zasklenie, dvojsklo s prestupom tepla Ug min. </t>
    </r>
    <r>
      <rPr>
        <b/>
        <i/>
        <sz val="8"/>
        <color rgb="FF7030A0"/>
        <rFont val="Trebuchet MS"/>
        <family val="2"/>
        <charset val="238"/>
      </rPr>
      <t>1,0</t>
    </r>
    <r>
      <rPr>
        <i/>
        <sz val="8"/>
        <color rgb="FF00B050"/>
        <rFont val="Trebuchet MS"/>
        <family val="2"/>
        <charset val="238"/>
      </rPr>
      <t xml:space="preserve"> W/(m2K),  zodpovedajúcemu príslušnej norme, farba biela</t>
    </r>
  </si>
  <si>
    <r>
      <t xml:space="preserve">Závesná výlevka biela,  </t>
    </r>
    <r>
      <rPr>
        <b/>
        <i/>
        <sz val="8"/>
        <color rgb="FF7030A0"/>
        <rFont val="Trebuchet MS"/>
        <family val="2"/>
        <charset val="238"/>
      </rPr>
      <t>vrátane sifónu</t>
    </r>
  </si>
  <si>
    <t>Montáž batérie umývadlovej a drezovej nástennej pákovej</t>
  </si>
  <si>
    <r>
      <t xml:space="preserve">Umývadlová </t>
    </r>
    <r>
      <rPr>
        <b/>
        <i/>
        <sz val="8"/>
        <color rgb="FF7030A0"/>
        <rFont val="Trebuchet MS"/>
        <family val="2"/>
        <charset val="238"/>
      </rPr>
      <t>nástenná páková</t>
    </r>
    <r>
      <rPr>
        <i/>
        <sz val="8"/>
        <color rgb="FF0000FF"/>
        <rFont val="Trebuchet MS"/>
        <family val="2"/>
        <charset val="238"/>
      </rPr>
      <t xml:space="preserve"> batéria</t>
    </r>
  </si>
  <si>
    <r>
      <t xml:space="preserve">D+M pevného oblúk. Svetlíka </t>
    </r>
    <r>
      <rPr>
        <b/>
        <sz val="8"/>
        <color rgb="FF7030A0"/>
        <rFont val="Trebuchet MS"/>
        <family val="2"/>
        <charset val="238"/>
      </rPr>
      <t>3000x12350</t>
    </r>
    <r>
      <rPr>
        <sz val="8"/>
        <rFont val="Trebuchet MS"/>
        <family val="2"/>
      </rPr>
      <t xml:space="preserve"> s presklením polyk. hr. 16mm, prír. AL, spoj. mat. nerez. skrutky</t>
    </r>
  </si>
  <si>
    <t>90a</t>
  </si>
  <si>
    <t xml:space="preserve">247 D0102    </t>
  </si>
  <si>
    <t>Lepidlo na dlažbu</t>
  </si>
  <si>
    <r>
      <t xml:space="preserve">Keramická dlažba </t>
    </r>
    <r>
      <rPr>
        <b/>
        <i/>
        <sz val="8"/>
        <color rgb="FF7030A0"/>
        <rFont val="Trebuchet MS"/>
        <family val="2"/>
        <charset val="238"/>
      </rPr>
      <t>300x300</t>
    </r>
    <r>
      <rPr>
        <i/>
        <sz val="8"/>
        <color rgb="FF0000FF"/>
        <rFont val="Trebuchet MS"/>
        <family val="2"/>
        <charset val="238"/>
      </rPr>
      <t xml:space="preserve"> hr. 10mm</t>
    </r>
  </si>
  <si>
    <t>Epoxidové pojazdné podlahy suterénov a základových dosiek s protišmykovým povrchom presypom kremičitým pieskom do 0,5mm, potravinárske, penetrácia, bez farbenia</t>
  </si>
  <si>
    <r>
      <t xml:space="preserve">Montáž obkladov vnútor. stien z obkladačiek kladených do malty veľ. </t>
    </r>
    <r>
      <rPr>
        <b/>
        <sz val="8"/>
        <color rgb="FF7030A0"/>
        <rFont val="Trebuchet MS"/>
        <family val="2"/>
        <charset val="238"/>
      </rPr>
      <t>250</t>
    </r>
    <r>
      <rPr>
        <sz val="8"/>
        <rFont val="Trebuchet MS"/>
        <family val="2"/>
      </rPr>
      <t>x300 mm</t>
    </r>
  </si>
  <si>
    <r>
      <t xml:space="preserve">Dlaždice keramické s hladkým povrchom líca úprava 1 A </t>
    </r>
    <r>
      <rPr>
        <b/>
        <i/>
        <sz val="8"/>
        <color rgb="FF7030A0"/>
        <rFont val="Trebuchet MS"/>
        <family val="2"/>
        <charset val="238"/>
      </rPr>
      <t>250</t>
    </r>
    <r>
      <rPr>
        <i/>
        <sz val="8"/>
        <color rgb="FF0000FF"/>
        <rFont val="Trebuchet MS"/>
        <family val="2"/>
        <charset val="238"/>
      </rPr>
      <t>x300x10 2 Ia</t>
    </r>
  </si>
  <si>
    <t>96a</t>
  </si>
  <si>
    <t>Lepidlo na dlažbu a obklad</t>
  </si>
  <si>
    <t>96b</t>
  </si>
  <si>
    <t xml:space="preserve">77158-9793   </t>
  </si>
  <si>
    <t>Príplatok za škárovanie</t>
  </si>
  <si>
    <r>
      <t xml:space="preserve">Oceľ S 235 </t>
    </r>
    <r>
      <rPr>
        <b/>
        <i/>
        <sz val="8"/>
        <color rgb="FFED9A13"/>
        <rFont val="Trebuchet MS"/>
        <family val="2"/>
        <charset val="238"/>
      </rPr>
      <t>RI , 1500x 3000x 8 mm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</si>
</sst>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48" x14ac:knownFonts="1">
    <font>
      <sz val="8"/>
      <name val="Trebuchet MS"/>
      <family val="2"/>
    </font>
    <font>
      <sz val="8"/>
      <color rgb="FF969696"/>
      <name val="Trebuchet MS"/>
      <family val="2"/>
      <charset val="238"/>
    </font>
    <font>
      <sz val="9"/>
      <name val="Trebuchet MS"/>
      <family val="2"/>
      <charset val="238"/>
    </font>
    <font>
      <b/>
      <sz val="12"/>
      <name val="Trebuchet MS"/>
      <family val="2"/>
      <charset val="238"/>
    </font>
    <font>
      <sz val="11"/>
      <name val="Trebuchet MS"/>
      <family val="2"/>
      <charset val="238"/>
    </font>
    <font>
      <sz val="10"/>
      <name val="Trebuchet MS"/>
      <family val="2"/>
      <charset val="238"/>
    </font>
    <font>
      <sz val="12"/>
      <color rgb="FF003366"/>
      <name val="Trebuchet MS"/>
      <family val="2"/>
      <charset val="238"/>
    </font>
    <font>
      <sz val="10"/>
      <color rgb="FF003366"/>
      <name val="Trebuchet MS"/>
      <family val="2"/>
      <charset val="238"/>
    </font>
    <font>
      <sz val="8"/>
      <color rgb="FF003366"/>
      <name val="Trebuchet MS"/>
      <family val="2"/>
      <charset val="238"/>
    </font>
    <font>
      <sz val="8"/>
      <color rgb="FFFAE682"/>
      <name val="Trebuchet MS"/>
      <family val="2"/>
      <charset val="238"/>
    </font>
    <font>
      <sz val="10"/>
      <color rgb="FF960000"/>
      <name val="Trebuchet MS"/>
      <family val="2"/>
      <charset val="238"/>
    </font>
    <font>
      <u/>
      <sz val="10"/>
      <color theme="10"/>
      <name val="Trebuchet MS"/>
      <family val="2"/>
      <charset val="238"/>
    </font>
    <font>
      <sz val="8"/>
      <color rgb="FF3366FF"/>
      <name val="Trebuchet MS"/>
      <family val="2"/>
      <charset val="238"/>
    </font>
    <font>
      <b/>
      <sz val="16"/>
      <name val="Trebuchet MS"/>
      <family val="2"/>
      <charset val="238"/>
    </font>
    <font>
      <sz val="9"/>
      <color rgb="FF969696"/>
      <name val="Trebuchet MS"/>
      <family val="2"/>
      <charset val="238"/>
    </font>
    <font>
      <sz val="10"/>
      <color rgb="FF464646"/>
      <name val="Trebuchet MS"/>
      <family val="2"/>
      <charset val="238"/>
    </font>
    <font>
      <b/>
      <sz val="10"/>
      <name val="Trebuchet MS"/>
      <family val="2"/>
      <charset val="238"/>
    </font>
    <font>
      <b/>
      <sz val="8"/>
      <color rgb="FF969696"/>
      <name val="Trebuchet MS"/>
      <family val="2"/>
      <charset val="238"/>
    </font>
    <font>
      <b/>
      <sz val="10"/>
      <color rgb="FF464646"/>
      <name val="Trebuchet MS"/>
      <family val="2"/>
      <charset val="238"/>
    </font>
    <font>
      <sz val="10"/>
      <color rgb="FF969696"/>
      <name val="Trebuchet MS"/>
      <family val="2"/>
      <charset val="238"/>
    </font>
    <font>
      <b/>
      <sz val="9"/>
      <name val="Trebuchet MS"/>
      <family val="2"/>
      <charset val="238"/>
    </font>
    <font>
      <sz val="12"/>
      <color rgb="FF969696"/>
      <name val="Trebuchet MS"/>
      <family val="2"/>
      <charset val="238"/>
    </font>
    <font>
      <b/>
      <sz val="12"/>
      <color rgb="FF960000"/>
      <name val="Trebuchet MS"/>
      <family val="2"/>
      <charset val="238"/>
    </font>
    <font>
      <sz val="18"/>
      <color theme="10"/>
      <name val="Wingdings 2"/>
      <family val="1"/>
      <charset val="2"/>
    </font>
    <font>
      <b/>
      <sz val="11"/>
      <color rgb="FF003366"/>
      <name val="Trebuchet MS"/>
      <family val="2"/>
      <charset val="238"/>
    </font>
    <font>
      <sz val="11"/>
      <color rgb="FF003366"/>
      <name val="Trebuchet MS"/>
      <family val="2"/>
      <charset val="238"/>
    </font>
    <font>
      <sz val="11"/>
      <color rgb="FF969696"/>
      <name val="Trebuchet MS"/>
      <family val="2"/>
      <charset val="238"/>
    </font>
    <font>
      <b/>
      <sz val="10"/>
      <color rgb="FF003366"/>
      <name val="Trebuchet MS"/>
      <family val="2"/>
      <charset val="238"/>
    </font>
    <font>
      <b/>
      <sz val="12"/>
      <color rgb="FF800000"/>
      <name val="Trebuchet MS"/>
      <family val="2"/>
      <charset val="238"/>
    </font>
    <font>
      <b/>
      <sz val="12"/>
      <color rgb="FF800000"/>
      <name val="Trebuchet MS"/>
      <family val="2"/>
      <charset val="238"/>
    </font>
    <font>
      <b/>
      <sz val="8"/>
      <color rgb="FF800000"/>
      <name val="Trebuchet MS"/>
      <family val="2"/>
      <charset val="238"/>
    </font>
    <font>
      <sz val="9"/>
      <color rgb="FF000000"/>
      <name val="Trebuchet MS"/>
      <family val="2"/>
      <charset val="238"/>
    </font>
    <font>
      <sz val="8"/>
      <color rgb="FF960000"/>
      <name val="Trebuchet MS"/>
      <family val="2"/>
      <charset val="238"/>
    </font>
    <font>
      <b/>
      <sz val="8"/>
      <name val="Trebuchet MS"/>
      <family val="2"/>
      <charset val="238"/>
    </font>
    <font>
      <i/>
      <sz val="8"/>
      <color rgb="FF0000FF"/>
      <name val="Trebuchet MS"/>
      <family val="2"/>
      <charset val="238"/>
    </font>
    <font>
      <i/>
      <sz val="7"/>
      <color rgb="FF969696"/>
      <name val="Trebuchet MS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8"/>
      <color rgb="FFFF0000"/>
      <name val="Trebuchet MS"/>
      <family val="2"/>
    </font>
    <font>
      <i/>
      <sz val="8"/>
      <color rgb="FFFF0000"/>
      <name val="Trebuchet MS"/>
      <family val="2"/>
    </font>
    <font>
      <b/>
      <u/>
      <sz val="8"/>
      <color rgb="FFFF0000"/>
      <name val="Trebuchet MS"/>
      <family val="2"/>
      <charset val="238"/>
    </font>
    <font>
      <b/>
      <i/>
      <u/>
      <sz val="8"/>
      <color rgb="FFFF0000"/>
      <name val="Trebuchet MS"/>
      <family val="2"/>
      <charset val="238"/>
    </font>
    <font>
      <b/>
      <i/>
      <sz val="8"/>
      <color rgb="FF00B050"/>
      <name val="Trebuchet MS"/>
      <family val="2"/>
      <charset val="238"/>
    </font>
    <font>
      <b/>
      <sz val="8"/>
      <color rgb="FF00B050"/>
      <name val="Trebuchet MS"/>
      <family val="2"/>
      <charset val="238"/>
    </font>
    <font>
      <i/>
      <sz val="8"/>
      <color rgb="FF00B050"/>
      <name val="Trebuchet MS"/>
      <family val="2"/>
      <charset val="238"/>
    </font>
    <font>
      <b/>
      <i/>
      <sz val="8"/>
      <color rgb="FF7030A0"/>
      <name val="Trebuchet MS"/>
      <family val="2"/>
      <charset val="238"/>
    </font>
    <font>
      <b/>
      <sz val="8"/>
      <color rgb="FF7030A0"/>
      <name val="Trebuchet MS"/>
      <family val="2"/>
      <charset val="238"/>
    </font>
    <font>
      <b/>
      <sz val="8"/>
      <color rgb="FFED9A13"/>
      <name val="Trebuchet MS"/>
      <family val="2"/>
      <charset val="238"/>
    </font>
    <font>
      <b/>
      <i/>
      <sz val="8"/>
      <color rgb="FFED9A13"/>
      <name val="Trebuchet MS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FAE682"/>
      </patternFill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6" fillId="0" borderId="0" applyNumberFormat="0" applyFill="0" applyBorder="0" applyAlignment="0" applyProtection="0"/>
  </cellStyleXfs>
  <cellXfs count="296">
    <xf numFmtId="0" fontId="0" fillId="0" borderId="0" xfId="0"/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/>
    <xf numFmtId="0" fontId="9" fillId="2" borderId="0" xfId="0" applyFont="1" applyFill="1" applyAlignment="1" applyProtection="1">
      <alignment horizontal="left" vertical="center"/>
    </xf>
    <xf numFmtId="0" fontId="5" fillId="2" borderId="0" xfId="0" applyFont="1" applyFill="1" applyAlignment="1" applyProtection="1">
      <alignment vertical="center"/>
    </xf>
    <xf numFmtId="0" fontId="10" fillId="2" borderId="0" xfId="0" applyFont="1" applyFill="1" applyAlignment="1" applyProtection="1">
      <alignment horizontal="left" vertical="center"/>
    </xf>
    <xf numFmtId="0" fontId="11" fillId="2" borderId="0" xfId="1" applyFont="1" applyFill="1" applyAlignment="1" applyProtection="1">
      <alignment vertical="center"/>
    </xf>
    <xf numFmtId="0" fontId="0" fillId="2" borderId="0" xfId="0" applyFill="1"/>
    <xf numFmtId="0" fontId="9" fillId="2" borderId="0" xfId="0" applyFont="1" applyFill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12" fillId="0" borderId="0" xfId="0" applyFont="1" applyAlignment="1">
      <alignment horizontal="left" vertical="center"/>
    </xf>
    <xf numFmtId="0" fontId="0" fillId="0" borderId="0" xfId="0" applyBorder="1"/>
    <xf numFmtId="0" fontId="14" fillId="0" borderId="0" xfId="0" applyFont="1" applyBorder="1" applyAlignment="1">
      <alignment horizontal="left" vertical="top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top"/>
    </xf>
    <xf numFmtId="0" fontId="14" fillId="0" borderId="0" xfId="0" applyFont="1" applyBorder="1" applyAlignment="1">
      <alignment horizontal="left" vertical="center"/>
    </xf>
    <xf numFmtId="0" fontId="0" fillId="0" borderId="6" xfId="0" applyBorder="1"/>
    <xf numFmtId="0" fontId="15" fillId="0" borderId="0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6" fillId="0" borderId="7" xfId="0" applyFont="1" applyBorder="1" applyAlignment="1">
      <alignment horizontal="left" vertical="center"/>
    </xf>
    <xf numFmtId="0" fontId="0" fillId="0" borderId="7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left" vertical="center"/>
    </xf>
    <xf numFmtId="164" fontId="1" fillId="0" borderId="0" xfId="0" applyNumberFormat="1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5" xfId="0" applyFont="1" applyBorder="1" applyAlignment="1">
      <alignment vertical="center"/>
    </xf>
    <xf numFmtId="0" fontId="0" fillId="4" borderId="0" xfId="0" applyFont="1" applyFill="1" applyBorder="1" applyAlignment="1">
      <alignment vertical="center"/>
    </xf>
    <xf numFmtId="0" fontId="3" fillId="4" borderId="8" xfId="0" applyFont="1" applyFill="1" applyBorder="1" applyAlignment="1">
      <alignment horizontal="left" vertical="center"/>
    </xf>
    <xf numFmtId="0" fontId="0" fillId="4" borderId="9" xfId="0" applyFont="1" applyFill="1" applyBorder="1" applyAlignment="1">
      <alignment vertical="center"/>
    </xf>
    <xf numFmtId="0" fontId="3" fillId="4" borderId="9" xfId="0" applyFont="1" applyFill="1" applyBorder="1" applyAlignment="1">
      <alignment horizontal="center" vertical="center"/>
    </xf>
    <xf numFmtId="0" fontId="18" fillId="0" borderId="11" xfId="0" applyFont="1" applyBorder="1" applyAlignment="1">
      <alignment horizontal="left"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0" fillId="0" borderId="14" xfId="0" applyBorder="1"/>
    <xf numFmtId="0" fontId="0" fillId="0" borderId="15" xfId="0" applyBorder="1"/>
    <xf numFmtId="0" fontId="19" fillId="0" borderId="16" xfId="0" applyFont="1" applyBorder="1" applyAlignment="1">
      <alignment horizontal="left" vertical="center"/>
    </xf>
    <xf numFmtId="0" fontId="0" fillId="0" borderId="17" xfId="0" applyFont="1" applyBorder="1" applyAlignment="1">
      <alignment vertical="center"/>
    </xf>
    <xf numFmtId="0" fontId="19" fillId="0" borderId="17" xfId="0" applyFont="1" applyBorder="1" applyAlignment="1">
      <alignment horizontal="left" vertical="center"/>
    </xf>
    <xf numFmtId="0" fontId="0" fillId="0" borderId="18" xfId="0" applyFont="1" applyBorder="1" applyAlignment="1">
      <alignment vertical="center"/>
    </xf>
    <xf numFmtId="0" fontId="0" fillId="0" borderId="19" xfId="0" applyFont="1" applyBorder="1" applyAlignment="1">
      <alignment vertical="center"/>
    </xf>
    <xf numFmtId="0" fontId="0" fillId="0" borderId="20" xfId="0" applyFont="1" applyBorder="1" applyAlignment="1">
      <alignment vertical="center"/>
    </xf>
    <xf numFmtId="0" fontId="0" fillId="0" borderId="21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20" fillId="0" borderId="0" xfId="0" applyFont="1" applyBorder="1" applyAlignment="1">
      <alignment vertical="center"/>
    </xf>
    <xf numFmtId="165" fontId="2" fillId="0" borderId="0" xfId="0" applyNumberFormat="1" applyFont="1" applyBorder="1" applyAlignment="1">
      <alignment horizontal="left" vertical="center"/>
    </xf>
    <xf numFmtId="0" fontId="0" fillId="0" borderId="15" xfId="0" applyFont="1" applyBorder="1" applyAlignment="1">
      <alignment vertical="center"/>
    </xf>
    <xf numFmtId="0" fontId="0" fillId="5" borderId="9" xfId="0" applyFont="1" applyFill="1" applyBorder="1" applyAlignment="1">
      <alignment vertical="center"/>
    </xf>
    <xf numFmtId="0" fontId="14" fillId="0" borderId="22" xfId="0" applyFont="1" applyBorder="1" applyAlignment="1">
      <alignment horizontal="center" vertical="center" wrapText="1"/>
    </xf>
    <xf numFmtId="0" fontId="14" fillId="0" borderId="23" xfId="0" applyFont="1" applyBorder="1" applyAlignment="1">
      <alignment horizontal="center" vertical="center" wrapText="1"/>
    </xf>
    <xf numFmtId="0" fontId="14" fillId="0" borderId="24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22" fillId="0" borderId="0" xfId="0" applyFont="1" applyBorder="1" applyAlignment="1">
      <alignment horizontal="left" vertical="center"/>
    </xf>
    <xf numFmtId="0" fontId="22" fillId="0" borderId="0" xfId="0" applyFont="1" applyBorder="1" applyAlignment="1">
      <alignment vertical="center"/>
    </xf>
    <xf numFmtId="4" fontId="21" fillId="0" borderId="14" xfId="0" applyNumberFormat="1" applyFont="1" applyBorder="1" applyAlignment="1">
      <alignment vertical="center"/>
    </xf>
    <xf numFmtId="4" fontId="21" fillId="0" borderId="0" xfId="0" applyNumberFormat="1" applyFont="1" applyBorder="1" applyAlignment="1">
      <alignment vertical="center"/>
    </xf>
    <xf numFmtId="166" fontId="21" fillId="0" borderId="0" xfId="0" applyNumberFormat="1" applyFont="1" applyBorder="1" applyAlignment="1">
      <alignment vertical="center"/>
    </xf>
    <xf numFmtId="4" fontId="21" fillId="0" borderId="15" xfId="0" applyNumberFormat="1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23" fillId="0" borderId="0" xfId="1" applyFont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4" fontId="26" fillId="0" borderId="14" xfId="0" applyNumberFormat="1" applyFont="1" applyBorder="1" applyAlignment="1">
      <alignment vertical="center"/>
    </xf>
    <xf numFmtId="4" fontId="26" fillId="0" borderId="0" xfId="0" applyNumberFormat="1" applyFont="1" applyBorder="1" applyAlignment="1">
      <alignment vertical="center"/>
    </xf>
    <xf numFmtId="166" fontId="26" fillId="0" borderId="0" xfId="0" applyNumberFormat="1" applyFont="1" applyBorder="1" applyAlignment="1">
      <alignment vertical="center"/>
    </xf>
    <xf numFmtId="4" fontId="26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5" fillId="0" borderId="4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4" fontId="19" fillId="0" borderId="14" xfId="0" applyNumberFormat="1" applyFont="1" applyBorder="1" applyAlignment="1">
      <alignment vertical="center"/>
    </xf>
    <xf numFmtId="4" fontId="19" fillId="0" borderId="0" xfId="0" applyNumberFormat="1" applyFont="1" applyBorder="1" applyAlignment="1">
      <alignment vertical="center"/>
    </xf>
    <xf numFmtId="166" fontId="19" fillId="0" borderId="0" xfId="0" applyNumberFormat="1" applyFont="1" applyBorder="1" applyAlignment="1">
      <alignment vertical="center"/>
    </xf>
    <xf numFmtId="4" fontId="19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6" fillId="0" borderId="16" xfId="0" applyNumberFormat="1" applyFont="1" applyBorder="1" applyAlignment="1">
      <alignment vertical="center"/>
    </xf>
    <xf numFmtId="4" fontId="26" fillId="0" borderId="17" xfId="0" applyNumberFormat="1" applyFont="1" applyBorder="1" applyAlignment="1">
      <alignment vertical="center"/>
    </xf>
    <xf numFmtId="166" fontId="26" fillId="0" borderId="17" xfId="0" applyNumberFormat="1" applyFont="1" applyBorder="1" applyAlignment="1">
      <alignment vertical="center"/>
    </xf>
    <xf numFmtId="4" fontId="26" fillId="0" borderId="18" xfId="0" applyNumberFormat="1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22" fillId="5" borderId="0" xfId="0" applyFont="1" applyFill="1" applyBorder="1" applyAlignment="1">
      <alignment horizontal="left" vertical="center"/>
    </xf>
    <xf numFmtId="0" fontId="0" fillId="5" borderId="0" xfId="0" applyFont="1" applyFill="1" applyBorder="1" applyAlignment="1">
      <alignment vertical="center"/>
    </xf>
    <xf numFmtId="0" fontId="0" fillId="2" borderId="0" xfId="0" applyFill="1" applyProtection="1"/>
    <xf numFmtId="0" fontId="5" fillId="0" borderId="0" xfId="0" applyFont="1" applyBorder="1" applyAlignment="1">
      <alignment horizontal="left" vertical="center"/>
    </xf>
    <xf numFmtId="0" fontId="16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right" vertical="center"/>
    </xf>
    <xf numFmtId="0" fontId="3" fillId="5" borderId="8" xfId="0" applyFont="1" applyFill="1" applyBorder="1" applyAlignment="1">
      <alignment horizontal="left" vertical="center"/>
    </xf>
    <xf numFmtId="0" fontId="3" fillId="5" borderId="9" xfId="0" applyFont="1" applyFill="1" applyBorder="1" applyAlignment="1">
      <alignment horizontal="right" vertical="center"/>
    </xf>
    <xf numFmtId="0" fontId="3" fillId="5" borderId="9" xfId="0" applyFont="1" applyFill="1" applyBorder="1" applyAlignment="1">
      <alignment horizontal="center" vertical="center"/>
    </xf>
    <xf numFmtId="0" fontId="28" fillId="0" borderId="0" xfId="0" applyFont="1" applyBorder="1" applyAlignment="1">
      <alignment horizontal="left" vertical="center"/>
    </xf>
    <xf numFmtId="0" fontId="0" fillId="0" borderId="25" xfId="0" applyFont="1" applyBorder="1" applyAlignment="1">
      <alignment vertical="center"/>
    </xf>
    <xf numFmtId="0" fontId="14" fillId="0" borderId="25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 wrapText="1"/>
    </xf>
    <xf numFmtId="0" fontId="2" fillId="5" borderId="22" xfId="0" applyFont="1" applyFill="1" applyBorder="1" applyAlignment="1">
      <alignment horizontal="center" vertical="center" wrapText="1"/>
    </xf>
    <xf numFmtId="0" fontId="2" fillId="5" borderId="23" xfId="0" applyFont="1" applyFill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22" xfId="0" applyFont="1" applyBorder="1" applyAlignment="1">
      <alignment vertical="center"/>
    </xf>
    <xf numFmtId="0" fontId="0" fillId="0" borderId="23" xfId="0" applyFont="1" applyBorder="1" applyAlignment="1">
      <alignment vertical="center"/>
    </xf>
    <xf numFmtId="166" fontId="32" fillId="0" borderId="23" xfId="0" applyNumberFormat="1" applyFont="1" applyBorder="1" applyAlignment="1"/>
    <xf numFmtId="166" fontId="32" fillId="0" borderId="24" xfId="0" applyNumberFormat="1" applyFont="1" applyBorder="1" applyAlignment="1"/>
    <xf numFmtId="167" fontId="33" fillId="0" borderId="0" xfId="0" applyNumberFormat="1" applyFont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5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0" xfId="0" applyFont="1" applyBorder="1" applyAlignment="1">
      <alignment horizontal="left" vertical="center"/>
    </xf>
    <xf numFmtId="0" fontId="7" fillId="0" borderId="5" xfId="0" applyFont="1" applyBorder="1" applyAlignment="1">
      <alignment vertical="center"/>
    </xf>
    <xf numFmtId="0" fontId="0" fillId="0" borderId="4" xfId="0" applyFont="1" applyBorder="1" applyAlignment="1" applyProtection="1">
      <alignment vertical="center"/>
      <protection locked="0"/>
    </xf>
    <xf numFmtId="0" fontId="0" fillId="0" borderId="0" xfId="0" applyFont="1" applyBorder="1" applyAlignment="1" applyProtection="1">
      <alignment vertical="center"/>
      <protection locked="0"/>
    </xf>
    <xf numFmtId="0" fontId="0" fillId="0" borderId="5" xfId="0" applyFont="1" applyBorder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  <protection locked="0"/>
    </xf>
    <xf numFmtId="0" fontId="19" fillId="0" borderId="15" xfId="0" applyFont="1" applyBorder="1" applyAlignment="1" applyProtection="1">
      <alignment horizontal="center" vertical="center"/>
      <protection locked="0"/>
    </xf>
    <xf numFmtId="0" fontId="0" fillId="0" borderId="0" xfId="0" applyFont="1" applyAlignment="1" applyProtection="1">
      <alignment vertical="center"/>
      <protection locked="0"/>
    </xf>
    <xf numFmtId="0" fontId="0" fillId="0" borderId="0" xfId="0" applyFont="1" applyAlignment="1" applyProtection="1">
      <alignment horizontal="left" vertical="center"/>
      <protection locked="0"/>
    </xf>
    <xf numFmtId="4" fontId="0" fillId="0" borderId="0" xfId="0" applyNumberFormat="1" applyFont="1" applyAlignment="1" applyProtection="1">
      <alignment vertical="center"/>
      <protection locked="0"/>
    </xf>
    <xf numFmtId="0" fontId="0" fillId="0" borderId="16" xfId="0" applyFont="1" applyBorder="1" applyAlignment="1" applyProtection="1">
      <alignment vertical="center"/>
      <protection locked="0"/>
    </xf>
    <xf numFmtId="0" fontId="19" fillId="0" borderId="18" xfId="0" applyFont="1" applyBorder="1" applyAlignment="1" applyProtection="1">
      <alignment horizontal="center" vertical="center"/>
      <protection locked="0"/>
    </xf>
    <xf numFmtId="166" fontId="32" fillId="0" borderId="12" xfId="0" applyNumberFormat="1" applyFont="1" applyBorder="1" applyAlignment="1"/>
    <xf numFmtId="166" fontId="32" fillId="0" borderId="13" xfId="0" applyNumberFormat="1" applyFont="1" applyBorder="1" applyAlignment="1"/>
    <xf numFmtId="0" fontId="8" fillId="0" borderId="4" xfId="0" applyFont="1" applyBorder="1" applyAlignment="1"/>
    <xf numFmtId="0" fontId="8" fillId="0" borderId="0" xfId="0" applyFont="1" applyBorder="1" applyAlignment="1"/>
    <xf numFmtId="0" fontId="6" fillId="0" borderId="0" xfId="0" applyFont="1" applyBorder="1" applyAlignment="1">
      <alignment horizontal="left"/>
    </xf>
    <xf numFmtId="0" fontId="8" fillId="0" borderId="5" xfId="0" applyFont="1" applyBorder="1" applyAlignment="1"/>
    <xf numFmtId="0" fontId="8" fillId="0" borderId="14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167" fontId="8" fillId="0" borderId="0" xfId="0" applyNumberFormat="1" applyFont="1" applyAlignment="1">
      <alignment vertical="center"/>
    </xf>
    <xf numFmtId="0" fontId="7" fillId="0" borderId="0" xfId="0" applyFont="1" applyBorder="1" applyAlignment="1">
      <alignment horizontal="left"/>
    </xf>
    <xf numFmtId="0" fontId="0" fillId="0" borderId="25" xfId="0" applyFont="1" applyBorder="1" applyAlignment="1" applyProtection="1">
      <alignment horizontal="center" vertical="center"/>
      <protection locked="0"/>
    </xf>
    <xf numFmtId="49" fontId="0" fillId="0" borderId="25" xfId="0" applyNumberFormat="1" applyFont="1" applyBorder="1" applyAlignment="1" applyProtection="1">
      <alignment horizontal="left" vertical="center" wrapText="1"/>
      <protection locked="0"/>
    </xf>
    <xf numFmtId="0" fontId="0" fillId="0" borderId="25" xfId="0" applyFont="1" applyBorder="1" applyAlignment="1" applyProtection="1">
      <alignment horizontal="center" vertical="center" wrapText="1"/>
      <protection locked="0"/>
    </xf>
    <xf numFmtId="167" fontId="0" fillId="0" borderId="25" xfId="0" applyNumberFormat="1" applyFont="1" applyBorder="1" applyAlignment="1" applyProtection="1">
      <alignment vertical="center"/>
      <protection locked="0"/>
    </xf>
    <xf numFmtId="0" fontId="1" fillId="0" borderId="25" xfId="0" applyFont="1" applyBorder="1" applyAlignment="1">
      <alignment horizontal="left" vertical="center"/>
    </xf>
    <xf numFmtId="166" fontId="1" fillId="0" borderId="0" xfId="0" applyNumberFormat="1" applyFont="1" applyBorder="1" applyAlignment="1">
      <alignment vertical="center"/>
    </xf>
    <xf numFmtId="166" fontId="1" fillId="0" borderId="15" xfId="0" applyNumberFormat="1" applyFont="1" applyBorder="1" applyAlignment="1">
      <alignment vertical="center"/>
    </xf>
    <xf numFmtId="4" fontId="0" fillId="0" borderId="0" xfId="0" applyNumberFormat="1" applyFont="1" applyAlignment="1">
      <alignment vertical="center"/>
    </xf>
    <xf numFmtId="167" fontId="0" fillId="0" borderId="0" xfId="0" applyNumberFormat="1" applyFont="1" applyAlignment="1">
      <alignment vertical="center"/>
    </xf>
    <xf numFmtId="0" fontId="34" fillId="0" borderId="25" xfId="0" applyFont="1" applyBorder="1" applyAlignment="1" applyProtection="1">
      <alignment horizontal="center" vertical="center"/>
      <protection locked="0"/>
    </xf>
    <xf numFmtId="49" fontId="34" fillId="0" borderId="25" xfId="0" applyNumberFormat="1" applyFont="1" applyBorder="1" applyAlignment="1" applyProtection="1">
      <alignment horizontal="left" vertical="center" wrapText="1"/>
      <protection locked="0"/>
    </xf>
    <xf numFmtId="0" fontId="34" fillId="0" borderId="25" xfId="0" applyFont="1" applyBorder="1" applyAlignment="1" applyProtection="1">
      <alignment horizontal="center" vertical="center" wrapText="1"/>
      <protection locked="0"/>
    </xf>
    <xf numFmtId="167" fontId="34" fillId="0" borderId="25" xfId="0" applyNumberFormat="1" applyFont="1" applyBorder="1" applyAlignment="1" applyProtection="1">
      <alignment vertical="center"/>
      <protection locked="0"/>
    </xf>
    <xf numFmtId="0" fontId="0" fillId="0" borderId="14" xfId="0" applyFont="1" applyBorder="1" applyAlignment="1">
      <alignment vertical="center"/>
    </xf>
    <xf numFmtId="0" fontId="37" fillId="0" borderId="25" xfId="0" applyFont="1" applyBorder="1" applyAlignment="1" applyProtection="1">
      <alignment horizontal="center" vertical="center"/>
      <protection locked="0"/>
    </xf>
    <xf numFmtId="49" fontId="37" fillId="0" borderId="25" xfId="0" applyNumberFormat="1" applyFont="1" applyBorder="1" applyAlignment="1" applyProtection="1">
      <alignment horizontal="left" vertical="center" wrapText="1"/>
      <protection locked="0"/>
    </xf>
    <xf numFmtId="0" fontId="37" fillId="0" borderId="25" xfId="0" applyFont="1" applyBorder="1" applyAlignment="1" applyProtection="1">
      <alignment horizontal="center" vertical="center" wrapText="1"/>
      <protection locked="0"/>
    </xf>
    <xf numFmtId="167" fontId="37" fillId="0" borderId="25" xfId="0" applyNumberFormat="1" applyFont="1" applyBorder="1" applyAlignment="1" applyProtection="1">
      <alignment vertical="center"/>
      <protection locked="0"/>
    </xf>
    <xf numFmtId="0" fontId="38" fillId="0" borderId="25" xfId="0" applyFont="1" applyBorder="1" applyAlignment="1" applyProtection="1">
      <alignment horizontal="center" vertical="center"/>
      <protection locked="0"/>
    </xf>
    <xf numFmtId="49" fontId="38" fillId="0" borderId="25" xfId="0" applyNumberFormat="1" applyFont="1" applyBorder="1" applyAlignment="1" applyProtection="1">
      <alignment horizontal="left" vertical="center" wrapText="1"/>
      <protection locked="0"/>
    </xf>
    <xf numFmtId="0" fontId="38" fillId="0" borderId="25" xfId="0" applyFont="1" applyBorder="1" applyAlignment="1" applyProtection="1">
      <alignment horizontal="center" vertical="center" wrapText="1"/>
      <protection locked="0"/>
    </xf>
    <xf numFmtId="167" fontId="38" fillId="0" borderId="25" xfId="0" applyNumberFormat="1" applyFont="1" applyBorder="1" applyAlignment="1" applyProtection="1">
      <alignment vertical="center"/>
      <protection locked="0"/>
    </xf>
    <xf numFmtId="167" fontId="43" fillId="6" borderId="25" xfId="0" applyNumberFormat="1" applyFont="1" applyFill="1" applyBorder="1" applyAlignment="1" applyProtection="1">
      <alignment vertical="center"/>
      <protection locked="0"/>
    </xf>
    <xf numFmtId="0" fontId="43" fillId="0" borderId="25" xfId="0" applyFont="1" applyBorder="1" applyAlignment="1" applyProtection="1">
      <alignment horizontal="center" vertical="center"/>
      <protection locked="0"/>
    </xf>
    <xf numFmtId="49" fontId="43" fillId="0" borderId="25" xfId="0" applyNumberFormat="1" applyFont="1" applyBorder="1" applyAlignment="1" applyProtection="1">
      <alignment horizontal="left" vertical="center" wrapText="1"/>
      <protection locked="0"/>
    </xf>
    <xf numFmtId="0" fontId="43" fillId="6" borderId="25" xfId="0" applyFont="1" applyFill="1" applyBorder="1" applyAlignment="1" applyProtection="1">
      <alignment horizontal="center" vertical="center" wrapText="1"/>
      <protection locked="0"/>
    </xf>
    <xf numFmtId="0" fontId="43" fillId="6" borderId="25" xfId="0" applyFont="1" applyFill="1" applyBorder="1" applyAlignment="1" applyProtection="1">
      <alignment horizontal="center" vertical="center"/>
      <protection locked="0"/>
    </xf>
    <xf numFmtId="49" fontId="43" fillId="6" borderId="25" xfId="0" applyNumberFormat="1" applyFont="1" applyFill="1" applyBorder="1" applyAlignment="1" applyProtection="1">
      <alignment horizontal="left" vertical="center" wrapText="1"/>
      <protection locked="0"/>
    </xf>
    <xf numFmtId="167" fontId="45" fillId="0" borderId="25" xfId="0" applyNumberFormat="1" applyFont="1" applyBorder="1" applyAlignment="1" applyProtection="1">
      <alignment vertical="center"/>
      <protection locked="0"/>
    </xf>
    <xf numFmtId="167" fontId="44" fillId="0" borderId="25" xfId="0" applyNumberFormat="1" applyFont="1" applyBorder="1" applyAlignment="1" applyProtection="1">
      <alignment vertical="center"/>
      <protection locked="0"/>
    </xf>
    <xf numFmtId="0" fontId="45" fillId="0" borderId="25" xfId="0" applyFont="1" applyBorder="1" applyAlignment="1" applyProtection="1">
      <alignment horizontal="center" vertical="center" wrapText="1"/>
      <protection locked="0"/>
    </xf>
    <xf numFmtId="0" fontId="0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167" fontId="44" fillId="6" borderId="25" xfId="0" applyNumberFormat="1" applyFont="1" applyFill="1" applyBorder="1" applyAlignment="1" applyProtection="1">
      <alignment vertical="center"/>
      <protection locked="0"/>
    </xf>
    <xf numFmtId="0" fontId="45" fillId="6" borderId="25" xfId="0" applyFont="1" applyFill="1" applyBorder="1" applyAlignment="1" applyProtection="1">
      <alignment horizontal="center" vertical="center"/>
      <protection locked="0"/>
    </xf>
    <xf numFmtId="49" fontId="44" fillId="0" borderId="25" xfId="0" applyNumberFormat="1" applyFont="1" applyBorder="1" applyAlignment="1" applyProtection="1">
      <alignment horizontal="left" vertical="center" wrapText="1"/>
      <protection locked="0"/>
    </xf>
    <xf numFmtId="0" fontId="45" fillId="6" borderId="25" xfId="0" applyFont="1" applyFill="1" applyBorder="1" applyAlignment="1" applyProtection="1">
      <alignment horizontal="center" vertical="center" wrapText="1"/>
      <protection locked="0"/>
    </xf>
    <xf numFmtId="167" fontId="45" fillId="6" borderId="25" xfId="0" applyNumberFormat="1" applyFont="1" applyFill="1" applyBorder="1" applyAlignment="1" applyProtection="1">
      <alignment vertical="center"/>
      <protection locked="0"/>
    </xf>
    <xf numFmtId="49" fontId="45" fillId="0" borderId="25" xfId="0" applyNumberFormat="1" applyFont="1" applyBorder="1" applyAlignment="1" applyProtection="1">
      <alignment horizontal="left" vertical="center" wrapText="1"/>
      <protection locked="0"/>
    </xf>
    <xf numFmtId="164" fontId="1" fillId="0" borderId="0" xfId="0" applyNumberFormat="1" applyFont="1" applyBorder="1" applyAlignment="1">
      <alignment vertical="center"/>
    </xf>
    <xf numFmtId="0" fontId="1" fillId="0" borderId="0" xfId="0" applyFont="1" applyBorder="1" applyAlignment="1">
      <alignment vertical="center"/>
    </xf>
    <xf numFmtId="4" fontId="17" fillId="0" borderId="0" xfId="0" applyNumberFormat="1" applyFont="1" applyBorder="1" applyAlignment="1">
      <alignment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0" fillId="0" borderId="0" xfId="0" applyBorder="1"/>
    <xf numFmtId="0" fontId="3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center" wrapText="1"/>
    </xf>
    <xf numFmtId="0" fontId="2" fillId="5" borderId="8" xfId="0" applyFont="1" applyFill="1" applyBorder="1" applyAlignment="1">
      <alignment horizontal="center" vertical="center"/>
    </xf>
    <xf numFmtId="0" fontId="2" fillId="5" borderId="9" xfId="0" applyFont="1" applyFill="1" applyBorder="1" applyAlignment="1">
      <alignment horizontal="left" vertical="center"/>
    </xf>
    <xf numFmtId="0" fontId="2" fillId="5" borderId="9" xfId="0" applyFont="1" applyFill="1" applyBorder="1" applyAlignment="1">
      <alignment horizontal="center" vertical="center"/>
    </xf>
    <xf numFmtId="0" fontId="2" fillId="5" borderId="10" xfId="0" applyFont="1" applyFill="1" applyBorder="1" applyAlignment="1">
      <alignment horizontal="left" vertical="center"/>
    </xf>
    <xf numFmtId="0" fontId="3" fillId="4" borderId="9" xfId="0" applyFont="1" applyFill="1" applyBorder="1" applyAlignment="1">
      <alignment horizontal="left" vertical="center"/>
    </xf>
    <xf numFmtId="0" fontId="0" fillId="4" borderId="9" xfId="0" applyFont="1" applyFill="1" applyBorder="1" applyAlignment="1">
      <alignment vertical="center"/>
    </xf>
    <xf numFmtId="4" fontId="3" fillId="4" borderId="9" xfId="0" applyNumberFormat="1" applyFont="1" applyFill="1" applyBorder="1" applyAlignment="1">
      <alignment vertical="center"/>
    </xf>
    <xf numFmtId="0" fontId="0" fillId="4" borderId="10" xfId="0" applyFont="1" applyFill="1" applyBorder="1" applyAlignment="1">
      <alignment vertical="center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4" fillId="0" borderId="0" xfId="0" applyFont="1" applyBorder="1" applyAlignment="1">
      <alignment horizontal="left" vertical="center" wrapText="1"/>
    </xf>
    <xf numFmtId="4" fontId="25" fillId="0" borderId="0" xfId="0" applyNumberFormat="1" applyFont="1" applyBorder="1" applyAlignment="1">
      <alignment vertical="center"/>
    </xf>
    <xf numFmtId="0" fontId="25" fillId="0" borderId="0" xfId="0" applyFont="1" applyBorder="1" applyAlignment="1">
      <alignment vertical="center"/>
    </xf>
    <xf numFmtId="4" fontId="25" fillId="0" borderId="0" xfId="0" applyNumberFormat="1" applyFont="1" applyBorder="1" applyAlignment="1">
      <alignment horizontal="right" vertical="center"/>
    </xf>
    <xf numFmtId="0" fontId="27" fillId="0" borderId="0" xfId="0" applyFont="1" applyBorder="1" applyAlignment="1">
      <alignment horizontal="left" vertical="center" wrapText="1"/>
    </xf>
    <xf numFmtId="4" fontId="7" fillId="0" borderId="0" xfId="0" applyNumberFormat="1" applyFont="1" applyBorder="1" applyAlignment="1">
      <alignment vertical="center"/>
    </xf>
    <xf numFmtId="0" fontId="7" fillId="0" borderId="0" xfId="0" applyFont="1" applyBorder="1" applyAlignment="1">
      <alignment vertical="center"/>
    </xf>
    <xf numFmtId="4" fontId="22" fillId="5" borderId="0" xfId="0" applyNumberFormat="1" applyFont="1" applyFill="1" applyBorder="1" applyAlignment="1">
      <alignment vertical="center"/>
    </xf>
    <xf numFmtId="0" fontId="12" fillId="3" borderId="0" xfId="0" applyFont="1" applyFill="1" applyAlignment="1">
      <alignment horizontal="center" vertical="center"/>
    </xf>
    <xf numFmtId="0" fontId="0" fillId="0" borderId="0" xfId="0"/>
    <xf numFmtId="4" fontId="22" fillId="0" borderId="0" xfId="0" applyNumberFormat="1" applyFont="1" applyBorder="1" applyAlignment="1">
      <alignment horizontal="right" vertical="center"/>
    </xf>
    <xf numFmtId="4" fontId="22" fillId="0" borderId="0" xfId="0" applyNumberFormat="1" applyFont="1" applyBorder="1" applyAlignment="1">
      <alignment vertical="center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4" fontId="5" fillId="0" borderId="0" xfId="0" applyNumberFormat="1" applyFont="1" applyBorder="1" applyAlignment="1">
      <alignment vertical="center"/>
    </xf>
    <xf numFmtId="4" fontId="16" fillId="0" borderId="7" xfId="0" applyNumberFormat="1" applyFont="1" applyBorder="1" applyAlignment="1">
      <alignment vertical="center"/>
    </xf>
    <xf numFmtId="0" fontId="0" fillId="0" borderId="7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165" fontId="2" fillId="0" borderId="0" xfId="0" applyNumberFormat="1" applyFont="1" applyBorder="1" applyAlignment="1">
      <alignment horizontal="left" vertical="center"/>
    </xf>
    <xf numFmtId="4" fontId="16" fillId="0" borderId="0" xfId="0" applyNumberFormat="1" applyFont="1" applyBorder="1" applyAlignment="1">
      <alignment vertical="center"/>
    </xf>
    <xf numFmtId="4" fontId="1" fillId="0" borderId="0" xfId="0" applyNumberFormat="1" applyFont="1" applyBorder="1" applyAlignment="1">
      <alignment vertical="center"/>
    </xf>
    <xf numFmtId="167" fontId="22" fillId="0" borderId="12" xfId="0" applyNumberFormat="1" applyFont="1" applyBorder="1" applyAlignment="1"/>
    <xf numFmtId="167" fontId="3" fillId="0" borderId="12" xfId="0" applyNumberFormat="1" applyFont="1" applyBorder="1" applyAlignment="1">
      <alignment vertical="center"/>
    </xf>
    <xf numFmtId="0" fontId="11" fillId="2" borderId="0" xfId="1" applyFont="1" applyFill="1" applyAlignment="1" applyProtection="1">
      <alignment horizontal="center" vertical="center"/>
    </xf>
    <xf numFmtId="0" fontId="2" fillId="5" borderId="23" xfId="0" applyFont="1" applyFill="1" applyBorder="1" applyAlignment="1">
      <alignment horizontal="center" vertical="center" wrapText="1"/>
    </xf>
    <xf numFmtId="0" fontId="31" fillId="5" borderId="23" xfId="0" applyFont="1" applyFill="1" applyBorder="1" applyAlignment="1">
      <alignment horizontal="center" vertical="center" wrapText="1"/>
    </xf>
    <xf numFmtId="0" fontId="2" fillId="5" borderId="24" xfId="0" applyFont="1" applyFill="1" applyBorder="1" applyAlignment="1">
      <alignment horizontal="center" vertical="center" wrapText="1"/>
    </xf>
    <xf numFmtId="0" fontId="2" fillId="5" borderId="0" xfId="0" applyFont="1" applyFill="1" applyBorder="1" applyAlignment="1">
      <alignment horizontal="center" vertical="center"/>
    </xf>
    <xf numFmtId="0" fontId="0" fillId="5" borderId="0" xfId="0" applyFont="1" applyFill="1" applyBorder="1" applyAlignment="1">
      <alignment vertical="center"/>
    </xf>
    <xf numFmtId="4" fontId="29" fillId="0" borderId="0" xfId="0" applyNumberFormat="1" applyFont="1" applyBorder="1" applyAlignment="1">
      <alignment vertical="center"/>
    </xf>
    <xf numFmtId="4" fontId="30" fillId="0" borderId="0" xfId="0" applyNumberFormat="1" applyFont="1" applyBorder="1" applyAlignment="1">
      <alignment vertical="center"/>
    </xf>
    <xf numFmtId="4" fontId="3" fillId="5" borderId="9" xfId="0" applyNumberFormat="1" applyFont="1" applyFill="1" applyBorder="1" applyAlignment="1">
      <alignment vertical="center"/>
    </xf>
    <xf numFmtId="4" fontId="3" fillId="5" borderId="10" xfId="0" applyNumberFormat="1" applyFont="1" applyFill="1" applyBorder="1" applyAlignment="1">
      <alignment vertical="center"/>
    </xf>
    <xf numFmtId="0" fontId="14" fillId="0" borderId="0" xfId="0" applyFont="1" applyBorder="1" applyAlignment="1">
      <alignment horizontal="left" vertical="center" wrapText="1"/>
    </xf>
    <xf numFmtId="0" fontId="14" fillId="0" borderId="0" xfId="0" applyFont="1" applyBorder="1" applyAlignment="1">
      <alignment horizontal="left" vertical="center"/>
    </xf>
    <xf numFmtId="4" fontId="6" fillId="0" borderId="0" xfId="0" applyNumberFormat="1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7" fillId="0" borderId="0" xfId="0" applyFont="1" applyBorder="1" applyAlignment="1" applyProtection="1">
      <alignment horizontal="left" vertical="center"/>
      <protection locked="0"/>
    </xf>
    <xf numFmtId="4" fontId="7" fillId="0" borderId="0" xfId="0" applyNumberFormat="1" applyFont="1" applyBorder="1" applyAlignment="1" applyProtection="1">
      <alignment vertical="center"/>
      <protection locked="0"/>
    </xf>
    <xf numFmtId="0" fontId="0" fillId="0" borderId="25" xfId="0" applyFont="1" applyBorder="1" applyAlignment="1" applyProtection="1">
      <alignment horizontal="left" vertical="center" wrapText="1"/>
      <protection locked="0"/>
    </xf>
    <xf numFmtId="167" fontId="0" fillId="0" borderId="25" xfId="0" applyNumberFormat="1" applyFont="1" applyBorder="1" applyAlignment="1" applyProtection="1">
      <alignment vertical="center"/>
      <protection locked="0"/>
    </xf>
    <xf numFmtId="0" fontId="34" fillId="0" borderId="25" xfId="0" applyFont="1" applyBorder="1" applyAlignment="1" applyProtection="1">
      <alignment horizontal="left" vertical="center" wrapText="1"/>
      <protection locked="0"/>
    </xf>
    <xf numFmtId="167" fontId="34" fillId="0" borderId="25" xfId="0" applyNumberFormat="1" applyFont="1" applyBorder="1" applyAlignment="1" applyProtection="1">
      <alignment vertical="center"/>
      <protection locked="0"/>
    </xf>
    <xf numFmtId="0" fontId="35" fillId="0" borderId="12" xfId="0" applyFont="1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44" fillId="0" borderId="25" xfId="0" applyFont="1" applyBorder="1" applyAlignment="1" applyProtection="1">
      <alignment horizontal="left" vertical="center" wrapText="1"/>
      <protection locked="0"/>
    </xf>
    <xf numFmtId="0" fontId="45" fillId="0" borderId="25" xfId="0" applyFont="1" applyBorder="1" applyAlignment="1" applyProtection="1">
      <alignment horizontal="left" vertical="center" wrapText="1"/>
      <protection locked="0"/>
    </xf>
    <xf numFmtId="0" fontId="43" fillId="6" borderId="25" xfId="0" applyFont="1" applyFill="1" applyBorder="1" applyAlignment="1" applyProtection="1">
      <alignment horizontal="left" vertical="center" wrapText="1"/>
      <protection locked="0"/>
    </xf>
    <xf numFmtId="167" fontId="0" fillId="0" borderId="25" xfId="0" applyNumberFormat="1" applyBorder="1" applyAlignment="1" applyProtection="1">
      <alignment vertical="center"/>
      <protection locked="0"/>
    </xf>
    <xf numFmtId="167" fontId="34" fillId="6" borderId="25" xfId="0" applyNumberFormat="1" applyFont="1" applyFill="1" applyBorder="1" applyAlignment="1" applyProtection="1">
      <alignment vertical="center"/>
      <protection locked="0"/>
    </xf>
    <xf numFmtId="167" fontId="0" fillId="6" borderId="25" xfId="0" applyNumberFormat="1" applyFill="1" applyBorder="1" applyAlignment="1" applyProtection="1">
      <alignment vertical="center"/>
      <protection locked="0"/>
    </xf>
    <xf numFmtId="167" fontId="6" fillId="0" borderId="0" xfId="0" applyNumberFormat="1" applyFont="1" applyBorder="1" applyAlignment="1"/>
    <xf numFmtId="167" fontId="6" fillId="0" borderId="0" xfId="0" applyNumberFormat="1" applyFont="1" applyBorder="1" applyAlignment="1">
      <alignment vertical="center"/>
    </xf>
    <xf numFmtId="167" fontId="7" fillId="0" borderId="17" xfId="0" applyNumberFormat="1" applyFont="1" applyBorder="1" applyAlignment="1"/>
    <xf numFmtId="167" fontId="7" fillId="0" borderId="17" xfId="0" applyNumberFormat="1" applyFont="1" applyBorder="1" applyAlignment="1">
      <alignment vertical="center"/>
    </xf>
    <xf numFmtId="167" fontId="7" fillId="0" borderId="23" xfId="0" applyNumberFormat="1" applyFont="1" applyBorder="1" applyAlignment="1"/>
    <xf numFmtId="167" fontId="7" fillId="0" borderId="23" xfId="0" applyNumberFormat="1" applyFont="1" applyBorder="1" applyAlignment="1">
      <alignment vertical="center"/>
    </xf>
    <xf numFmtId="167" fontId="6" fillId="0" borderId="12" xfId="0" applyNumberFormat="1" applyFont="1" applyBorder="1" applyAlignment="1"/>
    <xf numFmtId="167" fontId="6" fillId="0" borderId="12" xfId="0" applyNumberFormat="1" applyFont="1" applyBorder="1" applyAlignment="1">
      <alignment vertical="center"/>
    </xf>
    <xf numFmtId="167" fontId="6" fillId="0" borderId="23" xfId="0" applyNumberFormat="1" applyFont="1" applyBorder="1" applyAlignment="1"/>
    <xf numFmtId="167" fontId="6" fillId="0" borderId="23" xfId="0" applyNumberFormat="1" applyFont="1" applyBorder="1" applyAlignment="1">
      <alignment vertical="center"/>
    </xf>
    <xf numFmtId="0" fontId="44" fillId="6" borderId="25" xfId="0" applyFont="1" applyFill="1" applyBorder="1" applyAlignment="1" applyProtection="1">
      <alignment horizontal="left" vertical="center" wrapText="1"/>
      <protection locked="0"/>
    </xf>
    <xf numFmtId="0" fontId="45" fillId="6" borderId="25" xfId="0" applyFont="1" applyFill="1" applyBorder="1" applyAlignment="1" applyProtection="1">
      <alignment horizontal="left" vertical="center" wrapText="1"/>
      <protection locked="0"/>
    </xf>
    <xf numFmtId="0" fontId="37" fillId="0" borderId="25" xfId="0" applyFont="1" applyBorder="1" applyAlignment="1" applyProtection="1">
      <alignment horizontal="left" vertical="center" wrapText="1"/>
      <protection locked="0"/>
    </xf>
    <xf numFmtId="167" fontId="37" fillId="0" borderId="25" xfId="0" applyNumberFormat="1" applyFont="1" applyBorder="1" applyAlignment="1" applyProtection="1">
      <alignment vertical="center"/>
      <protection locked="0"/>
    </xf>
    <xf numFmtId="0" fontId="38" fillId="0" borderId="25" xfId="0" applyFont="1" applyBorder="1" applyAlignment="1" applyProtection="1">
      <alignment horizontal="left" vertical="center" wrapText="1"/>
      <protection locked="0"/>
    </xf>
    <xf numFmtId="167" fontId="38" fillId="0" borderId="25" xfId="0" applyNumberFormat="1" applyFont="1" applyBorder="1" applyAlignment="1" applyProtection="1">
      <alignment vertical="center"/>
      <protection locked="0"/>
    </xf>
    <xf numFmtId="0" fontId="43" fillId="0" borderId="25" xfId="0" applyFont="1" applyBorder="1" applyAlignment="1" applyProtection="1">
      <alignment horizontal="left" vertical="center" wrapText="1"/>
      <protection locked="0"/>
    </xf>
    <xf numFmtId="167" fontId="46" fillId="0" borderId="25" xfId="0" applyNumberFormat="1" applyFont="1" applyBorder="1" applyAlignment="1" applyProtection="1">
      <alignment vertical="center"/>
      <protection locked="0"/>
    </xf>
    <xf numFmtId="167" fontId="47" fillId="0" borderId="25" xfId="0" applyNumberFormat="1" applyFont="1" applyBorder="1" applyAlignment="1" applyProtection="1">
      <alignment vertical="center"/>
      <protection locked="0"/>
    </xf>
  </cellXfs>
  <cellStyles count="2">
    <cellStyle name="Hypertextové prepojenie" xfId="1" builtinId="8"/>
    <cellStyle name="Normálna" xfId="0" builtinId="0" customBuiltin="1"/>
  </cellStyles>
  <dxfs count="0"/>
  <tableStyles count="0"/>
  <colors>
    <mruColors>
      <color rgb="FFED9A1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kros.sk/cenkros-ocenovanie-a-riadenie-stavebnej-vyroby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kros.sk/cenkros-ocenovanie-a-riadenie-stavebnej-vyroby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kros.sk/cenkros-ocenovanie-a-riadenie-stavebnej-vyroby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kros.sk/cenkros-ocenovanie-a-riadenie-stavebnej-vyroby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kros.sk/cenkros-ocenovanie-a-riadenie-stavebnej-vyroby" TargetMode="Externa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kros.sk/cenkros-ocenovanie-a-riadenie-stavebnej-vyroby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71145" cy="271145"/>
    <xdr:pic>
      <xdr:nvPicPr>
        <xdr:cNvPr id="2" name="Picture 1">
          <a:hlinkClick xmlns:r="http://schemas.openxmlformats.org/officeDocument/2006/relationships" r:id="rId1" tooltip="https://www.kros.sk/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s://www.kros.sk/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s://www.kros.sk/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s://www.kros.sk/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s://www.kros.sk/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s://www.kros.sk/"/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Odbor%20dopravy,%20cestnej%20infra&#353;trukt&#250;ry%20a%20invest&#237;ci&#237;\ODDI\_ZARIADENIA\09%20Vzdel&#225;vanie\Skoly%20IROP%202019\IROP%20SOS%20Pod%20Banosom\Vykaz%20vymer%20projekt%20IROP%20Interna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Odbor%20dopravy,%20cestnej%20infra&#353;trukt&#250;ry%20a%20invest&#237;ci&#237;\ODDI\_ZARIADENIA\09%20Vzdel&#225;vanie\Skoly%20IROP%202019\IROP%20SOS%20Pod%20Banosom\Vykaz%20vymer%20projekt%20IROP%20Skol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2 - Internát"/>
    </sheetNames>
    <sheetDataSet>
      <sheetData sheetId="0">
        <row r="28">
          <cell r="M28">
            <v>0</v>
          </cell>
        </row>
        <row r="30">
          <cell r="M30">
            <v>0</v>
          </cell>
        </row>
        <row r="32">
          <cell r="H32">
            <v>0</v>
          </cell>
          <cell r="M32">
            <v>0</v>
          </cell>
        </row>
        <row r="33">
          <cell r="H33">
            <v>0</v>
          </cell>
          <cell r="M33">
            <v>0</v>
          </cell>
        </row>
        <row r="34">
          <cell r="H34">
            <v>0</v>
          </cell>
          <cell r="M34">
            <v>0</v>
          </cell>
        </row>
        <row r="35">
          <cell r="H35">
            <v>0</v>
          </cell>
          <cell r="M35">
            <v>0</v>
          </cell>
        </row>
        <row r="36">
          <cell r="H36">
            <v>0</v>
          </cell>
        </row>
        <row r="140">
          <cell r="W140">
            <v>6240.4862680799997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3 - Škola"/>
    </sheetNames>
    <sheetDataSet>
      <sheetData sheetId="0">
        <row r="28">
          <cell r="M28">
            <v>0</v>
          </cell>
        </row>
        <row r="30">
          <cell r="M30">
            <v>0</v>
          </cell>
        </row>
        <row r="32">
          <cell r="H32">
            <v>0</v>
          </cell>
          <cell r="M32">
            <v>0</v>
          </cell>
        </row>
        <row r="33">
          <cell r="H33">
            <v>0</v>
          </cell>
          <cell r="M33">
            <v>0</v>
          </cell>
        </row>
        <row r="34">
          <cell r="H34">
            <v>0</v>
          </cell>
          <cell r="M34">
            <v>0</v>
          </cell>
        </row>
        <row r="35">
          <cell r="H35">
            <v>0</v>
          </cell>
          <cell r="M35">
            <v>0</v>
          </cell>
        </row>
        <row r="36">
          <cell r="H36">
            <v>0</v>
          </cell>
        </row>
        <row r="136">
          <cell r="W136">
            <v>2668.26719439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K100"/>
  <sheetViews>
    <sheetView showGridLines="0" workbookViewId="0">
      <pane ySplit="1" topLeftCell="A54" activePane="bottomLeft" state="frozen"/>
      <selection pane="bottomLeft" activeCell="AM82" sqref="AM82:AP82"/>
    </sheetView>
  </sheetViews>
  <sheetFormatPr defaultRowHeight="12" x14ac:dyDescent="0.3"/>
  <cols>
    <col min="1" max="1" width="8.28515625" customWidth="1"/>
    <col min="2" max="2" width="1.7109375" customWidth="1"/>
    <col min="3" max="3" width="4.140625" customWidth="1"/>
    <col min="4" max="33" width="2.42578125" customWidth="1"/>
    <col min="34" max="34" width="3.28515625" customWidth="1"/>
    <col min="35" max="37" width="2.42578125" customWidth="1"/>
    <col min="38" max="38" width="8.28515625" customWidth="1"/>
    <col min="39" max="39" width="3.28515625" customWidth="1"/>
    <col min="40" max="40" width="13.28515625" customWidth="1"/>
    <col min="41" max="41" width="7.42578125" customWidth="1"/>
    <col min="42" max="42" width="4.140625" customWidth="1"/>
    <col min="43" max="43" width="1.7109375" customWidth="1"/>
    <col min="44" max="44" width="13.7109375" customWidth="1"/>
    <col min="45" max="46" width="25.85546875" hidden="1" customWidth="1"/>
    <col min="47" max="47" width="25" hidden="1" customWidth="1"/>
    <col min="48" max="52" width="21.7109375" hidden="1" customWidth="1"/>
    <col min="53" max="53" width="19.140625" hidden="1" customWidth="1"/>
    <col min="54" max="54" width="25" hidden="1" customWidth="1"/>
    <col min="55" max="56" width="19.140625" hidden="1" customWidth="1"/>
    <col min="57" max="57" width="66.42578125" customWidth="1"/>
    <col min="71" max="89" width="9.28515625" hidden="1"/>
  </cols>
  <sheetData>
    <row r="1" spans="1:73" ht="21.45" customHeight="1" x14ac:dyDescent="0.3">
      <c r="A1" s="11" t="s">
        <v>0</v>
      </c>
      <c r="B1" s="12"/>
      <c r="C1" s="12"/>
      <c r="D1" s="13" t="s">
        <v>1</v>
      </c>
      <c r="E1" s="12"/>
      <c r="F1" s="12"/>
      <c r="G1" s="12"/>
      <c r="H1" s="12"/>
      <c r="I1" s="12"/>
      <c r="J1" s="12"/>
      <c r="K1" s="14" t="s">
        <v>2</v>
      </c>
      <c r="L1" s="14"/>
      <c r="M1" s="14"/>
      <c r="N1" s="14"/>
      <c r="O1" s="14"/>
      <c r="P1" s="14"/>
      <c r="Q1" s="14"/>
      <c r="R1" s="14"/>
      <c r="S1" s="14"/>
      <c r="T1" s="12"/>
      <c r="U1" s="12"/>
      <c r="V1" s="12"/>
      <c r="W1" s="14" t="s">
        <v>3</v>
      </c>
      <c r="X1" s="14"/>
      <c r="Y1" s="14"/>
      <c r="Z1" s="14"/>
      <c r="AA1" s="14"/>
      <c r="AB1" s="14"/>
      <c r="AC1" s="14"/>
      <c r="AD1" s="14"/>
      <c r="AE1" s="14"/>
      <c r="AF1" s="14"/>
      <c r="AG1" s="12"/>
      <c r="AH1" s="12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6" t="s">
        <v>4</v>
      </c>
      <c r="BB1" s="16" t="s">
        <v>5</v>
      </c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  <c r="BO1" s="15"/>
      <c r="BP1" s="15"/>
      <c r="BQ1" s="15"/>
      <c r="BR1" s="15"/>
      <c r="BT1" s="17" t="s">
        <v>6</v>
      </c>
      <c r="BU1" s="17" t="s">
        <v>6</v>
      </c>
    </row>
    <row r="2" spans="1:73" ht="36.9" customHeight="1" x14ac:dyDescent="0.3">
      <c r="C2" s="205" t="s">
        <v>7</v>
      </c>
      <c r="D2" s="206"/>
      <c r="E2" s="206"/>
      <c r="F2" s="206"/>
      <c r="G2" s="206"/>
      <c r="H2" s="206"/>
      <c r="I2" s="206"/>
      <c r="J2" s="206"/>
      <c r="K2" s="206"/>
      <c r="L2" s="206"/>
      <c r="M2" s="206"/>
      <c r="N2" s="206"/>
      <c r="O2" s="206"/>
      <c r="P2" s="206"/>
      <c r="Q2" s="206"/>
      <c r="R2" s="206"/>
      <c r="S2" s="206"/>
      <c r="T2" s="206"/>
      <c r="U2" s="206"/>
      <c r="V2" s="206"/>
      <c r="W2" s="206"/>
      <c r="X2" s="206"/>
      <c r="Y2" s="206"/>
      <c r="Z2" s="206"/>
      <c r="AA2" s="206"/>
      <c r="AB2" s="206"/>
      <c r="AC2" s="206"/>
      <c r="AD2" s="206"/>
      <c r="AE2" s="206"/>
      <c r="AF2" s="206"/>
      <c r="AG2" s="206"/>
      <c r="AH2" s="206"/>
      <c r="AI2" s="206"/>
      <c r="AJ2" s="206"/>
      <c r="AK2" s="206"/>
      <c r="AL2" s="206"/>
      <c r="AM2" s="206"/>
      <c r="AN2" s="206"/>
      <c r="AO2" s="206"/>
      <c r="AP2" s="206"/>
      <c r="AR2" s="232" t="s">
        <v>8</v>
      </c>
      <c r="AS2" s="233"/>
      <c r="AT2" s="233"/>
      <c r="AU2" s="233"/>
      <c r="AV2" s="233"/>
      <c r="AW2" s="233"/>
      <c r="AX2" s="233"/>
      <c r="AY2" s="233"/>
      <c r="AZ2" s="233"/>
      <c r="BA2" s="233"/>
      <c r="BB2" s="233"/>
      <c r="BC2" s="233"/>
      <c r="BD2" s="233"/>
      <c r="BE2" s="233"/>
      <c r="BS2" s="18" t="s">
        <v>9</v>
      </c>
      <c r="BT2" s="18" t="s">
        <v>10</v>
      </c>
    </row>
    <row r="3" spans="1:73" ht="6.9" customHeight="1" x14ac:dyDescent="0.3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1"/>
      <c r="BS3" s="18" t="s">
        <v>9</v>
      </c>
      <c r="BT3" s="18" t="s">
        <v>10</v>
      </c>
    </row>
    <row r="4" spans="1:73" ht="36.9" customHeight="1" x14ac:dyDescent="0.3">
      <c r="B4" s="22"/>
      <c r="C4" s="207" t="s">
        <v>11</v>
      </c>
      <c r="D4" s="208"/>
      <c r="E4" s="208"/>
      <c r="F4" s="208"/>
      <c r="G4" s="208"/>
      <c r="H4" s="208"/>
      <c r="I4" s="208"/>
      <c r="J4" s="208"/>
      <c r="K4" s="208"/>
      <c r="L4" s="208"/>
      <c r="M4" s="208"/>
      <c r="N4" s="208"/>
      <c r="O4" s="208"/>
      <c r="P4" s="208"/>
      <c r="Q4" s="208"/>
      <c r="R4" s="208"/>
      <c r="S4" s="208"/>
      <c r="T4" s="208"/>
      <c r="U4" s="208"/>
      <c r="V4" s="208"/>
      <c r="W4" s="208"/>
      <c r="X4" s="208"/>
      <c r="Y4" s="208"/>
      <c r="Z4" s="208"/>
      <c r="AA4" s="208"/>
      <c r="AB4" s="208"/>
      <c r="AC4" s="208"/>
      <c r="AD4" s="208"/>
      <c r="AE4" s="208"/>
      <c r="AF4" s="208"/>
      <c r="AG4" s="208"/>
      <c r="AH4" s="208"/>
      <c r="AI4" s="208"/>
      <c r="AJ4" s="208"/>
      <c r="AK4" s="208"/>
      <c r="AL4" s="208"/>
      <c r="AM4" s="208"/>
      <c r="AN4" s="208"/>
      <c r="AO4" s="208"/>
      <c r="AP4" s="208"/>
      <c r="AQ4" s="23"/>
      <c r="AS4" s="24" t="s">
        <v>12</v>
      </c>
      <c r="BS4" s="18" t="s">
        <v>9</v>
      </c>
    </row>
    <row r="5" spans="1:73" ht="14.4" customHeight="1" x14ac:dyDescent="0.3">
      <c r="B5" s="22"/>
      <c r="C5" s="25"/>
      <c r="D5" s="26" t="s">
        <v>13</v>
      </c>
      <c r="E5" s="25"/>
      <c r="F5" s="25"/>
      <c r="G5" s="25"/>
      <c r="H5" s="25"/>
      <c r="I5" s="25"/>
      <c r="J5" s="25"/>
      <c r="K5" s="209" t="s">
        <v>14</v>
      </c>
      <c r="L5" s="210"/>
      <c r="M5" s="210"/>
      <c r="N5" s="210"/>
      <c r="O5" s="210"/>
      <c r="P5" s="210"/>
      <c r="Q5" s="210"/>
      <c r="R5" s="210"/>
      <c r="S5" s="210"/>
      <c r="T5" s="210"/>
      <c r="U5" s="210"/>
      <c r="V5" s="210"/>
      <c r="W5" s="210"/>
      <c r="X5" s="210"/>
      <c r="Y5" s="210"/>
      <c r="Z5" s="210"/>
      <c r="AA5" s="210"/>
      <c r="AB5" s="210"/>
      <c r="AC5" s="210"/>
      <c r="AD5" s="210"/>
      <c r="AE5" s="210"/>
      <c r="AF5" s="210"/>
      <c r="AG5" s="210"/>
      <c r="AH5" s="210"/>
      <c r="AI5" s="210"/>
      <c r="AJ5" s="210"/>
      <c r="AK5" s="210"/>
      <c r="AL5" s="210"/>
      <c r="AM5" s="210"/>
      <c r="AN5" s="210"/>
      <c r="AO5" s="210"/>
      <c r="AP5" s="25"/>
      <c r="AQ5" s="23"/>
      <c r="BS5" s="18" t="s">
        <v>9</v>
      </c>
    </row>
    <row r="6" spans="1:73" ht="36.9" customHeight="1" x14ac:dyDescent="0.3">
      <c r="B6" s="22"/>
      <c r="C6" s="25"/>
      <c r="D6" s="28" t="s">
        <v>15</v>
      </c>
      <c r="E6" s="25"/>
      <c r="F6" s="25"/>
      <c r="G6" s="25"/>
      <c r="H6" s="25"/>
      <c r="I6" s="25"/>
      <c r="J6" s="25"/>
      <c r="K6" s="211" t="s">
        <v>16</v>
      </c>
      <c r="L6" s="210"/>
      <c r="M6" s="210"/>
      <c r="N6" s="210"/>
      <c r="O6" s="210"/>
      <c r="P6" s="210"/>
      <c r="Q6" s="210"/>
      <c r="R6" s="210"/>
      <c r="S6" s="210"/>
      <c r="T6" s="210"/>
      <c r="U6" s="210"/>
      <c r="V6" s="210"/>
      <c r="W6" s="210"/>
      <c r="X6" s="210"/>
      <c r="Y6" s="210"/>
      <c r="Z6" s="210"/>
      <c r="AA6" s="210"/>
      <c r="AB6" s="210"/>
      <c r="AC6" s="210"/>
      <c r="AD6" s="210"/>
      <c r="AE6" s="210"/>
      <c r="AF6" s="210"/>
      <c r="AG6" s="210"/>
      <c r="AH6" s="210"/>
      <c r="AI6" s="210"/>
      <c r="AJ6" s="210"/>
      <c r="AK6" s="210"/>
      <c r="AL6" s="210"/>
      <c r="AM6" s="210"/>
      <c r="AN6" s="210"/>
      <c r="AO6" s="210"/>
      <c r="AP6" s="25"/>
      <c r="AQ6" s="23"/>
      <c r="BS6" s="18" t="s">
        <v>9</v>
      </c>
    </row>
    <row r="7" spans="1:73" ht="14.4" customHeight="1" x14ac:dyDescent="0.3">
      <c r="B7" s="22"/>
      <c r="C7" s="25"/>
      <c r="D7" s="29" t="s">
        <v>17</v>
      </c>
      <c r="E7" s="25"/>
      <c r="F7" s="25"/>
      <c r="G7" s="25"/>
      <c r="H7" s="25"/>
      <c r="I7" s="25"/>
      <c r="J7" s="25"/>
      <c r="K7" s="27" t="s">
        <v>5</v>
      </c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29" t="s">
        <v>18</v>
      </c>
      <c r="AL7" s="25"/>
      <c r="AM7" s="25"/>
      <c r="AN7" s="27" t="s">
        <v>5</v>
      </c>
      <c r="AO7" s="25"/>
      <c r="AP7" s="25"/>
      <c r="AQ7" s="23"/>
      <c r="BS7" s="18" t="s">
        <v>9</v>
      </c>
    </row>
    <row r="8" spans="1:73" ht="14.4" customHeight="1" x14ac:dyDescent="0.3">
      <c r="B8" s="22"/>
      <c r="C8" s="25"/>
      <c r="D8" s="29" t="s">
        <v>19</v>
      </c>
      <c r="E8" s="25"/>
      <c r="F8" s="25"/>
      <c r="G8" s="25"/>
      <c r="H8" s="25"/>
      <c r="I8" s="25"/>
      <c r="J8" s="25"/>
      <c r="K8" s="27" t="s">
        <v>16</v>
      </c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9" t="s">
        <v>20</v>
      </c>
      <c r="AL8" s="25"/>
      <c r="AM8" s="25"/>
      <c r="AN8" s="27"/>
      <c r="AO8" s="25"/>
      <c r="AP8" s="25"/>
      <c r="AQ8" s="23"/>
      <c r="BS8" s="18" t="s">
        <v>9</v>
      </c>
    </row>
    <row r="9" spans="1:73" ht="14.4" customHeight="1" x14ac:dyDescent="0.3">
      <c r="B9" s="22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3"/>
      <c r="BS9" s="18" t="s">
        <v>9</v>
      </c>
    </row>
    <row r="10" spans="1:73" ht="14.4" customHeight="1" x14ac:dyDescent="0.3">
      <c r="B10" s="22"/>
      <c r="C10" s="25"/>
      <c r="D10" s="29" t="s">
        <v>21</v>
      </c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29" t="s">
        <v>22</v>
      </c>
      <c r="AL10" s="25"/>
      <c r="AM10" s="25"/>
      <c r="AN10" s="27" t="s">
        <v>5</v>
      </c>
      <c r="AO10" s="25"/>
      <c r="AP10" s="25"/>
      <c r="AQ10" s="23"/>
      <c r="BS10" s="18" t="s">
        <v>9</v>
      </c>
    </row>
    <row r="11" spans="1:73" ht="18.45" customHeight="1" x14ac:dyDescent="0.3">
      <c r="B11" s="22"/>
      <c r="C11" s="25"/>
      <c r="D11" s="25"/>
      <c r="E11" s="27" t="s">
        <v>23</v>
      </c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29" t="s">
        <v>24</v>
      </c>
      <c r="AL11" s="25"/>
      <c r="AM11" s="25"/>
      <c r="AN11" s="27" t="s">
        <v>5</v>
      </c>
      <c r="AO11" s="25"/>
      <c r="AP11" s="25"/>
      <c r="AQ11" s="23"/>
      <c r="BS11" s="18" t="s">
        <v>9</v>
      </c>
    </row>
    <row r="12" spans="1:73" ht="6.9" customHeight="1" x14ac:dyDescent="0.3">
      <c r="B12" s="22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  <c r="AN12" s="25"/>
      <c r="AO12" s="25"/>
      <c r="AP12" s="25"/>
      <c r="AQ12" s="23"/>
      <c r="BS12" s="18" t="s">
        <v>9</v>
      </c>
    </row>
    <row r="13" spans="1:73" ht="14.4" customHeight="1" x14ac:dyDescent="0.3">
      <c r="B13" s="22"/>
      <c r="C13" s="25"/>
      <c r="D13" s="29" t="s">
        <v>25</v>
      </c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29" t="s">
        <v>22</v>
      </c>
      <c r="AL13" s="25"/>
      <c r="AM13" s="25"/>
      <c r="AN13" s="27" t="s">
        <v>5</v>
      </c>
      <c r="AO13" s="25"/>
      <c r="AP13" s="25"/>
      <c r="AQ13" s="23"/>
      <c r="BS13" s="18" t="s">
        <v>9</v>
      </c>
    </row>
    <row r="14" spans="1:73" ht="13.2" x14ac:dyDescent="0.3">
      <c r="B14" s="22"/>
      <c r="C14" s="25"/>
      <c r="D14" s="25"/>
      <c r="E14" s="27" t="s">
        <v>23</v>
      </c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5"/>
      <c r="AK14" s="29" t="s">
        <v>24</v>
      </c>
      <c r="AL14" s="25"/>
      <c r="AM14" s="25"/>
      <c r="AN14" s="27" t="s">
        <v>5</v>
      </c>
      <c r="AO14" s="25"/>
      <c r="AP14" s="25"/>
      <c r="AQ14" s="23"/>
      <c r="BS14" s="18" t="s">
        <v>9</v>
      </c>
    </row>
    <row r="15" spans="1:73" ht="6.9" customHeight="1" x14ac:dyDescent="0.3">
      <c r="B15" s="22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3"/>
      <c r="BS15" s="18" t="s">
        <v>6</v>
      </c>
    </row>
    <row r="16" spans="1:73" ht="14.4" customHeight="1" x14ac:dyDescent="0.3">
      <c r="B16" s="22"/>
      <c r="C16" s="25"/>
      <c r="D16" s="29" t="s">
        <v>26</v>
      </c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29" t="s">
        <v>22</v>
      </c>
      <c r="AL16" s="25"/>
      <c r="AM16" s="25"/>
      <c r="AN16" s="27" t="s">
        <v>5</v>
      </c>
      <c r="AO16" s="25"/>
      <c r="AP16" s="25"/>
      <c r="AQ16" s="23"/>
      <c r="BS16" s="18" t="s">
        <v>6</v>
      </c>
    </row>
    <row r="17" spans="2:71" ht="18.45" customHeight="1" x14ac:dyDescent="0.3">
      <c r="B17" s="22"/>
      <c r="C17" s="25"/>
      <c r="D17" s="25"/>
      <c r="E17" s="27" t="s">
        <v>27</v>
      </c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9" t="s">
        <v>24</v>
      </c>
      <c r="AL17" s="25"/>
      <c r="AM17" s="25"/>
      <c r="AN17" s="27" t="s">
        <v>5</v>
      </c>
      <c r="AO17" s="25"/>
      <c r="AP17" s="25"/>
      <c r="AQ17" s="23"/>
      <c r="BS17" s="18" t="s">
        <v>28</v>
      </c>
    </row>
    <row r="18" spans="2:71" ht="6.9" customHeight="1" x14ac:dyDescent="0.3">
      <c r="B18" s="22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3"/>
      <c r="BS18" s="18" t="s">
        <v>29</v>
      </c>
    </row>
    <row r="19" spans="2:71" ht="14.4" customHeight="1" x14ac:dyDescent="0.3">
      <c r="B19" s="22"/>
      <c r="C19" s="25"/>
      <c r="D19" s="29" t="s">
        <v>30</v>
      </c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29" t="s">
        <v>22</v>
      </c>
      <c r="AL19" s="25"/>
      <c r="AM19" s="25"/>
      <c r="AN19" s="27" t="s">
        <v>5</v>
      </c>
      <c r="AO19" s="25"/>
      <c r="AP19" s="25"/>
      <c r="AQ19" s="23"/>
      <c r="BS19" s="18" t="s">
        <v>29</v>
      </c>
    </row>
    <row r="20" spans="2:71" ht="18.45" customHeight="1" x14ac:dyDescent="0.3">
      <c r="B20" s="22"/>
      <c r="C20" s="25"/>
      <c r="D20" s="25"/>
      <c r="E20" s="27" t="s">
        <v>23</v>
      </c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29" t="s">
        <v>24</v>
      </c>
      <c r="AL20" s="25"/>
      <c r="AM20" s="25"/>
      <c r="AN20" s="27" t="s">
        <v>5</v>
      </c>
      <c r="AO20" s="25"/>
      <c r="AP20" s="25"/>
      <c r="AQ20" s="23"/>
    </row>
    <row r="21" spans="2:71" ht="6.9" customHeight="1" x14ac:dyDescent="0.3">
      <c r="B21" s="22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3"/>
    </row>
    <row r="22" spans="2:71" ht="13.2" x14ac:dyDescent="0.3">
      <c r="B22" s="22"/>
      <c r="C22" s="25"/>
      <c r="D22" s="29" t="s">
        <v>31</v>
      </c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3"/>
    </row>
    <row r="23" spans="2:71" ht="22.5" customHeight="1" x14ac:dyDescent="0.3">
      <c r="B23" s="22"/>
      <c r="C23" s="25"/>
      <c r="D23" s="25"/>
      <c r="E23" s="212" t="s">
        <v>5</v>
      </c>
      <c r="F23" s="212"/>
      <c r="G23" s="212"/>
      <c r="H23" s="212"/>
      <c r="I23" s="212"/>
      <c r="J23" s="212"/>
      <c r="K23" s="212"/>
      <c r="L23" s="212"/>
      <c r="M23" s="212"/>
      <c r="N23" s="212"/>
      <c r="O23" s="212"/>
      <c r="P23" s="212"/>
      <c r="Q23" s="212"/>
      <c r="R23" s="212"/>
      <c r="S23" s="212"/>
      <c r="T23" s="212"/>
      <c r="U23" s="212"/>
      <c r="V23" s="212"/>
      <c r="W23" s="212"/>
      <c r="X23" s="212"/>
      <c r="Y23" s="212"/>
      <c r="Z23" s="212"/>
      <c r="AA23" s="212"/>
      <c r="AB23" s="212"/>
      <c r="AC23" s="212"/>
      <c r="AD23" s="212"/>
      <c r="AE23" s="212"/>
      <c r="AF23" s="212"/>
      <c r="AG23" s="212"/>
      <c r="AH23" s="212"/>
      <c r="AI23" s="212"/>
      <c r="AJ23" s="212"/>
      <c r="AK23" s="212"/>
      <c r="AL23" s="212"/>
      <c r="AM23" s="212"/>
      <c r="AN23" s="212"/>
      <c r="AO23" s="25"/>
      <c r="AP23" s="25"/>
      <c r="AQ23" s="23"/>
    </row>
    <row r="24" spans="2:71" ht="6.9" customHeight="1" x14ac:dyDescent="0.3">
      <c r="B24" s="22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3"/>
    </row>
    <row r="25" spans="2:71" ht="6.9" customHeight="1" x14ac:dyDescent="0.3">
      <c r="B25" s="22"/>
      <c r="C25" s="25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25"/>
      <c r="AQ25" s="23"/>
    </row>
    <row r="26" spans="2:71" ht="14.4" customHeight="1" x14ac:dyDescent="0.3">
      <c r="B26" s="22"/>
      <c r="C26" s="25"/>
      <c r="D26" s="31" t="s">
        <v>32</v>
      </c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240">
        <v>0</v>
      </c>
      <c r="AL26" s="210"/>
      <c r="AM26" s="210"/>
      <c r="AN26" s="210"/>
      <c r="AO26" s="210"/>
      <c r="AP26" s="25"/>
      <c r="AQ26" s="23"/>
    </row>
    <row r="27" spans="2:71" ht="14.4" customHeight="1" x14ac:dyDescent="0.3">
      <c r="B27" s="22"/>
      <c r="C27" s="25"/>
      <c r="D27" s="31" t="s">
        <v>33</v>
      </c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40">
        <f>ROUND(AG97,2)</f>
        <v>0</v>
      </c>
      <c r="AL27" s="240"/>
      <c r="AM27" s="240"/>
      <c r="AN27" s="240"/>
      <c r="AO27" s="240"/>
      <c r="AP27" s="25"/>
      <c r="AQ27" s="23"/>
    </row>
    <row r="28" spans="2:71" s="1" customFormat="1" ht="6.9" customHeight="1" x14ac:dyDescent="0.3">
      <c r="B28" s="32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4"/>
    </row>
    <row r="29" spans="2:71" s="1" customFormat="1" ht="25.95" customHeight="1" x14ac:dyDescent="0.3">
      <c r="B29" s="32"/>
      <c r="C29" s="33"/>
      <c r="D29" s="35" t="s">
        <v>34</v>
      </c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36"/>
      <c r="AH29" s="36"/>
      <c r="AI29" s="36"/>
      <c r="AJ29" s="36"/>
      <c r="AK29" s="241">
        <f>ROUND(AK26+AK27,2)</f>
        <v>0</v>
      </c>
      <c r="AL29" s="242"/>
      <c r="AM29" s="242"/>
      <c r="AN29" s="242"/>
      <c r="AO29" s="242"/>
      <c r="AP29" s="33"/>
      <c r="AQ29" s="34"/>
    </row>
    <row r="30" spans="2:71" s="1" customFormat="1" ht="6.9" customHeight="1" x14ac:dyDescent="0.3">
      <c r="B30" s="32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4"/>
    </row>
    <row r="31" spans="2:71" s="2" customFormat="1" ht="14.4" customHeight="1" x14ac:dyDescent="0.3">
      <c r="B31" s="37"/>
      <c r="C31" s="38"/>
      <c r="D31" s="39" t="s">
        <v>35</v>
      </c>
      <c r="E31" s="38"/>
      <c r="F31" s="39" t="s">
        <v>36</v>
      </c>
      <c r="G31" s="38"/>
      <c r="H31" s="38"/>
      <c r="I31" s="38"/>
      <c r="J31" s="38"/>
      <c r="K31" s="38"/>
      <c r="L31" s="202">
        <v>0.2</v>
      </c>
      <c r="M31" s="203"/>
      <c r="N31" s="203"/>
      <c r="O31" s="203"/>
      <c r="P31" s="38"/>
      <c r="Q31" s="38"/>
      <c r="R31" s="38"/>
      <c r="S31" s="38"/>
      <c r="T31" s="41" t="s">
        <v>37</v>
      </c>
      <c r="U31" s="38"/>
      <c r="V31" s="38"/>
      <c r="W31" s="204">
        <f>ROUND(AZ87+SUM(CD98),2)</f>
        <v>0</v>
      </c>
      <c r="X31" s="203"/>
      <c r="Y31" s="203"/>
      <c r="Z31" s="203"/>
      <c r="AA31" s="203"/>
      <c r="AB31" s="203"/>
      <c r="AC31" s="203"/>
      <c r="AD31" s="203"/>
      <c r="AE31" s="203"/>
      <c r="AF31" s="38"/>
      <c r="AG31" s="38"/>
      <c r="AH31" s="38"/>
      <c r="AI31" s="38"/>
      <c r="AJ31" s="38"/>
      <c r="AK31" s="204">
        <f>ROUND(AV87+SUM(BY98),2)</f>
        <v>0</v>
      </c>
      <c r="AL31" s="203"/>
      <c r="AM31" s="203"/>
      <c r="AN31" s="203"/>
      <c r="AO31" s="203"/>
      <c r="AP31" s="38"/>
      <c r="AQ31" s="42"/>
    </row>
    <row r="32" spans="2:71" s="2" customFormat="1" ht="14.4" customHeight="1" x14ac:dyDescent="0.3">
      <c r="B32" s="37"/>
      <c r="C32" s="38"/>
      <c r="D32" s="38"/>
      <c r="E32" s="38"/>
      <c r="F32" s="39" t="s">
        <v>38</v>
      </c>
      <c r="G32" s="38"/>
      <c r="H32" s="38"/>
      <c r="I32" s="38"/>
      <c r="J32" s="38"/>
      <c r="K32" s="38"/>
      <c r="L32" s="202">
        <v>0.2</v>
      </c>
      <c r="M32" s="203"/>
      <c r="N32" s="203"/>
      <c r="O32" s="203"/>
      <c r="P32" s="38"/>
      <c r="Q32" s="38"/>
      <c r="R32" s="38"/>
      <c r="S32" s="38"/>
      <c r="T32" s="41" t="s">
        <v>37</v>
      </c>
      <c r="U32" s="38"/>
      <c r="V32" s="38"/>
      <c r="W32" s="204">
        <f>ROUND(BA87+SUM(CE98),2)</f>
        <v>0</v>
      </c>
      <c r="X32" s="203"/>
      <c r="Y32" s="203"/>
      <c r="Z32" s="203"/>
      <c r="AA32" s="203"/>
      <c r="AB32" s="203"/>
      <c r="AC32" s="203"/>
      <c r="AD32" s="203"/>
      <c r="AE32" s="203"/>
      <c r="AF32" s="38"/>
      <c r="AG32" s="38"/>
      <c r="AH32" s="38"/>
      <c r="AI32" s="38"/>
      <c r="AJ32" s="38"/>
      <c r="AK32" s="204">
        <f>ROUND(AW87+SUM(BZ98),2)</f>
        <v>0</v>
      </c>
      <c r="AL32" s="203"/>
      <c r="AM32" s="203"/>
      <c r="AN32" s="203"/>
      <c r="AO32" s="203"/>
      <c r="AP32" s="38"/>
      <c r="AQ32" s="42"/>
    </row>
    <row r="33" spans="2:43" s="2" customFormat="1" ht="14.4" hidden="1" customHeight="1" x14ac:dyDescent="0.3">
      <c r="B33" s="37"/>
      <c r="C33" s="38"/>
      <c r="D33" s="38"/>
      <c r="E33" s="38"/>
      <c r="F33" s="39" t="s">
        <v>39</v>
      </c>
      <c r="G33" s="38"/>
      <c r="H33" s="38"/>
      <c r="I33" s="38"/>
      <c r="J33" s="38"/>
      <c r="K33" s="38"/>
      <c r="L33" s="202">
        <v>0.2</v>
      </c>
      <c r="M33" s="203"/>
      <c r="N33" s="203"/>
      <c r="O33" s="203"/>
      <c r="P33" s="38"/>
      <c r="Q33" s="38"/>
      <c r="R33" s="38"/>
      <c r="S33" s="38"/>
      <c r="T33" s="41" t="s">
        <v>37</v>
      </c>
      <c r="U33" s="38"/>
      <c r="V33" s="38"/>
      <c r="W33" s="204">
        <f>ROUND(BB87+SUM(CF98),2)</f>
        <v>0</v>
      </c>
      <c r="X33" s="203"/>
      <c r="Y33" s="203"/>
      <c r="Z33" s="203"/>
      <c r="AA33" s="203"/>
      <c r="AB33" s="203"/>
      <c r="AC33" s="203"/>
      <c r="AD33" s="203"/>
      <c r="AE33" s="203"/>
      <c r="AF33" s="38"/>
      <c r="AG33" s="38"/>
      <c r="AH33" s="38"/>
      <c r="AI33" s="38"/>
      <c r="AJ33" s="38"/>
      <c r="AK33" s="204">
        <v>0</v>
      </c>
      <c r="AL33" s="203"/>
      <c r="AM33" s="203"/>
      <c r="AN33" s="203"/>
      <c r="AO33" s="203"/>
      <c r="AP33" s="38"/>
      <c r="AQ33" s="42"/>
    </row>
    <row r="34" spans="2:43" s="2" customFormat="1" ht="14.4" hidden="1" customHeight="1" x14ac:dyDescent="0.3">
      <c r="B34" s="37"/>
      <c r="C34" s="38"/>
      <c r="D34" s="38"/>
      <c r="E34" s="38"/>
      <c r="F34" s="39" t="s">
        <v>40</v>
      </c>
      <c r="G34" s="38"/>
      <c r="H34" s="38"/>
      <c r="I34" s="38"/>
      <c r="J34" s="38"/>
      <c r="K34" s="38"/>
      <c r="L34" s="202">
        <v>0.2</v>
      </c>
      <c r="M34" s="203"/>
      <c r="N34" s="203"/>
      <c r="O34" s="203"/>
      <c r="P34" s="38"/>
      <c r="Q34" s="38"/>
      <c r="R34" s="38"/>
      <c r="S34" s="38"/>
      <c r="T34" s="41" t="s">
        <v>37</v>
      </c>
      <c r="U34" s="38"/>
      <c r="V34" s="38"/>
      <c r="W34" s="204">
        <f>ROUND(BC87+SUM(CG98),2)</f>
        <v>0</v>
      </c>
      <c r="X34" s="203"/>
      <c r="Y34" s="203"/>
      <c r="Z34" s="203"/>
      <c r="AA34" s="203"/>
      <c r="AB34" s="203"/>
      <c r="AC34" s="203"/>
      <c r="AD34" s="203"/>
      <c r="AE34" s="203"/>
      <c r="AF34" s="38"/>
      <c r="AG34" s="38"/>
      <c r="AH34" s="38"/>
      <c r="AI34" s="38"/>
      <c r="AJ34" s="38"/>
      <c r="AK34" s="204">
        <v>0</v>
      </c>
      <c r="AL34" s="203"/>
      <c r="AM34" s="203"/>
      <c r="AN34" s="203"/>
      <c r="AO34" s="203"/>
      <c r="AP34" s="38"/>
      <c r="AQ34" s="42"/>
    </row>
    <row r="35" spans="2:43" s="2" customFormat="1" ht="14.4" hidden="1" customHeight="1" x14ac:dyDescent="0.3">
      <c r="B35" s="37"/>
      <c r="C35" s="38"/>
      <c r="D35" s="38"/>
      <c r="E35" s="38"/>
      <c r="F35" s="39" t="s">
        <v>41</v>
      </c>
      <c r="G35" s="38"/>
      <c r="H35" s="38"/>
      <c r="I35" s="38"/>
      <c r="J35" s="38"/>
      <c r="K35" s="38"/>
      <c r="L35" s="202">
        <v>0</v>
      </c>
      <c r="M35" s="203"/>
      <c r="N35" s="203"/>
      <c r="O35" s="203"/>
      <c r="P35" s="38"/>
      <c r="Q35" s="38"/>
      <c r="R35" s="38"/>
      <c r="S35" s="38"/>
      <c r="T35" s="41" t="s">
        <v>37</v>
      </c>
      <c r="U35" s="38"/>
      <c r="V35" s="38"/>
      <c r="W35" s="204">
        <f>ROUND(BD87+SUM(CH98),2)</f>
        <v>0</v>
      </c>
      <c r="X35" s="203"/>
      <c r="Y35" s="203"/>
      <c r="Z35" s="203"/>
      <c r="AA35" s="203"/>
      <c r="AB35" s="203"/>
      <c r="AC35" s="203"/>
      <c r="AD35" s="203"/>
      <c r="AE35" s="203"/>
      <c r="AF35" s="38"/>
      <c r="AG35" s="38"/>
      <c r="AH35" s="38"/>
      <c r="AI35" s="38"/>
      <c r="AJ35" s="38"/>
      <c r="AK35" s="204">
        <v>0</v>
      </c>
      <c r="AL35" s="203"/>
      <c r="AM35" s="203"/>
      <c r="AN35" s="203"/>
      <c r="AO35" s="203"/>
      <c r="AP35" s="38"/>
      <c r="AQ35" s="42"/>
    </row>
    <row r="36" spans="2:43" s="1" customFormat="1" ht="6.9" customHeight="1" x14ac:dyDescent="0.3">
      <c r="B36" s="32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4"/>
    </row>
    <row r="37" spans="2:43" s="1" customFormat="1" ht="25.95" customHeight="1" x14ac:dyDescent="0.3">
      <c r="B37" s="32"/>
      <c r="C37" s="43"/>
      <c r="D37" s="44" t="s">
        <v>42</v>
      </c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6" t="s">
        <v>43</v>
      </c>
      <c r="U37" s="45"/>
      <c r="V37" s="45"/>
      <c r="W37" s="45"/>
      <c r="X37" s="217" t="s">
        <v>44</v>
      </c>
      <c r="Y37" s="218"/>
      <c r="Z37" s="218"/>
      <c r="AA37" s="218"/>
      <c r="AB37" s="218"/>
      <c r="AC37" s="45"/>
      <c r="AD37" s="45"/>
      <c r="AE37" s="45"/>
      <c r="AF37" s="45"/>
      <c r="AG37" s="45"/>
      <c r="AH37" s="45"/>
      <c r="AI37" s="45"/>
      <c r="AJ37" s="45"/>
      <c r="AK37" s="219">
        <f>SUM(AK29:AK35)</f>
        <v>0</v>
      </c>
      <c r="AL37" s="218"/>
      <c r="AM37" s="218"/>
      <c r="AN37" s="218"/>
      <c r="AO37" s="220"/>
      <c r="AP37" s="43"/>
      <c r="AQ37" s="34"/>
    </row>
    <row r="38" spans="2:43" s="1" customFormat="1" ht="14.4" customHeight="1" x14ac:dyDescent="0.3">
      <c r="B38" s="32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3"/>
      <c r="AJ38" s="33"/>
      <c r="AK38" s="33"/>
      <c r="AL38" s="33"/>
      <c r="AM38" s="33"/>
      <c r="AN38" s="33"/>
      <c r="AO38" s="33"/>
      <c r="AP38" s="33"/>
      <c r="AQ38" s="34"/>
    </row>
    <row r="39" spans="2:43" x14ac:dyDescent="0.3">
      <c r="B39" s="22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25"/>
      <c r="AK39" s="25"/>
      <c r="AL39" s="25"/>
      <c r="AM39" s="25"/>
      <c r="AN39" s="25"/>
      <c r="AO39" s="25"/>
      <c r="AP39" s="25"/>
      <c r="AQ39" s="23"/>
    </row>
    <row r="40" spans="2:43" x14ac:dyDescent="0.3">
      <c r="B40" s="22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5"/>
      <c r="AH40" s="25"/>
      <c r="AI40" s="25"/>
      <c r="AJ40" s="25"/>
      <c r="AK40" s="25"/>
      <c r="AL40" s="25"/>
      <c r="AM40" s="25"/>
      <c r="AN40" s="25"/>
      <c r="AO40" s="25"/>
      <c r="AP40" s="25"/>
      <c r="AQ40" s="23"/>
    </row>
    <row r="41" spans="2:43" x14ac:dyDescent="0.3">
      <c r="B41" s="22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25"/>
      <c r="AH41" s="25"/>
      <c r="AI41" s="25"/>
      <c r="AJ41" s="25"/>
      <c r="AK41" s="25"/>
      <c r="AL41" s="25"/>
      <c r="AM41" s="25"/>
      <c r="AN41" s="25"/>
      <c r="AO41" s="25"/>
      <c r="AP41" s="25"/>
      <c r="AQ41" s="23"/>
    </row>
    <row r="42" spans="2:43" x14ac:dyDescent="0.3">
      <c r="B42" s="22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  <c r="AJ42" s="25"/>
      <c r="AK42" s="25"/>
      <c r="AL42" s="25"/>
      <c r="AM42" s="25"/>
      <c r="AN42" s="25"/>
      <c r="AO42" s="25"/>
      <c r="AP42" s="25"/>
      <c r="AQ42" s="23"/>
    </row>
    <row r="43" spans="2:43" x14ac:dyDescent="0.3">
      <c r="B43" s="22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  <c r="AJ43" s="25"/>
      <c r="AK43" s="25"/>
      <c r="AL43" s="25"/>
      <c r="AM43" s="25"/>
      <c r="AN43" s="25"/>
      <c r="AO43" s="25"/>
      <c r="AP43" s="25"/>
      <c r="AQ43" s="23"/>
    </row>
    <row r="44" spans="2:43" x14ac:dyDescent="0.3">
      <c r="B44" s="22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  <c r="AJ44" s="25"/>
      <c r="AK44" s="25"/>
      <c r="AL44" s="25"/>
      <c r="AM44" s="25"/>
      <c r="AN44" s="25"/>
      <c r="AO44" s="25"/>
      <c r="AP44" s="25"/>
      <c r="AQ44" s="23"/>
    </row>
    <row r="45" spans="2:43" x14ac:dyDescent="0.3">
      <c r="B45" s="22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5"/>
      <c r="AF45" s="25"/>
      <c r="AG45" s="25"/>
      <c r="AH45" s="25"/>
      <c r="AI45" s="25"/>
      <c r="AJ45" s="25"/>
      <c r="AK45" s="25"/>
      <c r="AL45" s="25"/>
      <c r="AM45" s="25"/>
      <c r="AN45" s="25"/>
      <c r="AO45" s="25"/>
      <c r="AP45" s="25"/>
      <c r="AQ45" s="23"/>
    </row>
    <row r="46" spans="2:43" x14ac:dyDescent="0.3">
      <c r="B46" s="22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5"/>
      <c r="AF46" s="25"/>
      <c r="AG46" s="25"/>
      <c r="AH46" s="25"/>
      <c r="AI46" s="25"/>
      <c r="AJ46" s="25"/>
      <c r="AK46" s="25"/>
      <c r="AL46" s="25"/>
      <c r="AM46" s="25"/>
      <c r="AN46" s="25"/>
      <c r="AO46" s="25"/>
      <c r="AP46" s="25"/>
      <c r="AQ46" s="23"/>
    </row>
    <row r="47" spans="2:43" x14ac:dyDescent="0.3">
      <c r="B47" s="22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25"/>
      <c r="AG47" s="25"/>
      <c r="AH47" s="25"/>
      <c r="AI47" s="25"/>
      <c r="AJ47" s="25"/>
      <c r="AK47" s="25"/>
      <c r="AL47" s="25"/>
      <c r="AM47" s="25"/>
      <c r="AN47" s="25"/>
      <c r="AO47" s="25"/>
      <c r="AP47" s="25"/>
      <c r="AQ47" s="23"/>
    </row>
    <row r="48" spans="2:43" x14ac:dyDescent="0.3">
      <c r="B48" s="22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25"/>
      <c r="AG48" s="25"/>
      <c r="AH48" s="25"/>
      <c r="AI48" s="25"/>
      <c r="AJ48" s="25"/>
      <c r="AK48" s="25"/>
      <c r="AL48" s="25"/>
      <c r="AM48" s="25"/>
      <c r="AN48" s="25"/>
      <c r="AO48" s="25"/>
      <c r="AP48" s="25"/>
      <c r="AQ48" s="23"/>
    </row>
    <row r="49" spans="2:43" s="1" customFormat="1" ht="14.4" x14ac:dyDescent="0.3">
      <c r="B49" s="32"/>
      <c r="C49" s="33"/>
      <c r="D49" s="47" t="s">
        <v>45</v>
      </c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8"/>
      <c r="Y49" s="48"/>
      <c r="Z49" s="49"/>
      <c r="AA49" s="33"/>
      <c r="AB49" s="33"/>
      <c r="AC49" s="47" t="s">
        <v>46</v>
      </c>
      <c r="AD49" s="48"/>
      <c r="AE49" s="48"/>
      <c r="AF49" s="48"/>
      <c r="AG49" s="48"/>
      <c r="AH49" s="48"/>
      <c r="AI49" s="48"/>
      <c r="AJ49" s="48"/>
      <c r="AK49" s="48"/>
      <c r="AL49" s="48"/>
      <c r="AM49" s="48"/>
      <c r="AN49" s="48"/>
      <c r="AO49" s="49"/>
      <c r="AP49" s="33"/>
      <c r="AQ49" s="34"/>
    </row>
    <row r="50" spans="2:43" x14ac:dyDescent="0.3">
      <c r="B50" s="22"/>
      <c r="C50" s="25"/>
      <c r="D50" s="50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51"/>
      <c r="AA50" s="25"/>
      <c r="AB50" s="25"/>
      <c r="AC50" s="50"/>
      <c r="AD50" s="25"/>
      <c r="AE50" s="25"/>
      <c r="AF50" s="25"/>
      <c r="AG50" s="25"/>
      <c r="AH50" s="25"/>
      <c r="AI50" s="25"/>
      <c r="AJ50" s="25"/>
      <c r="AK50" s="25"/>
      <c r="AL50" s="25"/>
      <c r="AM50" s="25"/>
      <c r="AN50" s="25"/>
      <c r="AO50" s="51"/>
      <c r="AP50" s="25"/>
      <c r="AQ50" s="23"/>
    </row>
    <row r="51" spans="2:43" x14ac:dyDescent="0.3">
      <c r="B51" s="22"/>
      <c r="C51" s="25"/>
      <c r="D51" s="50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51"/>
      <c r="AA51" s="25"/>
      <c r="AB51" s="25"/>
      <c r="AC51" s="50"/>
      <c r="AD51" s="25"/>
      <c r="AE51" s="25"/>
      <c r="AF51" s="25"/>
      <c r="AG51" s="25"/>
      <c r="AH51" s="25"/>
      <c r="AI51" s="25"/>
      <c r="AJ51" s="25"/>
      <c r="AK51" s="25"/>
      <c r="AL51" s="25"/>
      <c r="AM51" s="25"/>
      <c r="AN51" s="25"/>
      <c r="AO51" s="51"/>
      <c r="AP51" s="25"/>
      <c r="AQ51" s="23"/>
    </row>
    <row r="52" spans="2:43" x14ac:dyDescent="0.3">
      <c r="B52" s="22"/>
      <c r="C52" s="25"/>
      <c r="D52" s="50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51"/>
      <c r="AA52" s="25"/>
      <c r="AB52" s="25"/>
      <c r="AC52" s="50"/>
      <c r="AD52" s="25"/>
      <c r="AE52" s="25"/>
      <c r="AF52" s="25"/>
      <c r="AG52" s="25"/>
      <c r="AH52" s="25"/>
      <c r="AI52" s="25"/>
      <c r="AJ52" s="25"/>
      <c r="AK52" s="25"/>
      <c r="AL52" s="25"/>
      <c r="AM52" s="25"/>
      <c r="AN52" s="25"/>
      <c r="AO52" s="51"/>
      <c r="AP52" s="25"/>
      <c r="AQ52" s="23"/>
    </row>
    <row r="53" spans="2:43" x14ac:dyDescent="0.3">
      <c r="B53" s="22"/>
      <c r="C53" s="25"/>
      <c r="D53" s="50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51"/>
      <c r="AA53" s="25"/>
      <c r="AB53" s="25"/>
      <c r="AC53" s="50"/>
      <c r="AD53" s="25"/>
      <c r="AE53" s="25"/>
      <c r="AF53" s="25"/>
      <c r="AG53" s="25"/>
      <c r="AH53" s="25"/>
      <c r="AI53" s="25"/>
      <c r="AJ53" s="25"/>
      <c r="AK53" s="25"/>
      <c r="AL53" s="25"/>
      <c r="AM53" s="25"/>
      <c r="AN53" s="25"/>
      <c r="AO53" s="51"/>
      <c r="AP53" s="25"/>
      <c r="AQ53" s="23"/>
    </row>
    <row r="54" spans="2:43" x14ac:dyDescent="0.3">
      <c r="B54" s="22"/>
      <c r="C54" s="25"/>
      <c r="D54" s="50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51"/>
      <c r="AA54" s="25"/>
      <c r="AB54" s="25"/>
      <c r="AC54" s="50"/>
      <c r="AD54" s="25"/>
      <c r="AE54" s="25"/>
      <c r="AF54" s="25"/>
      <c r="AG54" s="25"/>
      <c r="AH54" s="25"/>
      <c r="AI54" s="25"/>
      <c r="AJ54" s="25"/>
      <c r="AK54" s="25"/>
      <c r="AL54" s="25"/>
      <c r="AM54" s="25"/>
      <c r="AN54" s="25"/>
      <c r="AO54" s="51"/>
      <c r="AP54" s="25"/>
      <c r="AQ54" s="23"/>
    </row>
    <row r="55" spans="2:43" x14ac:dyDescent="0.3">
      <c r="B55" s="22"/>
      <c r="C55" s="25"/>
      <c r="D55" s="50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51"/>
      <c r="AA55" s="25"/>
      <c r="AB55" s="25"/>
      <c r="AC55" s="50"/>
      <c r="AD55" s="25"/>
      <c r="AE55" s="25"/>
      <c r="AF55" s="25"/>
      <c r="AG55" s="25"/>
      <c r="AH55" s="25"/>
      <c r="AI55" s="25"/>
      <c r="AJ55" s="25"/>
      <c r="AK55" s="25"/>
      <c r="AL55" s="25"/>
      <c r="AM55" s="25"/>
      <c r="AN55" s="25"/>
      <c r="AO55" s="51"/>
      <c r="AP55" s="25"/>
      <c r="AQ55" s="23"/>
    </row>
    <row r="56" spans="2:43" x14ac:dyDescent="0.3">
      <c r="B56" s="22"/>
      <c r="C56" s="25"/>
      <c r="D56" s="50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51"/>
      <c r="AA56" s="25"/>
      <c r="AB56" s="25"/>
      <c r="AC56" s="50"/>
      <c r="AD56" s="25"/>
      <c r="AE56" s="25"/>
      <c r="AF56" s="25"/>
      <c r="AG56" s="25"/>
      <c r="AH56" s="25"/>
      <c r="AI56" s="25"/>
      <c r="AJ56" s="25"/>
      <c r="AK56" s="25"/>
      <c r="AL56" s="25"/>
      <c r="AM56" s="25"/>
      <c r="AN56" s="25"/>
      <c r="AO56" s="51"/>
      <c r="AP56" s="25"/>
      <c r="AQ56" s="23"/>
    </row>
    <row r="57" spans="2:43" x14ac:dyDescent="0.3">
      <c r="B57" s="22"/>
      <c r="C57" s="25"/>
      <c r="D57" s="50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51"/>
      <c r="AA57" s="25"/>
      <c r="AB57" s="25"/>
      <c r="AC57" s="50"/>
      <c r="AD57" s="25"/>
      <c r="AE57" s="25"/>
      <c r="AF57" s="25"/>
      <c r="AG57" s="25"/>
      <c r="AH57" s="25"/>
      <c r="AI57" s="25"/>
      <c r="AJ57" s="25"/>
      <c r="AK57" s="25"/>
      <c r="AL57" s="25"/>
      <c r="AM57" s="25"/>
      <c r="AN57" s="25"/>
      <c r="AO57" s="51"/>
      <c r="AP57" s="25"/>
      <c r="AQ57" s="23"/>
    </row>
    <row r="58" spans="2:43" s="1" customFormat="1" ht="14.4" x14ac:dyDescent="0.3">
      <c r="B58" s="32"/>
      <c r="C58" s="33"/>
      <c r="D58" s="52" t="s">
        <v>47</v>
      </c>
      <c r="E58" s="53"/>
      <c r="F58" s="53"/>
      <c r="G58" s="53"/>
      <c r="H58" s="53"/>
      <c r="I58" s="53"/>
      <c r="J58" s="53"/>
      <c r="K58" s="53"/>
      <c r="L58" s="53"/>
      <c r="M58" s="53"/>
      <c r="N58" s="53"/>
      <c r="O58" s="53"/>
      <c r="P58" s="53"/>
      <c r="Q58" s="53"/>
      <c r="R58" s="54" t="s">
        <v>48</v>
      </c>
      <c r="S58" s="53"/>
      <c r="T58" s="53"/>
      <c r="U58" s="53"/>
      <c r="V58" s="53"/>
      <c r="W58" s="53"/>
      <c r="X58" s="53"/>
      <c r="Y58" s="53"/>
      <c r="Z58" s="55"/>
      <c r="AA58" s="33"/>
      <c r="AB58" s="33"/>
      <c r="AC58" s="52" t="s">
        <v>47</v>
      </c>
      <c r="AD58" s="53"/>
      <c r="AE58" s="53"/>
      <c r="AF58" s="53"/>
      <c r="AG58" s="53"/>
      <c r="AH58" s="53"/>
      <c r="AI58" s="53"/>
      <c r="AJ58" s="53"/>
      <c r="AK58" s="53"/>
      <c r="AL58" s="53"/>
      <c r="AM58" s="54" t="s">
        <v>48</v>
      </c>
      <c r="AN58" s="53"/>
      <c r="AO58" s="55"/>
      <c r="AP58" s="33"/>
      <c r="AQ58" s="34"/>
    </row>
    <row r="59" spans="2:43" x14ac:dyDescent="0.3">
      <c r="B59" s="22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/>
      <c r="AE59" s="25"/>
      <c r="AF59" s="25"/>
      <c r="AG59" s="25"/>
      <c r="AH59" s="25"/>
      <c r="AI59" s="25"/>
      <c r="AJ59" s="25"/>
      <c r="AK59" s="25"/>
      <c r="AL59" s="25"/>
      <c r="AM59" s="25"/>
      <c r="AN59" s="25"/>
      <c r="AO59" s="25"/>
      <c r="AP59" s="25"/>
      <c r="AQ59" s="23"/>
    </row>
    <row r="60" spans="2:43" s="1" customFormat="1" ht="14.4" x14ac:dyDescent="0.3">
      <c r="B60" s="32"/>
      <c r="C60" s="33"/>
      <c r="D60" s="47" t="s">
        <v>49</v>
      </c>
      <c r="E60" s="48"/>
      <c r="F60" s="48"/>
      <c r="G60" s="48"/>
      <c r="H60" s="48"/>
      <c r="I60" s="48"/>
      <c r="J60" s="48"/>
      <c r="K60" s="48"/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  <c r="W60" s="48"/>
      <c r="X60" s="48"/>
      <c r="Y60" s="48"/>
      <c r="Z60" s="49"/>
      <c r="AA60" s="33"/>
      <c r="AB60" s="33"/>
      <c r="AC60" s="47" t="s">
        <v>50</v>
      </c>
      <c r="AD60" s="48"/>
      <c r="AE60" s="48"/>
      <c r="AF60" s="48"/>
      <c r="AG60" s="48"/>
      <c r="AH60" s="48"/>
      <c r="AI60" s="48"/>
      <c r="AJ60" s="48"/>
      <c r="AK60" s="48"/>
      <c r="AL60" s="48"/>
      <c r="AM60" s="48"/>
      <c r="AN60" s="48"/>
      <c r="AO60" s="49"/>
      <c r="AP60" s="33"/>
      <c r="AQ60" s="34"/>
    </row>
    <row r="61" spans="2:43" x14ac:dyDescent="0.3">
      <c r="B61" s="22"/>
      <c r="C61" s="25"/>
      <c r="D61" s="50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51"/>
      <c r="AA61" s="25"/>
      <c r="AB61" s="25"/>
      <c r="AC61" s="50"/>
      <c r="AD61" s="25"/>
      <c r="AE61" s="25"/>
      <c r="AF61" s="25"/>
      <c r="AG61" s="25"/>
      <c r="AH61" s="25"/>
      <c r="AI61" s="25"/>
      <c r="AJ61" s="25"/>
      <c r="AK61" s="25"/>
      <c r="AL61" s="25"/>
      <c r="AM61" s="25"/>
      <c r="AN61" s="25"/>
      <c r="AO61" s="51"/>
      <c r="AP61" s="25"/>
      <c r="AQ61" s="23"/>
    </row>
    <row r="62" spans="2:43" x14ac:dyDescent="0.3">
      <c r="B62" s="22"/>
      <c r="C62" s="25"/>
      <c r="D62" s="50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51"/>
      <c r="AA62" s="25"/>
      <c r="AB62" s="25"/>
      <c r="AC62" s="50"/>
      <c r="AD62" s="25"/>
      <c r="AE62" s="25"/>
      <c r="AF62" s="25"/>
      <c r="AG62" s="25"/>
      <c r="AH62" s="25"/>
      <c r="AI62" s="25"/>
      <c r="AJ62" s="25"/>
      <c r="AK62" s="25"/>
      <c r="AL62" s="25"/>
      <c r="AM62" s="25"/>
      <c r="AN62" s="25"/>
      <c r="AO62" s="51"/>
      <c r="AP62" s="25"/>
      <c r="AQ62" s="23"/>
    </row>
    <row r="63" spans="2:43" x14ac:dyDescent="0.3">
      <c r="B63" s="22"/>
      <c r="C63" s="25"/>
      <c r="D63" s="50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  <c r="U63" s="25"/>
      <c r="V63" s="25"/>
      <c r="W63" s="25"/>
      <c r="X63" s="25"/>
      <c r="Y63" s="25"/>
      <c r="Z63" s="51"/>
      <c r="AA63" s="25"/>
      <c r="AB63" s="25"/>
      <c r="AC63" s="50"/>
      <c r="AD63" s="25"/>
      <c r="AE63" s="25"/>
      <c r="AF63" s="25"/>
      <c r="AG63" s="25"/>
      <c r="AH63" s="25"/>
      <c r="AI63" s="25"/>
      <c r="AJ63" s="25"/>
      <c r="AK63" s="25"/>
      <c r="AL63" s="25"/>
      <c r="AM63" s="25"/>
      <c r="AN63" s="25"/>
      <c r="AO63" s="51"/>
      <c r="AP63" s="25"/>
      <c r="AQ63" s="23"/>
    </row>
    <row r="64" spans="2:43" x14ac:dyDescent="0.3">
      <c r="B64" s="22"/>
      <c r="C64" s="25"/>
      <c r="D64" s="50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5"/>
      <c r="W64" s="25"/>
      <c r="X64" s="25"/>
      <c r="Y64" s="25"/>
      <c r="Z64" s="51"/>
      <c r="AA64" s="25"/>
      <c r="AB64" s="25"/>
      <c r="AC64" s="50"/>
      <c r="AD64" s="25"/>
      <c r="AE64" s="25"/>
      <c r="AF64" s="25"/>
      <c r="AG64" s="25"/>
      <c r="AH64" s="25"/>
      <c r="AI64" s="25"/>
      <c r="AJ64" s="25"/>
      <c r="AK64" s="25"/>
      <c r="AL64" s="25"/>
      <c r="AM64" s="25"/>
      <c r="AN64" s="25"/>
      <c r="AO64" s="51"/>
      <c r="AP64" s="25"/>
      <c r="AQ64" s="23"/>
    </row>
    <row r="65" spans="2:43" x14ac:dyDescent="0.3">
      <c r="B65" s="22"/>
      <c r="C65" s="25"/>
      <c r="D65" s="50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25"/>
      <c r="W65" s="25"/>
      <c r="X65" s="25"/>
      <c r="Y65" s="25"/>
      <c r="Z65" s="51"/>
      <c r="AA65" s="25"/>
      <c r="AB65" s="25"/>
      <c r="AC65" s="50"/>
      <c r="AD65" s="25"/>
      <c r="AE65" s="25"/>
      <c r="AF65" s="25"/>
      <c r="AG65" s="25"/>
      <c r="AH65" s="25"/>
      <c r="AI65" s="25"/>
      <c r="AJ65" s="25"/>
      <c r="AK65" s="25"/>
      <c r="AL65" s="25"/>
      <c r="AM65" s="25"/>
      <c r="AN65" s="25"/>
      <c r="AO65" s="51"/>
      <c r="AP65" s="25"/>
      <c r="AQ65" s="23"/>
    </row>
    <row r="66" spans="2:43" x14ac:dyDescent="0.3">
      <c r="B66" s="22"/>
      <c r="C66" s="25"/>
      <c r="D66" s="50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  <c r="U66" s="25"/>
      <c r="V66" s="25"/>
      <c r="W66" s="25"/>
      <c r="X66" s="25"/>
      <c r="Y66" s="25"/>
      <c r="Z66" s="51"/>
      <c r="AA66" s="25"/>
      <c r="AB66" s="25"/>
      <c r="AC66" s="50"/>
      <c r="AD66" s="25"/>
      <c r="AE66" s="25"/>
      <c r="AF66" s="25"/>
      <c r="AG66" s="25"/>
      <c r="AH66" s="25"/>
      <c r="AI66" s="25"/>
      <c r="AJ66" s="25"/>
      <c r="AK66" s="25"/>
      <c r="AL66" s="25"/>
      <c r="AM66" s="25"/>
      <c r="AN66" s="25"/>
      <c r="AO66" s="51"/>
      <c r="AP66" s="25"/>
      <c r="AQ66" s="23"/>
    </row>
    <row r="67" spans="2:43" x14ac:dyDescent="0.3">
      <c r="B67" s="22"/>
      <c r="C67" s="25"/>
      <c r="D67" s="50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25"/>
      <c r="W67" s="25"/>
      <c r="X67" s="25"/>
      <c r="Y67" s="25"/>
      <c r="Z67" s="51"/>
      <c r="AA67" s="25"/>
      <c r="AB67" s="25"/>
      <c r="AC67" s="50"/>
      <c r="AD67" s="25"/>
      <c r="AE67" s="25"/>
      <c r="AF67" s="25"/>
      <c r="AG67" s="25"/>
      <c r="AH67" s="25"/>
      <c r="AI67" s="25"/>
      <c r="AJ67" s="25"/>
      <c r="AK67" s="25"/>
      <c r="AL67" s="25"/>
      <c r="AM67" s="25"/>
      <c r="AN67" s="25"/>
      <c r="AO67" s="51"/>
      <c r="AP67" s="25"/>
      <c r="AQ67" s="23"/>
    </row>
    <row r="68" spans="2:43" x14ac:dyDescent="0.3">
      <c r="B68" s="22"/>
      <c r="C68" s="25"/>
      <c r="D68" s="50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  <c r="U68" s="25"/>
      <c r="V68" s="25"/>
      <c r="W68" s="25"/>
      <c r="X68" s="25"/>
      <c r="Y68" s="25"/>
      <c r="Z68" s="51"/>
      <c r="AA68" s="25"/>
      <c r="AB68" s="25"/>
      <c r="AC68" s="50"/>
      <c r="AD68" s="25"/>
      <c r="AE68" s="25"/>
      <c r="AF68" s="25"/>
      <c r="AG68" s="25"/>
      <c r="AH68" s="25"/>
      <c r="AI68" s="25"/>
      <c r="AJ68" s="25"/>
      <c r="AK68" s="25"/>
      <c r="AL68" s="25"/>
      <c r="AM68" s="25"/>
      <c r="AN68" s="25"/>
      <c r="AO68" s="51"/>
      <c r="AP68" s="25"/>
      <c r="AQ68" s="23"/>
    </row>
    <row r="69" spans="2:43" s="1" customFormat="1" ht="14.4" x14ac:dyDescent="0.3">
      <c r="B69" s="32"/>
      <c r="C69" s="33"/>
      <c r="D69" s="52" t="s">
        <v>47</v>
      </c>
      <c r="E69" s="53"/>
      <c r="F69" s="53"/>
      <c r="G69" s="53"/>
      <c r="H69" s="53"/>
      <c r="I69" s="53"/>
      <c r="J69" s="53"/>
      <c r="K69" s="53"/>
      <c r="L69" s="53"/>
      <c r="M69" s="53"/>
      <c r="N69" s="53"/>
      <c r="O69" s="53"/>
      <c r="P69" s="53"/>
      <c r="Q69" s="53"/>
      <c r="R69" s="54" t="s">
        <v>48</v>
      </c>
      <c r="S69" s="53"/>
      <c r="T69" s="53"/>
      <c r="U69" s="53"/>
      <c r="V69" s="53"/>
      <c r="W69" s="53"/>
      <c r="X69" s="53"/>
      <c r="Y69" s="53"/>
      <c r="Z69" s="55"/>
      <c r="AA69" s="33"/>
      <c r="AB69" s="33"/>
      <c r="AC69" s="52" t="s">
        <v>47</v>
      </c>
      <c r="AD69" s="53"/>
      <c r="AE69" s="53"/>
      <c r="AF69" s="53"/>
      <c r="AG69" s="53"/>
      <c r="AH69" s="53"/>
      <c r="AI69" s="53"/>
      <c r="AJ69" s="53"/>
      <c r="AK69" s="53"/>
      <c r="AL69" s="53"/>
      <c r="AM69" s="54" t="s">
        <v>48</v>
      </c>
      <c r="AN69" s="53"/>
      <c r="AO69" s="55"/>
      <c r="AP69" s="33"/>
      <c r="AQ69" s="34"/>
    </row>
    <row r="70" spans="2:43" s="1" customFormat="1" ht="6.9" customHeight="1" x14ac:dyDescent="0.3">
      <c r="B70" s="32"/>
      <c r="C70" s="33"/>
      <c r="D70" s="33"/>
      <c r="E70" s="33"/>
      <c r="F70" s="33"/>
      <c r="G70" s="33"/>
      <c r="H70" s="33"/>
      <c r="I70" s="33"/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  <c r="Y70" s="33"/>
      <c r="Z70" s="33"/>
      <c r="AA70" s="33"/>
      <c r="AB70" s="33"/>
      <c r="AC70" s="33"/>
      <c r="AD70" s="33"/>
      <c r="AE70" s="33"/>
      <c r="AF70" s="33"/>
      <c r="AG70" s="33"/>
      <c r="AH70" s="33"/>
      <c r="AI70" s="33"/>
      <c r="AJ70" s="33"/>
      <c r="AK70" s="33"/>
      <c r="AL70" s="33"/>
      <c r="AM70" s="33"/>
      <c r="AN70" s="33"/>
      <c r="AO70" s="33"/>
      <c r="AP70" s="33"/>
      <c r="AQ70" s="34"/>
    </row>
    <row r="71" spans="2:43" s="1" customFormat="1" ht="6.9" customHeight="1" x14ac:dyDescent="0.3">
      <c r="B71" s="56"/>
      <c r="C71" s="57"/>
      <c r="D71" s="57"/>
      <c r="E71" s="57"/>
      <c r="F71" s="57"/>
      <c r="G71" s="57"/>
      <c r="H71" s="57"/>
      <c r="I71" s="57"/>
      <c r="J71" s="57"/>
      <c r="K71" s="57"/>
      <c r="L71" s="57"/>
      <c r="M71" s="57"/>
      <c r="N71" s="57"/>
      <c r="O71" s="57"/>
      <c r="P71" s="57"/>
      <c r="Q71" s="57"/>
      <c r="R71" s="57"/>
      <c r="S71" s="57"/>
      <c r="T71" s="57"/>
      <c r="U71" s="57"/>
      <c r="V71" s="57"/>
      <c r="W71" s="57"/>
      <c r="X71" s="57"/>
      <c r="Y71" s="57"/>
      <c r="Z71" s="57"/>
      <c r="AA71" s="57"/>
      <c r="AB71" s="57"/>
      <c r="AC71" s="57"/>
      <c r="AD71" s="57"/>
      <c r="AE71" s="57"/>
      <c r="AF71" s="57"/>
      <c r="AG71" s="57"/>
      <c r="AH71" s="57"/>
      <c r="AI71" s="57"/>
      <c r="AJ71" s="57"/>
      <c r="AK71" s="57"/>
      <c r="AL71" s="57"/>
      <c r="AM71" s="57"/>
      <c r="AN71" s="57"/>
      <c r="AO71" s="57"/>
      <c r="AP71" s="57"/>
      <c r="AQ71" s="58"/>
    </row>
    <row r="75" spans="2:43" s="1" customFormat="1" ht="6.9" customHeight="1" x14ac:dyDescent="0.3">
      <c r="B75" s="59"/>
      <c r="C75" s="60"/>
      <c r="D75" s="60"/>
      <c r="E75" s="60"/>
      <c r="F75" s="60"/>
      <c r="G75" s="60"/>
      <c r="H75" s="60"/>
      <c r="I75" s="60"/>
      <c r="J75" s="60"/>
      <c r="K75" s="60"/>
      <c r="L75" s="60"/>
      <c r="M75" s="60"/>
      <c r="N75" s="60"/>
      <c r="O75" s="60"/>
      <c r="P75" s="60"/>
      <c r="Q75" s="60"/>
      <c r="R75" s="60"/>
      <c r="S75" s="60"/>
      <c r="T75" s="60"/>
      <c r="U75" s="60"/>
      <c r="V75" s="60"/>
      <c r="W75" s="60"/>
      <c r="X75" s="60"/>
      <c r="Y75" s="60"/>
      <c r="Z75" s="60"/>
      <c r="AA75" s="60"/>
      <c r="AB75" s="60"/>
      <c r="AC75" s="60"/>
      <c r="AD75" s="60"/>
      <c r="AE75" s="60"/>
      <c r="AF75" s="60"/>
      <c r="AG75" s="60"/>
      <c r="AH75" s="60"/>
      <c r="AI75" s="60"/>
      <c r="AJ75" s="60"/>
      <c r="AK75" s="60"/>
      <c r="AL75" s="60"/>
      <c r="AM75" s="60"/>
      <c r="AN75" s="60"/>
      <c r="AO75" s="60"/>
      <c r="AP75" s="60"/>
      <c r="AQ75" s="61"/>
    </row>
    <row r="76" spans="2:43" s="1" customFormat="1" ht="36.9" customHeight="1" x14ac:dyDescent="0.3">
      <c r="B76" s="32"/>
      <c r="C76" s="207" t="s">
        <v>51</v>
      </c>
      <c r="D76" s="208"/>
      <c r="E76" s="208"/>
      <c r="F76" s="208"/>
      <c r="G76" s="208"/>
      <c r="H76" s="208"/>
      <c r="I76" s="208"/>
      <c r="J76" s="208"/>
      <c r="K76" s="208"/>
      <c r="L76" s="208"/>
      <c r="M76" s="208"/>
      <c r="N76" s="208"/>
      <c r="O76" s="208"/>
      <c r="P76" s="208"/>
      <c r="Q76" s="208"/>
      <c r="R76" s="208"/>
      <c r="S76" s="208"/>
      <c r="T76" s="208"/>
      <c r="U76" s="208"/>
      <c r="V76" s="208"/>
      <c r="W76" s="208"/>
      <c r="X76" s="208"/>
      <c r="Y76" s="208"/>
      <c r="Z76" s="208"/>
      <c r="AA76" s="208"/>
      <c r="AB76" s="208"/>
      <c r="AC76" s="208"/>
      <c r="AD76" s="208"/>
      <c r="AE76" s="208"/>
      <c r="AF76" s="208"/>
      <c r="AG76" s="208"/>
      <c r="AH76" s="208"/>
      <c r="AI76" s="208"/>
      <c r="AJ76" s="208"/>
      <c r="AK76" s="208"/>
      <c r="AL76" s="208"/>
      <c r="AM76" s="208"/>
      <c r="AN76" s="208"/>
      <c r="AO76" s="208"/>
      <c r="AP76" s="208"/>
      <c r="AQ76" s="34"/>
    </row>
    <row r="77" spans="2:43" s="3" customFormat="1" ht="14.4" customHeight="1" x14ac:dyDescent="0.3">
      <c r="B77" s="62"/>
      <c r="C77" s="29" t="s">
        <v>13</v>
      </c>
      <c r="D77" s="63"/>
      <c r="E77" s="63"/>
      <c r="F77" s="63"/>
      <c r="G77" s="63"/>
      <c r="H77" s="63"/>
      <c r="I77" s="63"/>
      <c r="J77" s="63"/>
      <c r="K77" s="63"/>
      <c r="L77" s="63" t="str">
        <f>K5</f>
        <v>02</v>
      </c>
      <c r="M77" s="63"/>
      <c r="N77" s="63"/>
      <c r="O77" s="63"/>
      <c r="P77" s="63"/>
      <c r="Q77" s="63"/>
      <c r="R77" s="63"/>
      <c r="S77" s="63"/>
      <c r="T77" s="63"/>
      <c r="U77" s="63"/>
      <c r="V77" s="63"/>
      <c r="W77" s="63"/>
      <c r="X77" s="63"/>
      <c r="Y77" s="63"/>
      <c r="Z77" s="63"/>
      <c r="AA77" s="63"/>
      <c r="AB77" s="63"/>
      <c r="AC77" s="63"/>
      <c r="AD77" s="63"/>
      <c r="AE77" s="63"/>
      <c r="AF77" s="63"/>
      <c r="AG77" s="63"/>
      <c r="AH77" s="63"/>
      <c r="AI77" s="63"/>
      <c r="AJ77" s="63"/>
      <c r="AK77" s="63"/>
      <c r="AL77" s="63"/>
      <c r="AM77" s="63"/>
      <c r="AN77" s="63"/>
      <c r="AO77" s="63"/>
      <c r="AP77" s="63"/>
      <c r="AQ77" s="64"/>
    </row>
    <row r="78" spans="2:43" s="4" customFormat="1" ht="36.9" customHeight="1" x14ac:dyDescent="0.3">
      <c r="B78" s="65"/>
      <c r="C78" s="66" t="s">
        <v>15</v>
      </c>
      <c r="D78" s="67"/>
      <c r="E78" s="67"/>
      <c r="F78" s="67"/>
      <c r="G78" s="67"/>
      <c r="H78" s="67"/>
      <c r="I78" s="67"/>
      <c r="J78" s="67"/>
      <c r="K78" s="67"/>
      <c r="L78" s="221" t="str">
        <f>K6</f>
        <v>Banská Bystrica</v>
      </c>
      <c r="M78" s="222"/>
      <c r="N78" s="222"/>
      <c r="O78" s="222"/>
      <c r="P78" s="222"/>
      <c r="Q78" s="222"/>
      <c r="R78" s="222"/>
      <c r="S78" s="222"/>
      <c r="T78" s="222"/>
      <c r="U78" s="222"/>
      <c r="V78" s="222"/>
      <c r="W78" s="222"/>
      <c r="X78" s="222"/>
      <c r="Y78" s="222"/>
      <c r="Z78" s="222"/>
      <c r="AA78" s="222"/>
      <c r="AB78" s="222"/>
      <c r="AC78" s="222"/>
      <c r="AD78" s="222"/>
      <c r="AE78" s="222"/>
      <c r="AF78" s="222"/>
      <c r="AG78" s="222"/>
      <c r="AH78" s="222"/>
      <c r="AI78" s="222"/>
      <c r="AJ78" s="222"/>
      <c r="AK78" s="222"/>
      <c r="AL78" s="222"/>
      <c r="AM78" s="222"/>
      <c r="AN78" s="222"/>
      <c r="AO78" s="222"/>
      <c r="AP78" s="67"/>
      <c r="AQ78" s="68"/>
    </row>
    <row r="79" spans="2:43" s="1" customFormat="1" ht="6.9" customHeight="1" x14ac:dyDescent="0.3">
      <c r="B79" s="32"/>
      <c r="C79" s="33"/>
      <c r="D79" s="33"/>
      <c r="E79" s="33"/>
      <c r="F79" s="33"/>
      <c r="G79" s="33"/>
      <c r="H79" s="33"/>
      <c r="I79" s="33"/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33"/>
      <c r="Y79" s="33"/>
      <c r="Z79" s="33"/>
      <c r="AA79" s="33"/>
      <c r="AB79" s="33"/>
      <c r="AC79" s="33"/>
      <c r="AD79" s="33"/>
      <c r="AE79" s="33"/>
      <c r="AF79" s="33"/>
      <c r="AG79" s="33"/>
      <c r="AH79" s="33"/>
      <c r="AI79" s="33"/>
      <c r="AJ79" s="33"/>
      <c r="AK79" s="33"/>
      <c r="AL79" s="33"/>
      <c r="AM79" s="33"/>
      <c r="AN79" s="33"/>
      <c r="AO79" s="33"/>
      <c r="AP79" s="33"/>
      <c r="AQ79" s="34"/>
    </row>
    <row r="80" spans="2:43" s="1" customFormat="1" ht="13.2" x14ac:dyDescent="0.3">
      <c r="B80" s="32"/>
      <c r="C80" s="29" t="s">
        <v>19</v>
      </c>
      <c r="D80" s="33"/>
      <c r="E80" s="33"/>
      <c r="F80" s="33"/>
      <c r="G80" s="33"/>
      <c r="H80" s="33"/>
      <c r="I80" s="33"/>
      <c r="J80" s="33"/>
      <c r="K80" s="33"/>
      <c r="L80" s="69" t="str">
        <f>IF(K8="","",K8)</f>
        <v>Banská Bystrica</v>
      </c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3"/>
      <c r="X80" s="33"/>
      <c r="Y80" s="33"/>
      <c r="Z80" s="33"/>
      <c r="AA80" s="33"/>
      <c r="AB80" s="33"/>
      <c r="AC80" s="33"/>
      <c r="AD80" s="33"/>
      <c r="AE80" s="33"/>
      <c r="AF80" s="33"/>
      <c r="AG80" s="33"/>
      <c r="AH80" s="33"/>
      <c r="AI80" s="29" t="s">
        <v>20</v>
      </c>
      <c r="AJ80" s="33"/>
      <c r="AK80" s="33"/>
      <c r="AL80" s="33"/>
      <c r="AM80" s="70" t="str">
        <f>IF(AN8= "","",AN8)</f>
        <v/>
      </c>
      <c r="AN80" s="33"/>
      <c r="AO80" s="33"/>
      <c r="AP80" s="33"/>
      <c r="AQ80" s="34"/>
    </row>
    <row r="81" spans="1:76" s="1" customFormat="1" ht="6.9" customHeight="1" x14ac:dyDescent="0.3">
      <c r="B81" s="32"/>
      <c r="C81" s="33"/>
      <c r="D81" s="33"/>
      <c r="E81" s="33"/>
      <c r="F81" s="33"/>
      <c r="G81" s="33"/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3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  <c r="AF81" s="33"/>
      <c r="AG81" s="33"/>
      <c r="AH81" s="33"/>
      <c r="AI81" s="33"/>
      <c r="AJ81" s="33"/>
      <c r="AK81" s="33"/>
      <c r="AL81" s="33"/>
      <c r="AM81" s="33"/>
      <c r="AN81" s="33"/>
      <c r="AO81" s="33"/>
      <c r="AP81" s="33"/>
      <c r="AQ81" s="34"/>
    </row>
    <row r="82" spans="1:76" s="1" customFormat="1" ht="13.2" x14ac:dyDescent="0.3">
      <c r="B82" s="32"/>
      <c r="C82" s="29" t="s">
        <v>21</v>
      </c>
      <c r="D82" s="33"/>
      <c r="E82" s="33"/>
      <c r="F82" s="33"/>
      <c r="G82" s="33"/>
      <c r="H82" s="33"/>
      <c r="I82" s="33"/>
      <c r="J82" s="33"/>
      <c r="K82" s="33"/>
      <c r="L82" s="63" t="str">
        <f>IF(E11= "","",E11)</f>
        <v xml:space="preserve"> </v>
      </c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29" t="s">
        <v>26</v>
      </c>
      <c r="AJ82" s="33"/>
      <c r="AK82" s="33"/>
      <c r="AL82" s="33"/>
      <c r="AM82" s="223" t="str">
        <f>IF(E17="","",E17)</f>
        <v>DEVLEV, s.r.o., Za kúpaliskom 18, Lipany 082 71</v>
      </c>
      <c r="AN82" s="223"/>
      <c r="AO82" s="223"/>
      <c r="AP82" s="223"/>
      <c r="AQ82" s="34"/>
      <c r="AS82" s="236" t="s">
        <v>52</v>
      </c>
      <c r="AT82" s="237"/>
      <c r="AU82" s="48"/>
      <c r="AV82" s="48"/>
      <c r="AW82" s="48"/>
      <c r="AX82" s="48"/>
      <c r="AY82" s="48"/>
      <c r="AZ82" s="48"/>
      <c r="BA82" s="48"/>
      <c r="BB82" s="48"/>
      <c r="BC82" s="48"/>
      <c r="BD82" s="49"/>
    </row>
    <row r="83" spans="1:76" s="1" customFormat="1" ht="13.2" x14ac:dyDescent="0.3">
      <c r="B83" s="32"/>
      <c r="C83" s="29" t="s">
        <v>25</v>
      </c>
      <c r="D83" s="33"/>
      <c r="E83" s="33"/>
      <c r="F83" s="33"/>
      <c r="G83" s="33"/>
      <c r="H83" s="33"/>
      <c r="I83" s="33"/>
      <c r="J83" s="33"/>
      <c r="K83" s="33"/>
      <c r="L83" s="63" t="str">
        <f>IF(E14="","",E14)</f>
        <v xml:space="preserve"> </v>
      </c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  <c r="AF83" s="33"/>
      <c r="AG83" s="33"/>
      <c r="AH83" s="33"/>
      <c r="AI83" s="29" t="s">
        <v>30</v>
      </c>
      <c r="AJ83" s="33"/>
      <c r="AK83" s="33"/>
      <c r="AL83" s="33"/>
      <c r="AM83" s="223" t="str">
        <f>IF(E20="","",E20)</f>
        <v xml:space="preserve"> </v>
      </c>
      <c r="AN83" s="223"/>
      <c r="AO83" s="223"/>
      <c r="AP83" s="223"/>
      <c r="AQ83" s="34"/>
      <c r="AS83" s="238"/>
      <c r="AT83" s="239"/>
      <c r="AU83" s="33"/>
      <c r="AV83" s="33"/>
      <c r="AW83" s="33"/>
      <c r="AX83" s="33"/>
      <c r="AY83" s="33"/>
      <c r="AZ83" s="33"/>
      <c r="BA83" s="33"/>
      <c r="BB83" s="33"/>
      <c r="BC83" s="33"/>
      <c r="BD83" s="71"/>
    </row>
    <row r="84" spans="1:76" s="1" customFormat="1" ht="10.95" customHeight="1" x14ac:dyDescent="0.3">
      <c r="B84" s="32"/>
      <c r="C84" s="33"/>
      <c r="D84" s="33"/>
      <c r="E84" s="33"/>
      <c r="F84" s="33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  <c r="AF84" s="33"/>
      <c r="AG84" s="33"/>
      <c r="AH84" s="33"/>
      <c r="AI84" s="33"/>
      <c r="AJ84" s="33"/>
      <c r="AK84" s="33"/>
      <c r="AL84" s="33"/>
      <c r="AM84" s="33"/>
      <c r="AN84" s="33"/>
      <c r="AO84" s="33"/>
      <c r="AP84" s="33"/>
      <c r="AQ84" s="34"/>
      <c r="AS84" s="238"/>
      <c r="AT84" s="239"/>
      <c r="AU84" s="33"/>
      <c r="AV84" s="33"/>
      <c r="AW84" s="33"/>
      <c r="AX84" s="33"/>
      <c r="AY84" s="33"/>
      <c r="AZ84" s="33"/>
      <c r="BA84" s="33"/>
      <c r="BB84" s="33"/>
      <c r="BC84" s="33"/>
      <c r="BD84" s="71"/>
    </row>
    <row r="85" spans="1:76" s="1" customFormat="1" ht="29.25" customHeight="1" x14ac:dyDescent="0.3">
      <c r="B85" s="32"/>
      <c r="C85" s="213" t="s">
        <v>53</v>
      </c>
      <c r="D85" s="214"/>
      <c r="E85" s="214"/>
      <c r="F85" s="214"/>
      <c r="G85" s="214"/>
      <c r="H85" s="72"/>
      <c r="I85" s="215" t="s">
        <v>54</v>
      </c>
      <c r="J85" s="214"/>
      <c r="K85" s="214"/>
      <c r="L85" s="214"/>
      <c r="M85" s="214"/>
      <c r="N85" s="214"/>
      <c r="O85" s="214"/>
      <c r="P85" s="214"/>
      <c r="Q85" s="214"/>
      <c r="R85" s="214"/>
      <c r="S85" s="214"/>
      <c r="T85" s="214"/>
      <c r="U85" s="214"/>
      <c r="V85" s="214"/>
      <c r="W85" s="214"/>
      <c r="X85" s="214"/>
      <c r="Y85" s="214"/>
      <c r="Z85" s="214"/>
      <c r="AA85" s="214"/>
      <c r="AB85" s="214"/>
      <c r="AC85" s="214"/>
      <c r="AD85" s="214"/>
      <c r="AE85" s="214"/>
      <c r="AF85" s="214"/>
      <c r="AG85" s="215" t="s">
        <v>55</v>
      </c>
      <c r="AH85" s="214"/>
      <c r="AI85" s="214"/>
      <c r="AJ85" s="214"/>
      <c r="AK85" s="214"/>
      <c r="AL85" s="214"/>
      <c r="AM85" s="214"/>
      <c r="AN85" s="215" t="s">
        <v>56</v>
      </c>
      <c r="AO85" s="214"/>
      <c r="AP85" s="216"/>
      <c r="AQ85" s="34"/>
      <c r="AS85" s="73" t="s">
        <v>57</v>
      </c>
      <c r="AT85" s="74" t="s">
        <v>58</v>
      </c>
      <c r="AU85" s="74" t="s">
        <v>59</v>
      </c>
      <c r="AV85" s="74" t="s">
        <v>60</v>
      </c>
      <c r="AW85" s="74" t="s">
        <v>61</v>
      </c>
      <c r="AX85" s="74" t="s">
        <v>62</v>
      </c>
      <c r="AY85" s="74" t="s">
        <v>63</v>
      </c>
      <c r="AZ85" s="74" t="s">
        <v>64</v>
      </c>
      <c r="BA85" s="74" t="s">
        <v>65</v>
      </c>
      <c r="BB85" s="74" t="s">
        <v>66</v>
      </c>
      <c r="BC85" s="74" t="s">
        <v>67</v>
      </c>
      <c r="BD85" s="75" t="s">
        <v>68</v>
      </c>
    </row>
    <row r="86" spans="1:76" s="1" customFormat="1" ht="10.95" customHeight="1" x14ac:dyDescent="0.3">
      <c r="B86" s="32"/>
      <c r="C86" s="33"/>
      <c r="D86" s="33"/>
      <c r="E86" s="33"/>
      <c r="F86" s="33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  <c r="AF86" s="33"/>
      <c r="AG86" s="33"/>
      <c r="AH86" s="33"/>
      <c r="AI86" s="33"/>
      <c r="AJ86" s="33"/>
      <c r="AK86" s="33"/>
      <c r="AL86" s="33"/>
      <c r="AM86" s="33"/>
      <c r="AN86" s="33"/>
      <c r="AO86" s="33"/>
      <c r="AP86" s="33"/>
      <c r="AQ86" s="34"/>
      <c r="AS86" s="76"/>
      <c r="AT86" s="48"/>
      <c r="AU86" s="48"/>
      <c r="AV86" s="48"/>
      <c r="AW86" s="48"/>
      <c r="AX86" s="48"/>
      <c r="AY86" s="48"/>
      <c r="AZ86" s="48"/>
      <c r="BA86" s="48"/>
      <c r="BB86" s="48"/>
      <c r="BC86" s="48"/>
      <c r="BD86" s="49"/>
    </row>
    <row r="87" spans="1:76" s="4" customFormat="1" ht="32.4" customHeight="1" x14ac:dyDescent="0.3">
      <c r="B87" s="65"/>
      <c r="C87" s="77" t="s">
        <v>69</v>
      </c>
      <c r="D87" s="78"/>
      <c r="E87" s="78"/>
      <c r="F87" s="78"/>
      <c r="G87" s="78"/>
      <c r="H87" s="78"/>
      <c r="I87" s="78"/>
      <c r="J87" s="78"/>
      <c r="K87" s="78"/>
      <c r="L87" s="78"/>
      <c r="M87" s="78"/>
      <c r="N87" s="78"/>
      <c r="O87" s="78"/>
      <c r="P87" s="78"/>
      <c r="Q87" s="78"/>
      <c r="R87" s="78"/>
      <c r="S87" s="78"/>
      <c r="T87" s="78"/>
      <c r="U87" s="78"/>
      <c r="V87" s="78"/>
      <c r="W87" s="78"/>
      <c r="X87" s="78"/>
      <c r="Y87" s="78"/>
      <c r="Z87" s="78"/>
      <c r="AA87" s="78"/>
      <c r="AB87" s="78"/>
      <c r="AC87" s="78"/>
      <c r="AD87" s="78"/>
      <c r="AE87" s="78"/>
      <c r="AF87" s="78"/>
      <c r="AG87" s="234">
        <f>ROUND(AG88+AG89+AG94+AG95,2)</f>
        <v>0</v>
      </c>
      <c r="AH87" s="234"/>
      <c r="AI87" s="234"/>
      <c r="AJ87" s="234"/>
      <c r="AK87" s="234"/>
      <c r="AL87" s="234"/>
      <c r="AM87" s="234"/>
      <c r="AN87" s="235">
        <f t="shared" ref="AN87:AN95" si="0">SUM(AG87,AT87)</f>
        <v>0</v>
      </c>
      <c r="AO87" s="235"/>
      <c r="AP87" s="235"/>
      <c r="AQ87" s="68"/>
      <c r="AS87" s="79">
        <f>ROUND(AS88+AS89+AS94+AS95,2)</f>
        <v>0</v>
      </c>
      <c r="AT87" s="80">
        <f t="shared" ref="AT87:AT95" si="1">ROUND(SUM(AV87:AW87),2)</f>
        <v>0</v>
      </c>
      <c r="AU87" s="81">
        <f>ROUND(AU88+AU89+AU94+AU95,5)</f>
        <v>14346.905419999999</v>
      </c>
      <c r="AV87" s="80">
        <f>ROUND(AZ87*L31,2)</f>
        <v>0</v>
      </c>
      <c r="AW87" s="80">
        <f>ROUND(BA87*L32,2)</f>
        <v>0</v>
      </c>
      <c r="AX87" s="80">
        <f>ROUND(BB87*L31,2)</f>
        <v>0</v>
      </c>
      <c r="AY87" s="80">
        <f>ROUND(BC87*L32,2)</f>
        <v>0</v>
      </c>
      <c r="AZ87" s="80">
        <f>ROUND(AZ88+AZ89+AZ94+AZ95,2)</f>
        <v>0</v>
      </c>
      <c r="BA87" s="80">
        <f>ROUND(BA88+BA89+BA94+BA95,2)</f>
        <v>0</v>
      </c>
      <c r="BB87" s="80">
        <f>ROUND(BB88+BB89+BB94+BB95,2)</f>
        <v>0</v>
      </c>
      <c r="BC87" s="80">
        <f>ROUND(BC88+BC89+BC94+BC95,2)</f>
        <v>0</v>
      </c>
      <c r="BD87" s="82">
        <f>ROUND(BD88+BD89+BD94+BD95,2)</f>
        <v>0</v>
      </c>
      <c r="BS87" s="83" t="s">
        <v>70</v>
      </c>
      <c r="BT87" s="83" t="s">
        <v>71</v>
      </c>
      <c r="BV87" s="83" t="s">
        <v>72</v>
      </c>
      <c r="BW87" s="83" t="s">
        <v>73</v>
      </c>
      <c r="BX87" s="83" t="s">
        <v>74</v>
      </c>
    </row>
    <row r="88" spans="1:76" s="5" customFormat="1" ht="22.5" customHeight="1" x14ac:dyDescent="0.3">
      <c r="A88" s="84" t="s">
        <v>75</v>
      </c>
      <c r="B88" s="85"/>
      <c r="C88" s="86"/>
      <c r="D88" s="224" t="s">
        <v>14</v>
      </c>
      <c r="E88" s="224"/>
      <c r="F88" s="224"/>
      <c r="G88" s="224"/>
      <c r="H88" s="224"/>
      <c r="I88" s="87"/>
      <c r="J88" s="224" t="s">
        <v>16</v>
      </c>
      <c r="K88" s="224"/>
      <c r="L88" s="224"/>
      <c r="M88" s="224"/>
      <c r="N88" s="224"/>
      <c r="O88" s="224"/>
      <c r="P88" s="224"/>
      <c r="Q88" s="224"/>
      <c r="R88" s="224"/>
      <c r="S88" s="224"/>
      <c r="T88" s="224"/>
      <c r="U88" s="224"/>
      <c r="V88" s="224"/>
      <c r="W88" s="224"/>
      <c r="X88" s="224"/>
      <c r="Y88" s="224"/>
      <c r="Z88" s="224"/>
      <c r="AA88" s="224"/>
      <c r="AB88" s="224"/>
      <c r="AC88" s="224"/>
      <c r="AD88" s="224"/>
      <c r="AE88" s="224"/>
      <c r="AF88" s="224"/>
      <c r="AG88" s="225">
        <f>'02 - Banská Bystrica'!M29</f>
        <v>0</v>
      </c>
      <c r="AH88" s="226"/>
      <c r="AI88" s="226"/>
      <c r="AJ88" s="226"/>
      <c r="AK88" s="226"/>
      <c r="AL88" s="226"/>
      <c r="AM88" s="226"/>
      <c r="AN88" s="225">
        <f t="shared" si="0"/>
        <v>0</v>
      </c>
      <c r="AO88" s="226"/>
      <c r="AP88" s="226"/>
      <c r="AQ88" s="88"/>
      <c r="AS88" s="89">
        <f>'02 - Banská Bystrica'!M27</f>
        <v>0</v>
      </c>
      <c r="AT88" s="90">
        <f t="shared" si="1"/>
        <v>0</v>
      </c>
      <c r="AU88" s="91">
        <f>'02 - Banská Bystrica'!W107</f>
        <v>0</v>
      </c>
      <c r="AV88" s="90">
        <f>'02 - Banská Bystrica'!M31</f>
        <v>0</v>
      </c>
      <c r="AW88" s="90">
        <f>'02 - Banská Bystrica'!M32</f>
        <v>0</v>
      </c>
      <c r="AX88" s="90">
        <f>'02 - Banská Bystrica'!M33</f>
        <v>0</v>
      </c>
      <c r="AY88" s="90">
        <f>'02 - Banská Bystrica'!M34</f>
        <v>0</v>
      </c>
      <c r="AZ88" s="90">
        <f>'02 - Banská Bystrica'!H31</f>
        <v>0</v>
      </c>
      <c r="BA88" s="90">
        <f>'02 - Banská Bystrica'!H32</f>
        <v>0</v>
      </c>
      <c r="BB88" s="90">
        <f>'02 - Banská Bystrica'!H33</f>
        <v>0</v>
      </c>
      <c r="BC88" s="90">
        <f>'02 - Banská Bystrica'!H34</f>
        <v>0</v>
      </c>
      <c r="BD88" s="92">
        <f>'02 - Banská Bystrica'!H35</f>
        <v>0</v>
      </c>
      <c r="BT88" s="93" t="s">
        <v>76</v>
      </c>
      <c r="BU88" s="93" t="s">
        <v>77</v>
      </c>
      <c r="BV88" s="93" t="s">
        <v>72</v>
      </c>
      <c r="BW88" s="93" t="s">
        <v>73</v>
      </c>
      <c r="BX88" s="93" t="s">
        <v>74</v>
      </c>
    </row>
    <row r="89" spans="1:76" s="5" customFormat="1" ht="22.5" customHeight="1" x14ac:dyDescent="0.3">
      <c r="B89" s="85"/>
      <c r="C89" s="86"/>
      <c r="D89" s="224" t="s">
        <v>78</v>
      </c>
      <c r="E89" s="224"/>
      <c r="F89" s="224"/>
      <c r="G89" s="224"/>
      <c r="H89" s="224"/>
      <c r="I89" s="87"/>
      <c r="J89" s="224" t="s">
        <v>79</v>
      </c>
      <c r="K89" s="224"/>
      <c r="L89" s="224"/>
      <c r="M89" s="224"/>
      <c r="N89" s="224"/>
      <c r="O89" s="224"/>
      <c r="P89" s="224"/>
      <c r="Q89" s="224"/>
      <c r="R89" s="224"/>
      <c r="S89" s="224"/>
      <c r="T89" s="224"/>
      <c r="U89" s="224"/>
      <c r="V89" s="224"/>
      <c r="W89" s="224"/>
      <c r="X89" s="224"/>
      <c r="Y89" s="224"/>
      <c r="Z89" s="224"/>
      <c r="AA89" s="224"/>
      <c r="AB89" s="224"/>
      <c r="AC89" s="224"/>
      <c r="AD89" s="224"/>
      <c r="AE89" s="224"/>
      <c r="AF89" s="224"/>
      <c r="AG89" s="227">
        <f>ROUND(SUM(AG90:AG93),2)</f>
        <v>0</v>
      </c>
      <c r="AH89" s="226"/>
      <c r="AI89" s="226"/>
      <c r="AJ89" s="226"/>
      <c r="AK89" s="226"/>
      <c r="AL89" s="226"/>
      <c r="AM89" s="226"/>
      <c r="AN89" s="225">
        <f t="shared" si="0"/>
        <v>0</v>
      </c>
      <c r="AO89" s="226"/>
      <c r="AP89" s="226"/>
      <c r="AQ89" s="88"/>
      <c r="AS89" s="89">
        <f>ROUND(SUM(AS90:AS93),2)</f>
        <v>0</v>
      </c>
      <c r="AT89" s="90">
        <f t="shared" si="1"/>
        <v>0</v>
      </c>
      <c r="AU89" s="91">
        <f>ROUND(SUM(AU90:AU93),5)</f>
        <v>5438.1519600000001</v>
      </c>
      <c r="AV89" s="90">
        <f>ROUND(AZ89*L31,2)</f>
        <v>0</v>
      </c>
      <c r="AW89" s="90">
        <f>ROUND(BA89*L32,2)</f>
        <v>0</v>
      </c>
      <c r="AX89" s="90">
        <f>ROUND(BB89*L31,2)</f>
        <v>0</v>
      </c>
      <c r="AY89" s="90">
        <f>ROUND(BC89*L32,2)</f>
        <v>0</v>
      </c>
      <c r="AZ89" s="90">
        <f>ROUND(SUM(AZ90:AZ93),2)</f>
        <v>0</v>
      </c>
      <c r="BA89" s="90">
        <f>ROUND(SUM(BA90:BA93),2)</f>
        <v>0</v>
      </c>
      <c r="BB89" s="90">
        <f>ROUND(SUM(BB90:BB93),2)</f>
        <v>0</v>
      </c>
      <c r="BC89" s="90">
        <f>ROUND(SUM(BC90:BC93),2)</f>
        <v>0</v>
      </c>
      <c r="BD89" s="92">
        <f>ROUND(SUM(BD90:BD93),2)</f>
        <v>0</v>
      </c>
      <c r="BS89" s="93" t="s">
        <v>70</v>
      </c>
      <c r="BT89" s="93" t="s">
        <v>76</v>
      </c>
      <c r="BV89" s="93" t="s">
        <v>72</v>
      </c>
      <c r="BW89" s="93" t="s">
        <v>80</v>
      </c>
      <c r="BX89" s="93" t="s">
        <v>73</v>
      </c>
    </row>
    <row r="90" spans="1:76" s="6" customFormat="1" ht="22.5" customHeight="1" x14ac:dyDescent="0.3">
      <c r="A90" s="84" t="s">
        <v>75</v>
      </c>
      <c r="B90" s="94"/>
      <c r="C90" s="95"/>
      <c r="D90" s="95"/>
      <c r="E90" s="228" t="s">
        <v>78</v>
      </c>
      <c r="F90" s="228"/>
      <c r="G90" s="228"/>
      <c r="H90" s="228"/>
      <c r="I90" s="228"/>
      <c r="J90" s="95"/>
      <c r="K90" s="228" t="s">
        <v>79</v>
      </c>
      <c r="L90" s="228"/>
      <c r="M90" s="228"/>
      <c r="N90" s="228"/>
      <c r="O90" s="228"/>
      <c r="P90" s="228"/>
      <c r="Q90" s="228"/>
      <c r="R90" s="228"/>
      <c r="S90" s="228"/>
      <c r="T90" s="228"/>
      <c r="U90" s="228"/>
      <c r="V90" s="228"/>
      <c r="W90" s="228"/>
      <c r="X90" s="228"/>
      <c r="Y90" s="228"/>
      <c r="Z90" s="228"/>
      <c r="AA90" s="228"/>
      <c r="AB90" s="228"/>
      <c r="AC90" s="228"/>
      <c r="AD90" s="228"/>
      <c r="AE90" s="228"/>
      <c r="AF90" s="228"/>
      <c r="AG90" s="229">
        <f>'01 - Dielne'!M30</f>
        <v>0</v>
      </c>
      <c r="AH90" s="230"/>
      <c r="AI90" s="230"/>
      <c r="AJ90" s="230"/>
      <c r="AK90" s="230"/>
      <c r="AL90" s="230"/>
      <c r="AM90" s="230"/>
      <c r="AN90" s="229">
        <f t="shared" si="0"/>
        <v>0</v>
      </c>
      <c r="AO90" s="230"/>
      <c r="AP90" s="230"/>
      <c r="AQ90" s="96"/>
      <c r="AS90" s="97">
        <f>'01 - Dielne'!M28</f>
        <v>0</v>
      </c>
      <c r="AT90" s="98">
        <f t="shared" si="1"/>
        <v>0</v>
      </c>
      <c r="AU90" s="99">
        <f>'01 - Dielne'!W109</f>
        <v>0</v>
      </c>
      <c r="AV90" s="98">
        <f>'01 - Dielne'!M32</f>
        <v>0</v>
      </c>
      <c r="AW90" s="98">
        <f>'01 - Dielne'!M33</f>
        <v>0</v>
      </c>
      <c r="AX90" s="98">
        <f>'01 - Dielne'!M34</f>
        <v>0</v>
      </c>
      <c r="AY90" s="98">
        <f>'01 - Dielne'!M35</f>
        <v>0</v>
      </c>
      <c r="AZ90" s="98">
        <f>'01 - Dielne'!H32</f>
        <v>0</v>
      </c>
      <c r="BA90" s="98">
        <f>'01 - Dielne'!H33</f>
        <v>0</v>
      </c>
      <c r="BB90" s="98">
        <f>'01 - Dielne'!H34</f>
        <v>0</v>
      </c>
      <c r="BC90" s="98">
        <f>'01 - Dielne'!H35</f>
        <v>0</v>
      </c>
      <c r="BD90" s="100">
        <f>'01 - Dielne'!H36</f>
        <v>0</v>
      </c>
      <c r="BT90" s="101" t="s">
        <v>81</v>
      </c>
      <c r="BU90" s="101" t="s">
        <v>77</v>
      </c>
      <c r="BV90" s="101" t="s">
        <v>72</v>
      </c>
      <c r="BW90" s="101" t="s">
        <v>80</v>
      </c>
      <c r="BX90" s="101" t="s">
        <v>73</v>
      </c>
    </row>
    <row r="91" spans="1:76" s="6" customFormat="1" ht="22.5" customHeight="1" x14ac:dyDescent="0.3">
      <c r="A91" s="84" t="s">
        <v>75</v>
      </c>
      <c r="B91" s="94"/>
      <c r="C91" s="95"/>
      <c r="D91" s="95"/>
      <c r="E91" s="228" t="s">
        <v>78</v>
      </c>
      <c r="F91" s="228"/>
      <c r="G91" s="228"/>
      <c r="H91" s="228"/>
      <c r="I91" s="228"/>
      <c r="J91" s="95"/>
      <c r="K91" s="228" t="s">
        <v>82</v>
      </c>
      <c r="L91" s="228"/>
      <c r="M91" s="228"/>
      <c r="N91" s="228"/>
      <c r="O91" s="228"/>
      <c r="P91" s="228"/>
      <c r="Q91" s="228"/>
      <c r="R91" s="228"/>
      <c r="S91" s="228"/>
      <c r="T91" s="228"/>
      <c r="U91" s="228"/>
      <c r="V91" s="228"/>
      <c r="W91" s="228"/>
      <c r="X91" s="228"/>
      <c r="Y91" s="228"/>
      <c r="Z91" s="228"/>
      <c r="AA91" s="228"/>
      <c r="AB91" s="228"/>
      <c r="AC91" s="228"/>
      <c r="AD91" s="228"/>
      <c r="AE91" s="228"/>
      <c r="AF91" s="228"/>
      <c r="AG91" s="229">
        <f>'01 - Rekonštrukcia interiéru'!M31</f>
        <v>0</v>
      </c>
      <c r="AH91" s="230"/>
      <c r="AI91" s="230"/>
      <c r="AJ91" s="230"/>
      <c r="AK91" s="230"/>
      <c r="AL91" s="230"/>
      <c r="AM91" s="230"/>
      <c r="AN91" s="229">
        <f t="shared" si="0"/>
        <v>0</v>
      </c>
      <c r="AO91" s="230"/>
      <c r="AP91" s="230"/>
      <c r="AQ91" s="96"/>
      <c r="AS91" s="97">
        <f>'01 - Rekonštrukcia interiéru'!M29</f>
        <v>0</v>
      </c>
      <c r="AT91" s="98">
        <f t="shared" si="1"/>
        <v>0</v>
      </c>
      <c r="AU91" s="99">
        <f>'01 - Rekonštrukcia interiéru'!W132</f>
        <v>1661.7587297399998</v>
      </c>
      <c r="AV91" s="98">
        <f>'01 - Rekonštrukcia interiéru'!M33</f>
        <v>0</v>
      </c>
      <c r="AW91" s="98">
        <f>'01 - Rekonštrukcia interiéru'!M34</f>
        <v>0</v>
      </c>
      <c r="AX91" s="98">
        <f>'01 - Rekonštrukcia interiéru'!M35</f>
        <v>0</v>
      </c>
      <c r="AY91" s="98">
        <f>'01 - Rekonštrukcia interiéru'!M36</f>
        <v>0</v>
      </c>
      <c r="AZ91" s="98">
        <f>'01 - Rekonštrukcia interiéru'!H33</f>
        <v>0</v>
      </c>
      <c r="BA91" s="98">
        <f>'01 - Rekonštrukcia interiéru'!H34</f>
        <v>0</v>
      </c>
      <c r="BB91" s="98">
        <f>'01 - Rekonštrukcia interiéru'!H35</f>
        <v>0</v>
      </c>
      <c r="BC91" s="98">
        <f>'01 - Rekonštrukcia interiéru'!H36</f>
        <v>0</v>
      </c>
      <c r="BD91" s="100">
        <f>'01 - Rekonštrukcia interiéru'!H37</f>
        <v>0</v>
      </c>
      <c r="BT91" s="101" t="s">
        <v>81</v>
      </c>
      <c r="BV91" s="101" t="s">
        <v>72</v>
      </c>
      <c r="BW91" s="101" t="s">
        <v>83</v>
      </c>
      <c r="BX91" s="101" t="s">
        <v>80</v>
      </c>
    </row>
    <row r="92" spans="1:76" s="6" customFormat="1" ht="22.5" customHeight="1" x14ac:dyDescent="0.3">
      <c r="A92" s="84" t="s">
        <v>75</v>
      </c>
      <c r="B92" s="94"/>
      <c r="C92" s="95"/>
      <c r="D92" s="95"/>
      <c r="E92" s="228" t="s">
        <v>14</v>
      </c>
      <c r="F92" s="228"/>
      <c r="G92" s="228"/>
      <c r="H92" s="228"/>
      <c r="I92" s="228"/>
      <c r="J92" s="95"/>
      <c r="K92" s="228" t="s">
        <v>84</v>
      </c>
      <c r="L92" s="228"/>
      <c r="M92" s="228"/>
      <c r="N92" s="228"/>
      <c r="O92" s="228"/>
      <c r="P92" s="228"/>
      <c r="Q92" s="228"/>
      <c r="R92" s="228"/>
      <c r="S92" s="228"/>
      <c r="T92" s="228"/>
      <c r="U92" s="228"/>
      <c r="V92" s="228"/>
      <c r="W92" s="228"/>
      <c r="X92" s="228"/>
      <c r="Y92" s="228"/>
      <c r="Z92" s="228"/>
      <c r="AA92" s="228"/>
      <c r="AB92" s="228"/>
      <c r="AC92" s="228"/>
      <c r="AD92" s="228"/>
      <c r="AE92" s="228"/>
      <c r="AF92" s="228"/>
      <c r="AG92" s="229">
        <f>'02 - Zateplenie fasády a ...'!M31</f>
        <v>0</v>
      </c>
      <c r="AH92" s="230"/>
      <c r="AI92" s="230"/>
      <c r="AJ92" s="230"/>
      <c r="AK92" s="230"/>
      <c r="AL92" s="230"/>
      <c r="AM92" s="230"/>
      <c r="AN92" s="229">
        <f t="shared" si="0"/>
        <v>0</v>
      </c>
      <c r="AO92" s="230"/>
      <c r="AP92" s="230"/>
      <c r="AQ92" s="96"/>
      <c r="AS92" s="97">
        <f>'02 - Zateplenie fasády a ...'!M29</f>
        <v>0</v>
      </c>
      <c r="AT92" s="98">
        <f t="shared" si="1"/>
        <v>0</v>
      </c>
      <c r="AU92" s="99">
        <f>'02 - Zateplenie fasády a ...'!W127</f>
        <v>3045.5114256799998</v>
      </c>
      <c r="AV92" s="98">
        <f>'02 - Zateplenie fasády a ...'!M33</f>
        <v>0</v>
      </c>
      <c r="AW92" s="98">
        <f>'02 - Zateplenie fasády a ...'!M34</f>
        <v>0</v>
      </c>
      <c r="AX92" s="98">
        <f>'02 - Zateplenie fasády a ...'!M35</f>
        <v>0</v>
      </c>
      <c r="AY92" s="98">
        <f>'02 - Zateplenie fasády a ...'!M36</f>
        <v>0</v>
      </c>
      <c r="AZ92" s="98">
        <f>'02 - Zateplenie fasády a ...'!H33</f>
        <v>0</v>
      </c>
      <c r="BA92" s="98">
        <f>'02 - Zateplenie fasády a ...'!H34</f>
        <v>0</v>
      </c>
      <c r="BB92" s="98">
        <f>'02 - Zateplenie fasády a ...'!H35</f>
        <v>0</v>
      </c>
      <c r="BC92" s="98">
        <f>'02 - Zateplenie fasády a ...'!H36</f>
        <v>0</v>
      </c>
      <c r="BD92" s="100">
        <f>'02 - Zateplenie fasády a ...'!H37</f>
        <v>0</v>
      </c>
      <c r="BT92" s="101" t="s">
        <v>81</v>
      </c>
      <c r="BV92" s="101" t="s">
        <v>72</v>
      </c>
      <c r="BW92" s="101" t="s">
        <v>85</v>
      </c>
      <c r="BX92" s="101" t="s">
        <v>80</v>
      </c>
    </row>
    <row r="93" spans="1:76" s="6" customFormat="1" ht="22.5" customHeight="1" x14ac:dyDescent="0.3">
      <c r="A93" s="84" t="s">
        <v>75</v>
      </c>
      <c r="B93" s="94"/>
      <c r="C93" s="95"/>
      <c r="D93" s="95"/>
      <c r="E93" s="228" t="s">
        <v>86</v>
      </c>
      <c r="F93" s="228"/>
      <c r="G93" s="228"/>
      <c r="H93" s="228"/>
      <c r="I93" s="228"/>
      <c r="J93" s="95"/>
      <c r="K93" s="228" t="s">
        <v>87</v>
      </c>
      <c r="L93" s="228"/>
      <c r="M93" s="228"/>
      <c r="N93" s="228"/>
      <c r="O93" s="228"/>
      <c r="P93" s="228"/>
      <c r="Q93" s="228"/>
      <c r="R93" s="228"/>
      <c r="S93" s="228"/>
      <c r="T93" s="228"/>
      <c r="U93" s="228"/>
      <c r="V93" s="228"/>
      <c r="W93" s="228"/>
      <c r="X93" s="228"/>
      <c r="Y93" s="228"/>
      <c r="Z93" s="228"/>
      <c r="AA93" s="228"/>
      <c r="AB93" s="228"/>
      <c r="AC93" s="228"/>
      <c r="AD93" s="228"/>
      <c r="AE93" s="228"/>
      <c r="AF93" s="228"/>
      <c r="AG93" s="229">
        <f>'03 - Výplne otvorov'!M31</f>
        <v>0</v>
      </c>
      <c r="AH93" s="230"/>
      <c r="AI93" s="230"/>
      <c r="AJ93" s="230"/>
      <c r="AK93" s="230"/>
      <c r="AL93" s="230"/>
      <c r="AM93" s="230"/>
      <c r="AN93" s="229">
        <f t="shared" si="0"/>
        <v>0</v>
      </c>
      <c r="AO93" s="230"/>
      <c r="AP93" s="230"/>
      <c r="AQ93" s="96"/>
      <c r="AS93" s="97">
        <f>'03 - Výplne otvorov'!M29</f>
        <v>0</v>
      </c>
      <c r="AT93" s="98">
        <f t="shared" si="1"/>
        <v>0</v>
      </c>
      <c r="AU93" s="99">
        <f>'03 - Výplne otvorov'!W120</f>
        <v>730.88180499999999</v>
      </c>
      <c r="AV93" s="98">
        <f>'03 - Výplne otvorov'!M33</f>
        <v>0</v>
      </c>
      <c r="AW93" s="98">
        <f>'03 - Výplne otvorov'!M34</f>
        <v>0</v>
      </c>
      <c r="AX93" s="98">
        <f>'03 - Výplne otvorov'!M35</f>
        <v>0</v>
      </c>
      <c r="AY93" s="98">
        <f>'03 - Výplne otvorov'!M36</f>
        <v>0</v>
      </c>
      <c r="AZ93" s="98">
        <f>'03 - Výplne otvorov'!H33</f>
        <v>0</v>
      </c>
      <c r="BA93" s="98">
        <f>'03 - Výplne otvorov'!H34</f>
        <v>0</v>
      </c>
      <c r="BB93" s="98">
        <f>'03 - Výplne otvorov'!H35</f>
        <v>0</v>
      </c>
      <c r="BC93" s="98">
        <f>'03 - Výplne otvorov'!H36</f>
        <v>0</v>
      </c>
      <c r="BD93" s="100">
        <f>'03 - Výplne otvorov'!H37</f>
        <v>0</v>
      </c>
      <c r="BT93" s="101" t="s">
        <v>81</v>
      </c>
      <c r="BV93" s="101" t="s">
        <v>72</v>
      </c>
      <c r="BW93" s="101" t="s">
        <v>88</v>
      </c>
      <c r="BX93" s="101" t="s">
        <v>80</v>
      </c>
    </row>
    <row r="94" spans="1:76" s="5" customFormat="1" ht="22.5" customHeight="1" x14ac:dyDescent="0.3">
      <c r="A94" s="84" t="s">
        <v>75</v>
      </c>
      <c r="B94" s="85"/>
      <c r="C94" s="86"/>
      <c r="D94" s="224" t="s">
        <v>14</v>
      </c>
      <c r="E94" s="224"/>
      <c r="F94" s="224"/>
      <c r="G94" s="224"/>
      <c r="H94" s="224"/>
      <c r="I94" s="87"/>
      <c r="J94" s="224" t="s">
        <v>89</v>
      </c>
      <c r="K94" s="224"/>
      <c r="L94" s="224"/>
      <c r="M94" s="224"/>
      <c r="N94" s="224"/>
      <c r="O94" s="224"/>
      <c r="P94" s="224"/>
      <c r="Q94" s="224"/>
      <c r="R94" s="224"/>
      <c r="S94" s="224"/>
      <c r="T94" s="224"/>
      <c r="U94" s="224"/>
      <c r="V94" s="224"/>
      <c r="W94" s="224"/>
      <c r="X94" s="224"/>
      <c r="Y94" s="224"/>
      <c r="Z94" s="224"/>
      <c r="AA94" s="224"/>
      <c r="AB94" s="224"/>
      <c r="AC94" s="224"/>
      <c r="AD94" s="224"/>
      <c r="AE94" s="224"/>
      <c r="AF94" s="224"/>
      <c r="AG94" s="225">
        <f>'[1]02 - Internát'!M30</f>
        <v>0</v>
      </c>
      <c r="AH94" s="226"/>
      <c r="AI94" s="226"/>
      <c r="AJ94" s="226"/>
      <c r="AK94" s="226"/>
      <c r="AL94" s="226"/>
      <c r="AM94" s="226"/>
      <c r="AN94" s="225">
        <f t="shared" si="0"/>
        <v>0</v>
      </c>
      <c r="AO94" s="226"/>
      <c r="AP94" s="226"/>
      <c r="AQ94" s="88"/>
      <c r="AS94" s="89">
        <f>'[1]02 - Internát'!M28</f>
        <v>0</v>
      </c>
      <c r="AT94" s="90">
        <f t="shared" si="1"/>
        <v>0</v>
      </c>
      <c r="AU94" s="91">
        <f>'[1]02 - Internát'!W140</f>
        <v>6240.4862680799997</v>
      </c>
      <c r="AV94" s="90">
        <f>'[1]02 - Internát'!M32</f>
        <v>0</v>
      </c>
      <c r="AW94" s="90">
        <f>'[1]02 - Internát'!M33</f>
        <v>0</v>
      </c>
      <c r="AX94" s="90">
        <f>'[1]02 - Internát'!M34</f>
        <v>0</v>
      </c>
      <c r="AY94" s="90">
        <f>'[1]02 - Internát'!M35</f>
        <v>0</v>
      </c>
      <c r="AZ94" s="90">
        <f>'[1]02 - Internát'!H32</f>
        <v>0</v>
      </c>
      <c r="BA94" s="90">
        <f>'[1]02 - Internát'!H33</f>
        <v>0</v>
      </c>
      <c r="BB94" s="90">
        <f>'[1]02 - Internát'!H34</f>
        <v>0</v>
      </c>
      <c r="BC94" s="90">
        <f>'[1]02 - Internát'!H35</f>
        <v>0</v>
      </c>
      <c r="BD94" s="92">
        <f>'[1]02 - Internát'!H36</f>
        <v>0</v>
      </c>
      <c r="BT94" s="93" t="s">
        <v>76</v>
      </c>
      <c r="BV94" s="93" t="s">
        <v>72</v>
      </c>
      <c r="BW94" s="93" t="s">
        <v>90</v>
      </c>
      <c r="BX94" s="93" t="s">
        <v>73</v>
      </c>
    </row>
    <row r="95" spans="1:76" s="5" customFormat="1" ht="22.5" customHeight="1" x14ac:dyDescent="0.3">
      <c r="A95" s="84" t="s">
        <v>75</v>
      </c>
      <c r="B95" s="85"/>
      <c r="C95" s="86"/>
      <c r="D95" s="224" t="s">
        <v>86</v>
      </c>
      <c r="E95" s="224"/>
      <c r="F95" s="224"/>
      <c r="G95" s="224"/>
      <c r="H95" s="224"/>
      <c r="I95" s="87"/>
      <c r="J95" s="224" t="s">
        <v>91</v>
      </c>
      <c r="K95" s="224"/>
      <c r="L95" s="224"/>
      <c r="M95" s="224"/>
      <c r="N95" s="224"/>
      <c r="O95" s="224"/>
      <c r="P95" s="224"/>
      <c r="Q95" s="224"/>
      <c r="R95" s="224"/>
      <c r="S95" s="224"/>
      <c r="T95" s="224"/>
      <c r="U95" s="224"/>
      <c r="V95" s="224"/>
      <c r="W95" s="224"/>
      <c r="X95" s="224"/>
      <c r="Y95" s="224"/>
      <c r="Z95" s="224"/>
      <c r="AA95" s="224"/>
      <c r="AB95" s="224"/>
      <c r="AC95" s="224"/>
      <c r="AD95" s="224"/>
      <c r="AE95" s="224"/>
      <c r="AF95" s="224"/>
      <c r="AG95" s="225">
        <f>'[2]03 - Škola'!M30</f>
        <v>0</v>
      </c>
      <c r="AH95" s="226"/>
      <c r="AI95" s="226"/>
      <c r="AJ95" s="226"/>
      <c r="AK95" s="226"/>
      <c r="AL95" s="226"/>
      <c r="AM95" s="226"/>
      <c r="AN95" s="225">
        <f t="shared" si="0"/>
        <v>0</v>
      </c>
      <c r="AO95" s="226"/>
      <c r="AP95" s="226"/>
      <c r="AQ95" s="88"/>
      <c r="AS95" s="102">
        <f>'[2]03 - Škola'!M28</f>
        <v>0</v>
      </c>
      <c r="AT95" s="103">
        <f t="shared" si="1"/>
        <v>0</v>
      </c>
      <c r="AU95" s="104">
        <f>'[2]03 - Škola'!W136</f>
        <v>2668.26719439</v>
      </c>
      <c r="AV95" s="103">
        <f>'[2]03 - Škola'!M32</f>
        <v>0</v>
      </c>
      <c r="AW95" s="103">
        <f>'[2]03 - Škola'!M33</f>
        <v>0</v>
      </c>
      <c r="AX95" s="103">
        <f>'[2]03 - Škola'!M34</f>
        <v>0</v>
      </c>
      <c r="AY95" s="103">
        <f>'[2]03 - Škola'!M35</f>
        <v>0</v>
      </c>
      <c r="AZ95" s="103">
        <f>'[2]03 - Škola'!H32</f>
        <v>0</v>
      </c>
      <c r="BA95" s="103">
        <f>'[2]03 - Škola'!H33</f>
        <v>0</v>
      </c>
      <c r="BB95" s="103">
        <f>'[2]03 - Škola'!H34</f>
        <v>0</v>
      </c>
      <c r="BC95" s="103">
        <f>'[2]03 - Škola'!H35</f>
        <v>0</v>
      </c>
      <c r="BD95" s="105">
        <f>'[2]03 - Škola'!H36</f>
        <v>0</v>
      </c>
      <c r="BT95" s="93" t="s">
        <v>76</v>
      </c>
      <c r="BV95" s="93" t="s">
        <v>72</v>
      </c>
      <c r="BW95" s="93" t="s">
        <v>92</v>
      </c>
      <c r="BX95" s="93" t="s">
        <v>73</v>
      </c>
    </row>
    <row r="96" spans="1:76" x14ac:dyDescent="0.3">
      <c r="B96" s="22"/>
      <c r="C96" s="25"/>
      <c r="D96" s="25"/>
      <c r="E96" s="25"/>
      <c r="F96" s="25"/>
      <c r="G96" s="25"/>
      <c r="H96" s="25"/>
      <c r="I96" s="25"/>
      <c r="J96" s="25"/>
      <c r="K96" s="25"/>
      <c r="L96" s="25"/>
      <c r="M96" s="25"/>
      <c r="N96" s="25"/>
      <c r="O96" s="25"/>
      <c r="P96" s="25"/>
      <c r="Q96" s="25"/>
      <c r="R96" s="25"/>
      <c r="S96" s="25"/>
      <c r="T96" s="25"/>
      <c r="U96" s="25"/>
      <c r="V96" s="25"/>
      <c r="W96" s="25"/>
      <c r="X96" s="25"/>
      <c r="Y96" s="25"/>
      <c r="Z96" s="25"/>
      <c r="AA96" s="25"/>
      <c r="AB96" s="25"/>
      <c r="AC96" s="25"/>
      <c r="AD96" s="25"/>
      <c r="AE96" s="25"/>
      <c r="AF96" s="25"/>
      <c r="AG96" s="25"/>
      <c r="AH96" s="25"/>
      <c r="AI96" s="25"/>
      <c r="AJ96" s="25"/>
      <c r="AK96" s="25"/>
      <c r="AL96" s="25"/>
      <c r="AM96" s="25"/>
      <c r="AN96" s="25"/>
      <c r="AO96" s="25"/>
      <c r="AP96" s="25"/>
      <c r="AQ96" s="23"/>
    </row>
    <row r="97" spans="2:48" s="1" customFormat="1" ht="30" customHeight="1" x14ac:dyDescent="0.3">
      <c r="B97" s="32"/>
      <c r="C97" s="77" t="s">
        <v>93</v>
      </c>
      <c r="D97" s="33"/>
      <c r="E97" s="33"/>
      <c r="F97" s="33"/>
      <c r="G97" s="33"/>
      <c r="H97" s="33"/>
      <c r="I97" s="33"/>
      <c r="J97" s="33"/>
      <c r="K97" s="33"/>
      <c r="L97" s="33"/>
      <c r="M97" s="33"/>
      <c r="N97" s="33"/>
      <c r="O97" s="33"/>
      <c r="P97" s="33"/>
      <c r="Q97" s="33"/>
      <c r="R97" s="33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  <c r="AF97" s="33"/>
      <c r="AG97" s="235">
        <v>0</v>
      </c>
      <c r="AH97" s="235"/>
      <c r="AI97" s="235"/>
      <c r="AJ97" s="235"/>
      <c r="AK97" s="235"/>
      <c r="AL97" s="235"/>
      <c r="AM97" s="235"/>
      <c r="AN97" s="235">
        <v>0</v>
      </c>
      <c r="AO97" s="235"/>
      <c r="AP97" s="235"/>
      <c r="AQ97" s="34"/>
      <c r="AS97" s="73" t="s">
        <v>94</v>
      </c>
      <c r="AT97" s="74" t="s">
        <v>95</v>
      </c>
      <c r="AU97" s="74" t="s">
        <v>35</v>
      </c>
      <c r="AV97" s="75" t="s">
        <v>58</v>
      </c>
    </row>
    <row r="98" spans="2:48" s="1" customFormat="1" ht="10.95" customHeight="1" x14ac:dyDescent="0.3">
      <c r="B98" s="32"/>
      <c r="C98" s="33"/>
      <c r="D98" s="33"/>
      <c r="E98" s="33"/>
      <c r="F98" s="33"/>
      <c r="G98" s="33"/>
      <c r="H98" s="33"/>
      <c r="I98" s="33"/>
      <c r="J98" s="33"/>
      <c r="K98" s="33"/>
      <c r="L98" s="33"/>
      <c r="M98" s="33"/>
      <c r="N98" s="33"/>
      <c r="O98" s="33"/>
      <c r="P98" s="33"/>
      <c r="Q98" s="33"/>
      <c r="R98" s="33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  <c r="AF98" s="33"/>
      <c r="AG98" s="33"/>
      <c r="AH98" s="33"/>
      <c r="AI98" s="33"/>
      <c r="AJ98" s="33"/>
      <c r="AK98" s="33"/>
      <c r="AL98" s="33"/>
      <c r="AM98" s="33"/>
      <c r="AN98" s="33"/>
      <c r="AO98" s="33"/>
      <c r="AP98" s="33"/>
      <c r="AQ98" s="34"/>
      <c r="AS98" s="106"/>
      <c r="AT98" s="53"/>
      <c r="AU98" s="53"/>
      <c r="AV98" s="55"/>
    </row>
    <row r="99" spans="2:48" s="1" customFormat="1" ht="30" customHeight="1" x14ac:dyDescent="0.3">
      <c r="B99" s="32"/>
      <c r="C99" s="107" t="s">
        <v>96</v>
      </c>
      <c r="D99" s="108"/>
      <c r="E99" s="108"/>
      <c r="F99" s="108"/>
      <c r="G99" s="108"/>
      <c r="H99" s="108"/>
      <c r="I99" s="108"/>
      <c r="J99" s="108"/>
      <c r="K99" s="108"/>
      <c r="L99" s="108"/>
      <c r="M99" s="108"/>
      <c r="N99" s="108"/>
      <c r="O99" s="108"/>
      <c r="P99" s="108"/>
      <c r="Q99" s="108"/>
      <c r="R99" s="108"/>
      <c r="S99" s="108"/>
      <c r="T99" s="108"/>
      <c r="U99" s="108"/>
      <c r="V99" s="108"/>
      <c r="W99" s="108"/>
      <c r="X99" s="108"/>
      <c r="Y99" s="108"/>
      <c r="Z99" s="108"/>
      <c r="AA99" s="108"/>
      <c r="AB99" s="108"/>
      <c r="AC99" s="108"/>
      <c r="AD99" s="108"/>
      <c r="AE99" s="108"/>
      <c r="AF99" s="108"/>
      <c r="AG99" s="231">
        <f>ROUND(AG87+AG97,2)</f>
        <v>0</v>
      </c>
      <c r="AH99" s="231"/>
      <c r="AI99" s="231"/>
      <c r="AJ99" s="231"/>
      <c r="AK99" s="231"/>
      <c r="AL99" s="231"/>
      <c r="AM99" s="231"/>
      <c r="AN99" s="231">
        <f>AN87+AN97</f>
        <v>0</v>
      </c>
      <c r="AO99" s="231"/>
      <c r="AP99" s="231"/>
      <c r="AQ99" s="34"/>
    </row>
    <row r="100" spans="2:48" s="1" customFormat="1" ht="6.9" customHeight="1" x14ac:dyDescent="0.3">
      <c r="B100" s="56"/>
      <c r="C100" s="57"/>
      <c r="D100" s="57"/>
      <c r="E100" s="57"/>
      <c r="F100" s="57"/>
      <c r="G100" s="57"/>
      <c r="H100" s="57"/>
      <c r="I100" s="57"/>
      <c r="J100" s="57"/>
      <c r="K100" s="57"/>
      <c r="L100" s="57"/>
      <c r="M100" s="57"/>
      <c r="N100" s="57"/>
      <c r="O100" s="57"/>
      <c r="P100" s="57"/>
      <c r="Q100" s="57"/>
      <c r="R100" s="57"/>
      <c r="S100" s="57"/>
      <c r="T100" s="57"/>
      <c r="U100" s="57"/>
      <c r="V100" s="57"/>
      <c r="W100" s="57"/>
      <c r="X100" s="57"/>
      <c r="Y100" s="57"/>
      <c r="Z100" s="57"/>
      <c r="AA100" s="57"/>
      <c r="AB100" s="57"/>
      <c r="AC100" s="57"/>
      <c r="AD100" s="57"/>
      <c r="AE100" s="57"/>
      <c r="AF100" s="57"/>
      <c r="AG100" s="57"/>
      <c r="AH100" s="57"/>
      <c r="AI100" s="57"/>
      <c r="AJ100" s="57"/>
      <c r="AK100" s="57"/>
      <c r="AL100" s="57"/>
      <c r="AM100" s="57"/>
      <c r="AN100" s="57"/>
      <c r="AO100" s="57"/>
      <c r="AP100" s="57"/>
      <c r="AQ100" s="58"/>
    </row>
  </sheetData>
  <mergeCells count="73">
    <mergeCell ref="AR2:BE2"/>
    <mergeCell ref="AG87:AM87"/>
    <mergeCell ref="AN87:AP87"/>
    <mergeCell ref="AG97:AM97"/>
    <mergeCell ref="AN97:AP97"/>
    <mergeCell ref="AN92:AP92"/>
    <mergeCell ref="AG92:AM92"/>
    <mergeCell ref="AN90:AP90"/>
    <mergeCell ref="AG90:AM90"/>
    <mergeCell ref="AN88:AP88"/>
    <mergeCell ref="AG88:AM88"/>
    <mergeCell ref="AS82:AT84"/>
    <mergeCell ref="AM83:AP83"/>
    <mergeCell ref="AK26:AO26"/>
    <mergeCell ref="AK27:AO27"/>
    <mergeCell ref="AK29:AO29"/>
    <mergeCell ref="AG99:AM99"/>
    <mergeCell ref="AN99:AP99"/>
    <mergeCell ref="AN94:AP94"/>
    <mergeCell ref="AG94:AM94"/>
    <mergeCell ref="D94:H94"/>
    <mergeCell ref="J94:AF94"/>
    <mergeCell ref="AN95:AP95"/>
    <mergeCell ref="AG95:AM95"/>
    <mergeCell ref="D95:H95"/>
    <mergeCell ref="J95:AF95"/>
    <mergeCell ref="E92:I92"/>
    <mergeCell ref="K92:AF92"/>
    <mergeCell ref="AN93:AP93"/>
    <mergeCell ref="AG93:AM93"/>
    <mergeCell ref="E93:I93"/>
    <mergeCell ref="K93:AF93"/>
    <mergeCell ref="E90:I90"/>
    <mergeCell ref="K90:AF90"/>
    <mergeCell ref="AN91:AP91"/>
    <mergeCell ref="AG91:AM91"/>
    <mergeCell ref="E91:I91"/>
    <mergeCell ref="K91:AF91"/>
    <mergeCell ref="D88:H88"/>
    <mergeCell ref="J88:AF88"/>
    <mergeCell ref="AN89:AP89"/>
    <mergeCell ref="AG89:AM89"/>
    <mergeCell ref="D89:H89"/>
    <mergeCell ref="J89:AF89"/>
    <mergeCell ref="C85:G85"/>
    <mergeCell ref="I85:AF85"/>
    <mergeCell ref="AG85:AM85"/>
    <mergeCell ref="AN85:AP85"/>
    <mergeCell ref="X37:AB37"/>
    <mergeCell ref="AK37:AO37"/>
    <mergeCell ref="C76:AP76"/>
    <mergeCell ref="L78:AO78"/>
    <mergeCell ref="AM82:AP82"/>
    <mergeCell ref="L34:O34"/>
    <mergeCell ref="W34:AE34"/>
    <mergeCell ref="AK34:AO34"/>
    <mergeCell ref="L35:O35"/>
    <mergeCell ref="W35:AE35"/>
    <mergeCell ref="AK35:AO35"/>
    <mergeCell ref="L32:O32"/>
    <mergeCell ref="W32:AE32"/>
    <mergeCell ref="AK32:AO32"/>
    <mergeCell ref="L33:O33"/>
    <mergeCell ref="W33:AE33"/>
    <mergeCell ref="AK33:AO33"/>
    <mergeCell ref="L31:O31"/>
    <mergeCell ref="W31:AE31"/>
    <mergeCell ref="AK31:AO31"/>
    <mergeCell ref="C2:AP2"/>
    <mergeCell ref="C4:AP4"/>
    <mergeCell ref="K5:AO5"/>
    <mergeCell ref="K6:AO6"/>
    <mergeCell ref="E23:AN23"/>
  </mergeCells>
  <hyperlinks>
    <hyperlink ref="K1:S1" location="C2" display="1) Súhrnný list stavby" xr:uid="{00000000-0004-0000-0000-000000000000}"/>
    <hyperlink ref="W1:AF1" location="C87" display="2) Rekapitulácia objektov" xr:uid="{00000000-0004-0000-0000-000001000000}"/>
    <hyperlink ref="A88" location="'02 - Banská Bystrica'!C2" display="/" xr:uid="{00000000-0004-0000-0000-000002000000}"/>
    <hyperlink ref="A90" location="'01 - Dielne'!C2" display="/" xr:uid="{00000000-0004-0000-0000-000003000000}"/>
    <hyperlink ref="A91" location="'01 - Rekonštrukcia interiéru'!C2" display="/" xr:uid="{00000000-0004-0000-0000-000004000000}"/>
    <hyperlink ref="A92" location="'02 - Zateplenie fasády a ...'!C2" display="/" xr:uid="{00000000-0004-0000-0000-000005000000}"/>
    <hyperlink ref="A93" location="'03 - Výplne otvorov'!C2" display="/" xr:uid="{00000000-0004-0000-0000-000006000000}"/>
    <hyperlink ref="A94" location="'02 - Internát'!C2" display="/" xr:uid="{00000000-0004-0000-0000-000007000000}"/>
    <hyperlink ref="A95" location="'03 - Škola'!C2" display="/" xr:uid="{00000000-0004-0000-0000-000008000000}"/>
  </hyperlinks>
  <pageMargins left="0.58333330000000005" right="0.58333330000000005" top="0.5" bottom="0.46666669999999999" header="0" footer="0"/>
  <pageSetup paperSize="9" scale="95" fitToHeight="100" orientation="portrait" blackAndWhite="1" r:id="rId1"/>
  <headerFooter>
    <oddFooter>&amp;CStrana &amp;P z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N108"/>
  <sheetViews>
    <sheetView showGridLines="0" workbookViewId="0">
      <pane ySplit="1" topLeftCell="A81" activePane="bottomLeft" state="frozen"/>
      <selection pane="bottomLeft" activeCell="O8" sqref="O8:P8"/>
    </sheetView>
  </sheetViews>
  <sheetFormatPr defaultRowHeight="12" x14ac:dyDescent="0.3"/>
  <cols>
    <col min="1" max="1" width="8.28515625" customWidth="1"/>
    <col min="2" max="2" width="1.7109375" customWidth="1"/>
    <col min="3" max="3" width="4.140625" customWidth="1"/>
    <col min="4" max="4" width="4.28515625" customWidth="1"/>
    <col min="5" max="5" width="17.140625" customWidth="1"/>
    <col min="6" max="7" width="11.140625" customWidth="1"/>
    <col min="8" max="8" width="12.42578125" customWidth="1"/>
    <col min="9" max="9" width="7" customWidth="1"/>
    <col min="10" max="10" width="5.140625" customWidth="1"/>
    <col min="11" max="11" width="11.42578125" customWidth="1"/>
    <col min="12" max="12" width="12" customWidth="1"/>
    <col min="13" max="14" width="6" customWidth="1"/>
    <col min="15" max="15" width="2" customWidth="1"/>
    <col min="16" max="16" width="12.42578125" customWidth="1"/>
    <col min="17" max="17" width="4.140625" customWidth="1"/>
    <col min="18" max="18" width="1.7109375" customWidth="1"/>
    <col min="19" max="19" width="8.140625" customWidth="1"/>
    <col min="20" max="20" width="29.7109375" hidden="1" customWidth="1"/>
    <col min="21" max="21" width="16.28515625" hidden="1" customWidth="1"/>
    <col min="22" max="22" width="12.28515625" hidden="1" customWidth="1"/>
    <col min="23" max="23" width="16.28515625" hidden="1" customWidth="1"/>
    <col min="24" max="24" width="12.140625" hidden="1" customWidth="1"/>
    <col min="25" max="25" width="15" hidden="1" customWidth="1"/>
    <col min="26" max="26" width="11" hidden="1" customWidth="1"/>
    <col min="27" max="27" width="15" hidden="1" customWidth="1"/>
    <col min="28" max="28" width="16.28515625" hidden="1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1" spans="1:66" ht="21.75" customHeight="1" x14ac:dyDescent="0.3">
      <c r="A1" s="109"/>
      <c r="B1" s="12"/>
      <c r="C1" s="12"/>
      <c r="D1" s="13" t="s">
        <v>1</v>
      </c>
      <c r="E1" s="12"/>
      <c r="F1" s="14" t="s">
        <v>97</v>
      </c>
      <c r="G1" s="14"/>
      <c r="H1" s="249" t="s">
        <v>98</v>
      </c>
      <c r="I1" s="249"/>
      <c r="J1" s="249"/>
      <c r="K1" s="249"/>
      <c r="L1" s="14" t="s">
        <v>99</v>
      </c>
      <c r="M1" s="12"/>
      <c r="N1" s="12"/>
      <c r="O1" s="13" t="s">
        <v>100</v>
      </c>
      <c r="P1" s="12"/>
      <c r="Q1" s="12"/>
      <c r="R1" s="12"/>
      <c r="S1" s="14" t="s">
        <v>101</v>
      </c>
      <c r="T1" s="14"/>
      <c r="U1" s="109"/>
      <c r="V1" s="109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</row>
    <row r="2" spans="1:66" ht="36.9" customHeight="1" x14ac:dyDescent="0.3">
      <c r="C2" s="205" t="s">
        <v>7</v>
      </c>
      <c r="D2" s="206"/>
      <c r="E2" s="206"/>
      <c r="F2" s="206"/>
      <c r="G2" s="206"/>
      <c r="H2" s="206"/>
      <c r="I2" s="206"/>
      <c r="J2" s="206"/>
      <c r="K2" s="206"/>
      <c r="L2" s="206"/>
      <c r="M2" s="206"/>
      <c r="N2" s="206"/>
      <c r="O2" s="206"/>
      <c r="P2" s="206"/>
      <c r="Q2" s="206"/>
      <c r="S2" s="232" t="s">
        <v>8</v>
      </c>
      <c r="T2" s="233"/>
      <c r="U2" s="233"/>
      <c r="V2" s="233"/>
      <c r="W2" s="233"/>
      <c r="X2" s="233"/>
      <c r="Y2" s="233"/>
      <c r="Z2" s="233"/>
      <c r="AA2" s="233"/>
      <c r="AB2" s="233"/>
      <c r="AC2" s="233"/>
      <c r="AT2" s="18" t="s">
        <v>73</v>
      </c>
    </row>
    <row r="3" spans="1:66" ht="6.9" customHeight="1" x14ac:dyDescent="0.3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1"/>
      <c r="AT3" s="18" t="s">
        <v>71</v>
      </c>
    </row>
    <row r="4" spans="1:66" ht="36.9" customHeight="1" x14ac:dyDescent="0.3">
      <c r="B4" s="22"/>
      <c r="C4" s="207" t="s">
        <v>102</v>
      </c>
      <c r="D4" s="208"/>
      <c r="E4" s="208"/>
      <c r="F4" s="208"/>
      <c r="G4" s="208"/>
      <c r="H4" s="208"/>
      <c r="I4" s="208"/>
      <c r="J4" s="208"/>
      <c r="K4" s="208"/>
      <c r="L4" s="208"/>
      <c r="M4" s="208"/>
      <c r="N4" s="208"/>
      <c r="O4" s="208"/>
      <c r="P4" s="208"/>
      <c r="Q4" s="208"/>
      <c r="R4" s="23"/>
      <c r="T4" s="24" t="s">
        <v>12</v>
      </c>
      <c r="AT4" s="18" t="s">
        <v>6</v>
      </c>
    </row>
    <row r="5" spans="1:66" ht="6.9" customHeight="1" x14ac:dyDescent="0.3">
      <c r="B5" s="22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3"/>
    </row>
    <row r="6" spans="1:66" s="1" customFormat="1" ht="32.85" customHeight="1" x14ac:dyDescent="0.3">
      <c r="B6" s="32"/>
      <c r="C6" s="33"/>
      <c r="D6" s="28" t="s">
        <v>15</v>
      </c>
      <c r="E6" s="33"/>
      <c r="F6" s="211" t="s">
        <v>16</v>
      </c>
      <c r="G6" s="243"/>
      <c r="H6" s="243"/>
      <c r="I6" s="243"/>
      <c r="J6" s="243"/>
      <c r="K6" s="243"/>
      <c r="L6" s="243"/>
      <c r="M6" s="243"/>
      <c r="N6" s="243"/>
      <c r="O6" s="243"/>
      <c r="P6" s="243"/>
      <c r="Q6" s="33"/>
      <c r="R6" s="34"/>
    </row>
    <row r="7" spans="1:66" s="1" customFormat="1" ht="14.4" customHeight="1" x14ac:dyDescent="0.3">
      <c r="B7" s="32"/>
      <c r="C7" s="33"/>
      <c r="D7" s="29" t="s">
        <v>17</v>
      </c>
      <c r="E7" s="33"/>
      <c r="F7" s="27" t="s">
        <v>5</v>
      </c>
      <c r="G7" s="33"/>
      <c r="H7" s="33"/>
      <c r="I7" s="33"/>
      <c r="J7" s="33"/>
      <c r="K7" s="33"/>
      <c r="L7" s="33"/>
      <c r="M7" s="29" t="s">
        <v>18</v>
      </c>
      <c r="N7" s="33"/>
      <c r="O7" s="27" t="s">
        <v>5</v>
      </c>
      <c r="P7" s="33"/>
      <c r="Q7" s="33"/>
      <c r="R7" s="34"/>
    </row>
    <row r="8" spans="1:66" s="1" customFormat="1" ht="14.4" customHeight="1" x14ac:dyDescent="0.3">
      <c r="B8" s="32"/>
      <c r="C8" s="33"/>
      <c r="D8" s="29" t="s">
        <v>19</v>
      </c>
      <c r="E8" s="33"/>
      <c r="F8" s="27" t="s">
        <v>16</v>
      </c>
      <c r="G8" s="33"/>
      <c r="H8" s="33"/>
      <c r="I8" s="33"/>
      <c r="J8" s="33"/>
      <c r="K8" s="33"/>
      <c r="L8" s="33"/>
      <c r="M8" s="29" t="s">
        <v>20</v>
      </c>
      <c r="N8" s="33"/>
      <c r="O8" s="244"/>
      <c r="P8" s="244"/>
      <c r="Q8" s="33"/>
      <c r="R8" s="34"/>
    </row>
    <row r="9" spans="1:66" s="1" customFormat="1" ht="10.95" customHeight="1" x14ac:dyDescent="0.3">
      <c r="B9" s="32"/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4"/>
    </row>
    <row r="10" spans="1:66" s="1" customFormat="1" ht="14.4" customHeight="1" x14ac:dyDescent="0.3">
      <c r="B10" s="32"/>
      <c r="C10" s="33"/>
      <c r="D10" s="29" t="s">
        <v>21</v>
      </c>
      <c r="E10" s="33"/>
      <c r="F10" s="33"/>
      <c r="G10" s="33"/>
      <c r="H10" s="33"/>
      <c r="I10" s="33"/>
      <c r="J10" s="33"/>
      <c r="K10" s="33"/>
      <c r="L10" s="33"/>
      <c r="M10" s="29" t="s">
        <v>22</v>
      </c>
      <c r="N10" s="33"/>
      <c r="O10" s="209" t="str">
        <f>IF('Rekapitulácia stavby'!AN10="","",'Rekapitulácia stavby'!AN10)</f>
        <v/>
      </c>
      <c r="P10" s="209"/>
      <c r="Q10" s="33"/>
      <c r="R10" s="34"/>
    </row>
    <row r="11" spans="1:66" s="1" customFormat="1" ht="18" customHeight="1" x14ac:dyDescent="0.3">
      <c r="B11" s="32"/>
      <c r="C11" s="33"/>
      <c r="D11" s="33"/>
      <c r="E11" s="27" t="str">
        <f>IF('Rekapitulácia stavby'!E11="","",'Rekapitulácia stavby'!E11)</f>
        <v xml:space="preserve"> </v>
      </c>
      <c r="F11" s="33"/>
      <c r="G11" s="33"/>
      <c r="H11" s="33"/>
      <c r="I11" s="33"/>
      <c r="J11" s="33"/>
      <c r="K11" s="33"/>
      <c r="L11" s="33"/>
      <c r="M11" s="29" t="s">
        <v>24</v>
      </c>
      <c r="N11" s="33"/>
      <c r="O11" s="209" t="str">
        <f>IF('Rekapitulácia stavby'!AN11="","",'Rekapitulácia stavby'!AN11)</f>
        <v/>
      </c>
      <c r="P11" s="209"/>
      <c r="Q11" s="33"/>
      <c r="R11" s="34"/>
    </row>
    <row r="12" spans="1:66" s="1" customFormat="1" ht="6.9" customHeight="1" x14ac:dyDescent="0.3">
      <c r="B12" s="32"/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4"/>
    </row>
    <row r="13" spans="1:66" s="1" customFormat="1" ht="14.4" customHeight="1" x14ac:dyDescent="0.3">
      <c r="B13" s="32"/>
      <c r="C13" s="33"/>
      <c r="D13" s="29" t="s">
        <v>25</v>
      </c>
      <c r="E13" s="33"/>
      <c r="F13" s="33"/>
      <c r="G13" s="33"/>
      <c r="H13" s="33"/>
      <c r="I13" s="33"/>
      <c r="J13" s="33"/>
      <c r="K13" s="33"/>
      <c r="L13" s="33"/>
      <c r="M13" s="29" t="s">
        <v>22</v>
      </c>
      <c r="N13" s="33"/>
      <c r="O13" s="209" t="str">
        <f>IF('Rekapitulácia stavby'!AN13="","",'Rekapitulácia stavby'!AN13)</f>
        <v/>
      </c>
      <c r="P13" s="209"/>
      <c r="Q13" s="33"/>
      <c r="R13" s="34"/>
    </row>
    <row r="14" spans="1:66" s="1" customFormat="1" ht="18" customHeight="1" x14ac:dyDescent="0.3">
      <c r="B14" s="32"/>
      <c r="C14" s="33"/>
      <c r="D14" s="33"/>
      <c r="E14" s="27" t="str">
        <f>IF('Rekapitulácia stavby'!E14="","",'Rekapitulácia stavby'!E14)</f>
        <v xml:space="preserve"> </v>
      </c>
      <c r="F14" s="33"/>
      <c r="G14" s="33"/>
      <c r="H14" s="33"/>
      <c r="I14" s="33"/>
      <c r="J14" s="33"/>
      <c r="K14" s="33"/>
      <c r="L14" s="33"/>
      <c r="M14" s="29" t="s">
        <v>24</v>
      </c>
      <c r="N14" s="33"/>
      <c r="O14" s="209" t="str">
        <f>IF('Rekapitulácia stavby'!AN14="","",'Rekapitulácia stavby'!AN14)</f>
        <v/>
      </c>
      <c r="P14" s="209"/>
      <c r="Q14" s="33"/>
      <c r="R14" s="34"/>
    </row>
    <row r="15" spans="1:66" s="1" customFormat="1" ht="6.9" customHeight="1" x14ac:dyDescent="0.3">
      <c r="B15" s="32"/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4"/>
    </row>
    <row r="16" spans="1:66" s="1" customFormat="1" ht="14.4" customHeight="1" x14ac:dyDescent="0.3">
      <c r="B16" s="32"/>
      <c r="C16" s="33"/>
      <c r="D16" s="29" t="s">
        <v>26</v>
      </c>
      <c r="E16" s="33"/>
      <c r="F16" s="33"/>
      <c r="G16" s="33"/>
      <c r="H16" s="33"/>
      <c r="I16" s="33"/>
      <c r="J16" s="33"/>
      <c r="K16" s="33"/>
      <c r="L16" s="33"/>
      <c r="M16" s="29" t="s">
        <v>22</v>
      </c>
      <c r="N16" s="33"/>
      <c r="O16" s="209" t="s">
        <v>5</v>
      </c>
      <c r="P16" s="209"/>
      <c r="Q16" s="33"/>
      <c r="R16" s="34"/>
    </row>
    <row r="17" spans="2:18" s="1" customFormat="1" ht="18" customHeight="1" x14ac:dyDescent="0.3">
      <c r="B17" s="32"/>
      <c r="C17" s="33"/>
      <c r="D17" s="33"/>
      <c r="E17" s="27" t="s">
        <v>27</v>
      </c>
      <c r="F17" s="33"/>
      <c r="G17" s="33"/>
      <c r="H17" s="33"/>
      <c r="I17" s="33"/>
      <c r="J17" s="33"/>
      <c r="K17" s="33"/>
      <c r="L17" s="33"/>
      <c r="M17" s="29" t="s">
        <v>24</v>
      </c>
      <c r="N17" s="33"/>
      <c r="O17" s="209" t="s">
        <v>5</v>
      </c>
      <c r="P17" s="209"/>
      <c r="Q17" s="33"/>
      <c r="R17" s="34"/>
    </row>
    <row r="18" spans="2:18" s="1" customFormat="1" ht="6.9" customHeight="1" x14ac:dyDescent="0.3">
      <c r="B18" s="32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4"/>
    </row>
    <row r="19" spans="2:18" s="1" customFormat="1" ht="14.4" customHeight="1" x14ac:dyDescent="0.3">
      <c r="B19" s="32"/>
      <c r="C19" s="33"/>
      <c r="D19" s="29" t="s">
        <v>30</v>
      </c>
      <c r="E19" s="33"/>
      <c r="F19" s="33"/>
      <c r="G19" s="33"/>
      <c r="H19" s="33"/>
      <c r="I19" s="33"/>
      <c r="J19" s="33"/>
      <c r="K19" s="33"/>
      <c r="L19" s="33"/>
      <c r="M19" s="29" t="s">
        <v>22</v>
      </c>
      <c r="N19" s="33"/>
      <c r="O19" s="209" t="str">
        <f>IF('Rekapitulácia stavby'!AN19="","",'Rekapitulácia stavby'!AN19)</f>
        <v/>
      </c>
      <c r="P19" s="209"/>
      <c r="Q19" s="33"/>
      <c r="R19" s="34"/>
    </row>
    <row r="20" spans="2:18" s="1" customFormat="1" ht="18" customHeight="1" x14ac:dyDescent="0.3">
      <c r="B20" s="32"/>
      <c r="C20" s="33"/>
      <c r="D20" s="33"/>
      <c r="E20" s="27" t="str">
        <f>IF('Rekapitulácia stavby'!E20="","",'Rekapitulácia stavby'!E20)</f>
        <v xml:space="preserve"> </v>
      </c>
      <c r="F20" s="33"/>
      <c r="G20" s="33"/>
      <c r="H20" s="33"/>
      <c r="I20" s="33"/>
      <c r="J20" s="33"/>
      <c r="K20" s="33"/>
      <c r="L20" s="33"/>
      <c r="M20" s="29" t="s">
        <v>24</v>
      </c>
      <c r="N20" s="33"/>
      <c r="O20" s="209" t="str">
        <f>IF('Rekapitulácia stavby'!AN20="","",'Rekapitulácia stavby'!AN20)</f>
        <v/>
      </c>
      <c r="P20" s="209"/>
      <c r="Q20" s="33"/>
      <c r="R20" s="34"/>
    </row>
    <row r="21" spans="2:18" s="1" customFormat="1" ht="6.9" customHeight="1" x14ac:dyDescent="0.3">
      <c r="B21" s="32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4"/>
    </row>
    <row r="22" spans="2:18" s="1" customFormat="1" ht="14.4" customHeight="1" x14ac:dyDescent="0.3">
      <c r="B22" s="32"/>
      <c r="C22" s="33"/>
      <c r="D22" s="29" t="s">
        <v>31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4"/>
    </row>
    <row r="23" spans="2:18" s="1" customFormat="1" ht="22.5" customHeight="1" x14ac:dyDescent="0.3">
      <c r="B23" s="32"/>
      <c r="C23" s="33"/>
      <c r="D23" s="33"/>
      <c r="E23" s="212" t="s">
        <v>5</v>
      </c>
      <c r="F23" s="212"/>
      <c r="G23" s="212"/>
      <c r="H23" s="212"/>
      <c r="I23" s="212"/>
      <c r="J23" s="212"/>
      <c r="K23" s="212"/>
      <c r="L23" s="212"/>
      <c r="M23" s="33"/>
      <c r="N23" s="33"/>
      <c r="O23" s="33"/>
      <c r="P23" s="33"/>
      <c r="Q23" s="33"/>
      <c r="R23" s="34"/>
    </row>
    <row r="24" spans="2:18" s="1" customFormat="1" ht="6.9" customHeight="1" x14ac:dyDescent="0.3">
      <c r="B24" s="32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4"/>
    </row>
    <row r="25" spans="2:18" s="1" customFormat="1" ht="6.9" customHeight="1" x14ac:dyDescent="0.3">
      <c r="B25" s="32"/>
      <c r="C25" s="33"/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33"/>
      <c r="R25" s="34"/>
    </row>
    <row r="26" spans="2:18" s="1" customFormat="1" ht="14.4" customHeight="1" x14ac:dyDescent="0.3">
      <c r="B26" s="32"/>
      <c r="C26" s="33"/>
      <c r="D26" s="110" t="s">
        <v>103</v>
      </c>
      <c r="E26" s="33"/>
      <c r="F26" s="33"/>
      <c r="G26" s="33"/>
      <c r="H26" s="33"/>
      <c r="I26" s="33"/>
      <c r="J26" s="33"/>
      <c r="K26" s="33"/>
      <c r="L26" s="33"/>
      <c r="M26" s="240">
        <f>N87</f>
        <v>0</v>
      </c>
      <c r="N26" s="240"/>
      <c r="O26" s="240"/>
      <c r="P26" s="240"/>
      <c r="Q26" s="33"/>
      <c r="R26" s="34"/>
    </row>
    <row r="27" spans="2:18" s="1" customFormat="1" ht="14.4" customHeight="1" x14ac:dyDescent="0.3">
      <c r="B27" s="32"/>
      <c r="C27" s="33"/>
      <c r="D27" s="31" t="s">
        <v>104</v>
      </c>
      <c r="E27" s="33"/>
      <c r="F27" s="33"/>
      <c r="G27" s="33"/>
      <c r="H27" s="33"/>
      <c r="I27" s="33"/>
      <c r="J27" s="33"/>
      <c r="K27" s="33"/>
      <c r="L27" s="33"/>
      <c r="M27" s="240">
        <f>N89</f>
        <v>0</v>
      </c>
      <c r="N27" s="240"/>
      <c r="O27" s="240"/>
      <c r="P27" s="240"/>
      <c r="Q27" s="33"/>
      <c r="R27" s="34"/>
    </row>
    <row r="28" spans="2:18" s="1" customFormat="1" ht="6.9" customHeight="1" x14ac:dyDescent="0.3">
      <c r="B28" s="32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4"/>
    </row>
    <row r="29" spans="2:18" s="1" customFormat="1" ht="25.35" customHeight="1" x14ac:dyDescent="0.3">
      <c r="B29" s="32"/>
      <c r="C29" s="33"/>
      <c r="D29" s="111" t="s">
        <v>34</v>
      </c>
      <c r="E29" s="33"/>
      <c r="F29" s="33"/>
      <c r="G29" s="33"/>
      <c r="H29" s="33"/>
      <c r="I29" s="33"/>
      <c r="J29" s="33"/>
      <c r="K29" s="33"/>
      <c r="L29" s="33"/>
      <c r="M29" s="245">
        <f>ROUND(M26+M27,2)</f>
        <v>0</v>
      </c>
      <c r="N29" s="243"/>
      <c r="O29" s="243"/>
      <c r="P29" s="243"/>
      <c r="Q29" s="33"/>
      <c r="R29" s="34"/>
    </row>
    <row r="30" spans="2:18" s="1" customFormat="1" ht="6.9" customHeight="1" x14ac:dyDescent="0.3">
      <c r="B30" s="32"/>
      <c r="C30" s="33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48"/>
      <c r="Q30" s="33"/>
      <c r="R30" s="34"/>
    </row>
    <row r="31" spans="2:18" s="1" customFormat="1" ht="14.4" customHeight="1" x14ac:dyDescent="0.3">
      <c r="B31" s="32"/>
      <c r="C31" s="33"/>
      <c r="D31" s="39" t="s">
        <v>35</v>
      </c>
      <c r="E31" s="39" t="s">
        <v>36</v>
      </c>
      <c r="F31" s="40">
        <v>0.2</v>
      </c>
      <c r="G31" s="112" t="s">
        <v>37</v>
      </c>
      <c r="H31" s="246">
        <f>ROUND((SUM(BE89:BE90)+SUM(BE107)), 2)</f>
        <v>0</v>
      </c>
      <c r="I31" s="243"/>
      <c r="J31" s="243"/>
      <c r="K31" s="33"/>
      <c r="L31" s="33"/>
      <c r="M31" s="246">
        <f>ROUND(ROUND((SUM(BE89:BE90)+SUM(BE107)), 2)*F31, 2)</f>
        <v>0</v>
      </c>
      <c r="N31" s="243"/>
      <c r="O31" s="243"/>
      <c r="P31" s="243"/>
      <c r="Q31" s="33"/>
      <c r="R31" s="34"/>
    </row>
    <row r="32" spans="2:18" s="1" customFormat="1" ht="14.4" customHeight="1" x14ac:dyDescent="0.3">
      <c r="B32" s="32"/>
      <c r="C32" s="33"/>
      <c r="D32" s="33"/>
      <c r="E32" s="39" t="s">
        <v>38</v>
      </c>
      <c r="F32" s="40">
        <v>0.2</v>
      </c>
      <c r="G32" s="112" t="s">
        <v>37</v>
      </c>
      <c r="H32" s="246">
        <f>ROUND((SUM(BF89:BF90)+SUM(BF107)), 2)</f>
        <v>0</v>
      </c>
      <c r="I32" s="243"/>
      <c r="J32" s="243"/>
      <c r="K32" s="33"/>
      <c r="L32" s="33"/>
      <c r="M32" s="246">
        <f>ROUND(ROUND((SUM(BF89:BF90)+SUM(BF107)), 2)*F32, 2)</f>
        <v>0</v>
      </c>
      <c r="N32" s="243"/>
      <c r="O32" s="243"/>
      <c r="P32" s="243"/>
      <c r="Q32" s="33"/>
      <c r="R32" s="34"/>
    </row>
    <row r="33" spans="2:18" s="1" customFormat="1" ht="14.4" hidden="1" customHeight="1" x14ac:dyDescent="0.3">
      <c r="B33" s="32"/>
      <c r="C33" s="33"/>
      <c r="D33" s="33"/>
      <c r="E33" s="39" t="s">
        <v>39</v>
      </c>
      <c r="F33" s="40">
        <v>0.2</v>
      </c>
      <c r="G33" s="112" t="s">
        <v>37</v>
      </c>
      <c r="H33" s="246">
        <f>ROUND((SUM(BG89:BG90)+SUM(BG107)), 2)</f>
        <v>0</v>
      </c>
      <c r="I33" s="243"/>
      <c r="J33" s="243"/>
      <c r="K33" s="33"/>
      <c r="L33" s="33"/>
      <c r="M33" s="246">
        <v>0</v>
      </c>
      <c r="N33" s="243"/>
      <c r="O33" s="243"/>
      <c r="P33" s="243"/>
      <c r="Q33" s="33"/>
      <c r="R33" s="34"/>
    </row>
    <row r="34" spans="2:18" s="1" customFormat="1" ht="14.4" hidden="1" customHeight="1" x14ac:dyDescent="0.3">
      <c r="B34" s="32"/>
      <c r="C34" s="33"/>
      <c r="D34" s="33"/>
      <c r="E34" s="39" t="s">
        <v>40</v>
      </c>
      <c r="F34" s="40">
        <v>0.2</v>
      </c>
      <c r="G34" s="112" t="s">
        <v>37</v>
      </c>
      <c r="H34" s="246">
        <f>ROUND((SUM(BH89:BH90)+SUM(BH107)), 2)</f>
        <v>0</v>
      </c>
      <c r="I34" s="243"/>
      <c r="J34" s="243"/>
      <c r="K34" s="33"/>
      <c r="L34" s="33"/>
      <c r="M34" s="246">
        <v>0</v>
      </c>
      <c r="N34" s="243"/>
      <c r="O34" s="243"/>
      <c r="P34" s="243"/>
      <c r="Q34" s="33"/>
      <c r="R34" s="34"/>
    </row>
    <row r="35" spans="2:18" s="1" customFormat="1" ht="14.4" hidden="1" customHeight="1" x14ac:dyDescent="0.3">
      <c r="B35" s="32"/>
      <c r="C35" s="33"/>
      <c r="D35" s="33"/>
      <c r="E35" s="39" t="s">
        <v>41</v>
      </c>
      <c r="F35" s="40">
        <v>0</v>
      </c>
      <c r="G35" s="112" t="s">
        <v>37</v>
      </c>
      <c r="H35" s="246">
        <f>ROUND((SUM(BI89:BI90)+SUM(BI107)), 2)</f>
        <v>0</v>
      </c>
      <c r="I35" s="243"/>
      <c r="J35" s="243"/>
      <c r="K35" s="33"/>
      <c r="L35" s="33"/>
      <c r="M35" s="246">
        <v>0</v>
      </c>
      <c r="N35" s="243"/>
      <c r="O35" s="243"/>
      <c r="P35" s="243"/>
      <c r="Q35" s="33"/>
      <c r="R35" s="34"/>
    </row>
    <row r="36" spans="2:18" s="1" customFormat="1" ht="6.9" customHeight="1" x14ac:dyDescent="0.3">
      <c r="B36" s="32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4"/>
    </row>
    <row r="37" spans="2:18" s="1" customFormat="1" ht="25.35" customHeight="1" x14ac:dyDescent="0.3">
      <c r="B37" s="32"/>
      <c r="C37" s="108"/>
      <c r="D37" s="113" t="s">
        <v>42</v>
      </c>
      <c r="E37" s="72"/>
      <c r="F37" s="72"/>
      <c r="G37" s="114" t="s">
        <v>43</v>
      </c>
      <c r="H37" s="115" t="s">
        <v>44</v>
      </c>
      <c r="I37" s="72"/>
      <c r="J37" s="72"/>
      <c r="K37" s="72"/>
      <c r="L37" s="257">
        <f>SUM(M29:M35)</f>
        <v>0</v>
      </c>
      <c r="M37" s="257"/>
      <c r="N37" s="257"/>
      <c r="O37" s="257"/>
      <c r="P37" s="258"/>
      <c r="Q37" s="108"/>
      <c r="R37" s="34"/>
    </row>
    <row r="38" spans="2:18" s="1" customFormat="1" ht="14.4" customHeight="1" x14ac:dyDescent="0.3">
      <c r="B38" s="32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4"/>
    </row>
    <row r="39" spans="2:18" s="1" customFormat="1" ht="14.4" customHeight="1" x14ac:dyDescent="0.3">
      <c r="B39" s="32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4"/>
    </row>
    <row r="40" spans="2:18" x14ac:dyDescent="0.3">
      <c r="B40" s="22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3"/>
    </row>
    <row r="41" spans="2:18" x14ac:dyDescent="0.3">
      <c r="B41" s="22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3"/>
    </row>
    <row r="42" spans="2:18" x14ac:dyDescent="0.3">
      <c r="B42" s="22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3"/>
    </row>
    <row r="43" spans="2:18" x14ac:dyDescent="0.3">
      <c r="B43" s="22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3"/>
    </row>
    <row r="44" spans="2:18" x14ac:dyDescent="0.3">
      <c r="B44" s="22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3"/>
    </row>
    <row r="45" spans="2:18" x14ac:dyDescent="0.3">
      <c r="B45" s="22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3"/>
    </row>
    <row r="46" spans="2:18" x14ac:dyDescent="0.3">
      <c r="B46" s="22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3"/>
    </row>
    <row r="47" spans="2:18" x14ac:dyDescent="0.3">
      <c r="B47" s="22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3"/>
    </row>
    <row r="48" spans="2:18" x14ac:dyDescent="0.3">
      <c r="B48" s="22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3"/>
    </row>
    <row r="49" spans="2:18" x14ac:dyDescent="0.3">
      <c r="B49" s="22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3"/>
    </row>
    <row r="50" spans="2:18" s="1" customFormat="1" ht="14.4" x14ac:dyDescent="0.3">
      <c r="B50" s="32"/>
      <c r="C50" s="33"/>
      <c r="D50" s="47" t="s">
        <v>45</v>
      </c>
      <c r="E50" s="48"/>
      <c r="F50" s="48"/>
      <c r="G50" s="48"/>
      <c r="H50" s="49"/>
      <c r="I50" s="33"/>
      <c r="J50" s="47" t="s">
        <v>46</v>
      </c>
      <c r="K50" s="48"/>
      <c r="L50" s="48"/>
      <c r="M50" s="48"/>
      <c r="N50" s="48"/>
      <c r="O50" s="48"/>
      <c r="P50" s="49"/>
      <c r="Q50" s="33"/>
      <c r="R50" s="34"/>
    </row>
    <row r="51" spans="2:18" x14ac:dyDescent="0.3">
      <c r="B51" s="22"/>
      <c r="C51" s="25"/>
      <c r="D51" s="50"/>
      <c r="E51" s="25"/>
      <c r="F51" s="25"/>
      <c r="G51" s="25"/>
      <c r="H51" s="51"/>
      <c r="I51" s="25"/>
      <c r="J51" s="50"/>
      <c r="K51" s="25"/>
      <c r="L51" s="25"/>
      <c r="M51" s="25"/>
      <c r="N51" s="25"/>
      <c r="O51" s="25"/>
      <c r="P51" s="51"/>
      <c r="Q51" s="25"/>
      <c r="R51" s="23"/>
    </row>
    <row r="52" spans="2:18" x14ac:dyDescent="0.3">
      <c r="B52" s="22"/>
      <c r="C52" s="25"/>
      <c r="D52" s="50"/>
      <c r="E52" s="25"/>
      <c r="F52" s="25"/>
      <c r="G52" s="25"/>
      <c r="H52" s="51"/>
      <c r="I52" s="25"/>
      <c r="J52" s="50"/>
      <c r="K52" s="25"/>
      <c r="L52" s="25"/>
      <c r="M52" s="25"/>
      <c r="N52" s="25"/>
      <c r="O52" s="25"/>
      <c r="P52" s="51"/>
      <c r="Q52" s="25"/>
      <c r="R52" s="23"/>
    </row>
    <row r="53" spans="2:18" x14ac:dyDescent="0.3">
      <c r="B53" s="22"/>
      <c r="C53" s="25"/>
      <c r="D53" s="50"/>
      <c r="E53" s="25"/>
      <c r="F53" s="25"/>
      <c r="G53" s="25"/>
      <c r="H53" s="51"/>
      <c r="I53" s="25"/>
      <c r="J53" s="50"/>
      <c r="K53" s="25"/>
      <c r="L53" s="25"/>
      <c r="M53" s="25"/>
      <c r="N53" s="25"/>
      <c r="O53" s="25"/>
      <c r="P53" s="51"/>
      <c r="Q53" s="25"/>
      <c r="R53" s="23"/>
    </row>
    <row r="54" spans="2:18" x14ac:dyDescent="0.3">
      <c r="B54" s="22"/>
      <c r="C54" s="25"/>
      <c r="D54" s="50"/>
      <c r="E54" s="25"/>
      <c r="F54" s="25"/>
      <c r="G54" s="25"/>
      <c r="H54" s="51"/>
      <c r="I54" s="25"/>
      <c r="J54" s="50"/>
      <c r="K54" s="25"/>
      <c r="L54" s="25"/>
      <c r="M54" s="25"/>
      <c r="N54" s="25"/>
      <c r="O54" s="25"/>
      <c r="P54" s="51"/>
      <c r="Q54" s="25"/>
      <c r="R54" s="23"/>
    </row>
    <row r="55" spans="2:18" x14ac:dyDescent="0.3">
      <c r="B55" s="22"/>
      <c r="C55" s="25"/>
      <c r="D55" s="50"/>
      <c r="E55" s="25"/>
      <c r="F55" s="25"/>
      <c r="G55" s="25"/>
      <c r="H55" s="51"/>
      <c r="I55" s="25"/>
      <c r="J55" s="50"/>
      <c r="K55" s="25"/>
      <c r="L55" s="25"/>
      <c r="M55" s="25"/>
      <c r="N55" s="25"/>
      <c r="O55" s="25"/>
      <c r="P55" s="51"/>
      <c r="Q55" s="25"/>
      <c r="R55" s="23"/>
    </row>
    <row r="56" spans="2:18" x14ac:dyDescent="0.3">
      <c r="B56" s="22"/>
      <c r="C56" s="25"/>
      <c r="D56" s="50"/>
      <c r="E56" s="25"/>
      <c r="F56" s="25"/>
      <c r="G56" s="25"/>
      <c r="H56" s="51"/>
      <c r="I56" s="25"/>
      <c r="J56" s="50"/>
      <c r="K56" s="25"/>
      <c r="L56" s="25"/>
      <c r="M56" s="25"/>
      <c r="N56" s="25"/>
      <c r="O56" s="25"/>
      <c r="P56" s="51"/>
      <c r="Q56" s="25"/>
      <c r="R56" s="23"/>
    </row>
    <row r="57" spans="2:18" x14ac:dyDescent="0.3">
      <c r="B57" s="22"/>
      <c r="C57" s="25"/>
      <c r="D57" s="50"/>
      <c r="E57" s="25"/>
      <c r="F57" s="25"/>
      <c r="G57" s="25"/>
      <c r="H57" s="51"/>
      <c r="I57" s="25"/>
      <c r="J57" s="50"/>
      <c r="K57" s="25"/>
      <c r="L57" s="25"/>
      <c r="M57" s="25"/>
      <c r="N57" s="25"/>
      <c r="O57" s="25"/>
      <c r="P57" s="51"/>
      <c r="Q57" s="25"/>
      <c r="R57" s="23"/>
    </row>
    <row r="58" spans="2:18" x14ac:dyDescent="0.3">
      <c r="B58" s="22"/>
      <c r="C58" s="25"/>
      <c r="D58" s="50"/>
      <c r="E58" s="25"/>
      <c r="F58" s="25"/>
      <c r="G58" s="25"/>
      <c r="H58" s="51"/>
      <c r="I58" s="25"/>
      <c r="J58" s="50"/>
      <c r="K58" s="25"/>
      <c r="L58" s="25"/>
      <c r="M58" s="25"/>
      <c r="N58" s="25"/>
      <c r="O58" s="25"/>
      <c r="P58" s="51"/>
      <c r="Q58" s="25"/>
      <c r="R58" s="23"/>
    </row>
    <row r="59" spans="2:18" s="1" customFormat="1" ht="14.4" x14ac:dyDescent="0.3">
      <c r="B59" s="32"/>
      <c r="C59" s="33"/>
      <c r="D59" s="52" t="s">
        <v>47</v>
      </c>
      <c r="E59" s="53"/>
      <c r="F59" s="53"/>
      <c r="G59" s="54" t="s">
        <v>48</v>
      </c>
      <c r="H59" s="55"/>
      <c r="I59" s="33"/>
      <c r="J59" s="52" t="s">
        <v>47</v>
      </c>
      <c r="K59" s="53"/>
      <c r="L59" s="53"/>
      <c r="M59" s="53"/>
      <c r="N59" s="54" t="s">
        <v>48</v>
      </c>
      <c r="O59" s="53"/>
      <c r="P59" s="55"/>
      <c r="Q59" s="33"/>
      <c r="R59" s="34"/>
    </row>
    <row r="60" spans="2:18" x14ac:dyDescent="0.3">
      <c r="B60" s="22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3"/>
    </row>
    <row r="61" spans="2:18" s="1" customFormat="1" ht="14.4" x14ac:dyDescent="0.3">
      <c r="B61" s="32"/>
      <c r="C61" s="33"/>
      <c r="D61" s="47" t="s">
        <v>49</v>
      </c>
      <c r="E61" s="48"/>
      <c r="F61" s="48"/>
      <c r="G61" s="48"/>
      <c r="H61" s="49"/>
      <c r="I61" s="33"/>
      <c r="J61" s="47" t="s">
        <v>50</v>
      </c>
      <c r="K61" s="48"/>
      <c r="L61" s="48"/>
      <c r="M61" s="48"/>
      <c r="N61" s="48"/>
      <c r="O61" s="48"/>
      <c r="P61" s="49"/>
      <c r="Q61" s="33"/>
      <c r="R61" s="34"/>
    </row>
    <row r="62" spans="2:18" x14ac:dyDescent="0.3">
      <c r="B62" s="22"/>
      <c r="C62" s="25"/>
      <c r="D62" s="50"/>
      <c r="E62" s="25"/>
      <c r="F62" s="25"/>
      <c r="G62" s="25"/>
      <c r="H62" s="51"/>
      <c r="I62" s="25"/>
      <c r="J62" s="50"/>
      <c r="K62" s="25"/>
      <c r="L62" s="25"/>
      <c r="M62" s="25"/>
      <c r="N62" s="25"/>
      <c r="O62" s="25"/>
      <c r="P62" s="51"/>
      <c r="Q62" s="25"/>
      <c r="R62" s="23"/>
    </row>
    <row r="63" spans="2:18" x14ac:dyDescent="0.3">
      <c r="B63" s="22"/>
      <c r="C63" s="25"/>
      <c r="D63" s="50"/>
      <c r="E63" s="25"/>
      <c r="F63" s="25"/>
      <c r="G63" s="25"/>
      <c r="H63" s="51"/>
      <c r="I63" s="25"/>
      <c r="J63" s="50"/>
      <c r="K63" s="25"/>
      <c r="L63" s="25"/>
      <c r="M63" s="25"/>
      <c r="N63" s="25"/>
      <c r="O63" s="25"/>
      <c r="P63" s="51"/>
      <c r="Q63" s="25"/>
      <c r="R63" s="23"/>
    </row>
    <row r="64" spans="2:18" x14ac:dyDescent="0.3">
      <c r="B64" s="22"/>
      <c r="C64" s="25"/>
      <c r="D64" s="50"/>
      <c r="E64" s="25"/>
      <c r="F64" s="25"/>
      <c r="G64" s="25"/>
      <c r="H64" s="51"/>
      <c r="I64" s="25"/>
      <c r="J64" s="50"/>
      <c r="K64" s="25"/>
      <c r="L64" s="25"/>
      <c r="M64" s="25"/>
      <c r="N64" s="25"/>
      <c r="O64" s="25"/>
      <c r="P64" s="51"/>
      <c r="Q64" s="25"/>
      <c r="R64" s="23"/>
    </row>
    <row r="65" spans="2:18" x14ac:dyDescent="0.3">
      <c r="B65" s="22"/>
      <c r="C65" s="25"/>
      <c r="D65" s="50"/>
      <c r="E65" s="25"/>
      <c r="F65" s="25"/>
      <c r="G65" s="25"/>
      <c r="H65" s="51"/>
      <c r="I65" s="25"/>
      <c r="J65" s="50"/>
      <c r="K65" s="25"/>
      <c r="L65" s="25"/>
      <c r="M65" s="25"/>
      <c r="N65" s="25"/>
      <c r="O65" s="25"/>
      <c r="P65" s="51"/>
      <c r="Q65" s="25"/>
      <c r="R65" s="23"/>
    </row>
    <row r="66" spans="2:18" x14ac:dyDescent="0.3">
      <c r="B66" s="22"/>
      <c r="C66" s="25"/>
      <c r="D66" s="50"/>
      <c r="E66" s="25"/>
      <c r="F66" s="25"/>
      <c r="G66" s="25"/>
      <c r="H66" s="51"/>
      <c r="I66" s="25"/>
      <c r="J66" s="50"/>
      <c r="K66" s="25"/>
      <c r="L66" s="25"/>
      <c r="M66" s="25"/>
      <c r="N66" s="25"/>
      <c r="O66" s="25"/>
      <c r="P66" s="51"/>
      <c r="Q66" s="25"/>
      <c r="R66" s="23"/>
    </row>
    <row r="67" spans="2:18" x14ac:dyDescent="0.3">
      <c r="B67" s="22"/>
      <c r="C67" s="25"/>
      <c r="D67" s="50"/>
      <c r="E67" s="25"/>
      <c r="F67" s="25"/>
      <c r="G67" s="25"/>
      <c r="H67" s="51"/>
      <c r="I67" s="25"/>
      <c r="J67" s="50"/>
      <c r="K67" s="25"/>
      <c r="L67" s="25"/>
      <c r="M67" s="25"/>
      <c r="N67" s="25"/>
      <c r="O67" s="25"/>
      <c r="P67" s="51"/>
      <c r="Q67" s="25"/>
      <c r="R67" s="23"/>
    </row>
    <row r="68" spans="2:18" x14ac:dyDescent="0.3">
      <c r="B68" s="22"/>
      <c r="C68" s="25"/>
      <c r="D68" s="50"/>
      <c r="E68" s="25"/>
      <c r="F68" s="25"/>
      <c r="G68" s="25"/>
      <c r="H68" s="51"/>
      <c r="I68" s="25"/>
      <c r="J68" s="50"/>
      <c r="K68" s="25"/>
      <c r="L68" s="25"/>
      <c r="M68" s="25"/>
      <c r="N68" s="25"/>
      <c r="O68" s="25"/>
      <c r="P68" s="51"/>
      <c r="Q68" s="25"/>
      <c r="R68" s="23"/>
    </row>
    <row r="69" spans="2:18" x14ac:dyDescent="0.3">
      <c r="B69" s="22"/>
      <c r="C69" s="25"/>
      <c r="D69" s="50"/>
      <c r="E69" s="25"/>
      <c r="F69" s="25"/>
      <c r="G69" s="25"/>
      <c r="H69" s="51"/>
      <c r="I69" s="25"/>
      <c r="J69" s="50"/>
      <c r="K69" s="25"/>
      <c r="L69" s="25"/>
      <c r="M69" s="25"/>
      <c r="N69" s="25"/>
      <c r="O69" s="25"/>
      <c r="P69" s="51"/>
      <c r="Q69" s="25"/>
      <c r="R69" s="23"/>
    </row>
    <row r="70" spans="2:18" s="1" customFormat="1" ht="14.4" x14ac:dyDescent="0.3">
      <c r="B70" s="32"/>
      <c r="C70" s="33"/>
      <c r="D70" s="52" t="s">
        <v>47</v>
      </c>
      <c r="E70" s="53"/>
      <c r="F70" s="53"/>
      <c r="G70" s="54" t="s">
        <v>48</v>
      </c>
      <c r="H70" s="55"/>
      <c r="I70" s="33"/>
      <c r="J70" s="52" t="s">
        <v>47</v>
      </c>
      <c r="K70" s="53"/>
      <c r="L70" s="53"/>
      <c r="M70" s="53"/>
      <c r="N70" s="54" t="s">
        <v>48</v>
      </c>
      <c r="O70" s="53"/>
      <c r="P70" s="55"/>
      <c r="Q70" s="33"/>
      <c r="R70" s="34"/>
    </row>
    <row r="71" spans="2:18" s="1" customFormat="1" ht="14.4" customHeight="1" x14ac:dyDescent="0.3">
      <c r="B71" s="56"/>
      <c r="C71" s="57"/>
      <c r="D71" s="57"/>
      <c r="E71" s="57"/>
      <c r="F71" s="57"/>
      <c r="G71" s="57"/>
      <c r="H71" s="57"/>
      <c r="I71" s="57"/>
      <c r="J71" s="57"/>
      <c r="K71" s="57"/>
      <c r="L71" s="57"/>
      <c r="M71" s="57"/>
      <c r="N71" s="57"/>
      <c r="O71" s="57"/>
      <c r="P71" s="57"/>
      <c r="Q71" s="57"/>
      <c r="R71" s="58"/>
    </row>
    <row r="75" spans="2:18" s="1" customFormat="1" ht="6.9" customHeight="1" x14ac:dyDescent="0.3">
      <c r="B75" s="59"/>
      <c r="C75" s="60"/>
      <c r="D75" s="60"/>
      <c r="E75" s="60"/>
      <c r="F75" s="60"/>
      <c r="G75" s="60"/>
      <c r="H75" s="60"/>
      <c r="I75" s="60"/>
      <c r="J75" s="60"/>
      <c r="K75" s="60"/>
      <c r="L75" s="60"/>
      <c r="M75" s="60"/>
      <c r="N75" s="60"/>
      <c r="O75" s="60"/>
      <c r="P75" s="60"/>
      <c r="Q75" s="60"/>
      <c r="R75" s="61"/>
    </row>
    <row r="76" spans="2:18" s="1" customFormat="1" ht="36.9" customHeight="1" x14ac:dyDescent="0.3">
      <c r="B76" s="32"/>
      <c r="C76" s="207" t="s">
        <v>105</v>
      </c>
      <c r="D76" s="208"/>
      <c r="E76" s="208"/>
      <c r="F76" s="208"/>
      <c r="G76" s="208"/>
      <c r="H76" s="208"/>
      <c r="I76" s="208"/>
      <c r="J76" s="208"/>
      <c r="K76" s="208"/>
      <c r="L76" s="208"/>
      <c r="M76" s="208"/>
      <c r="N76" s="208"/>
      <c r="O76" s="208"/>
      <c r="P76" s="208"/>
      <c r="Q76" s="208"/>
      <c r="R76" s="34"/>
    </row>
    <row r="77" spans="2:18" s="1" customFormat="1" ht="6.9" customHeight="1" x14ac:dyDescent="0.3">
      <c r="B77" s="32"/>
      <c r="C77" s="33"/>
      <c r="D77" s="33"/>
      <c r="E77" s="33"/>
      <c r="F77" s="33"/>
      <c r="G77" s="33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34"/>
    </row>
    <row r="78" spans="2:18" s="1" customFormat="1" ht="36.9" customHeight="1" x14ac:dyDescent="0.3">
      <c r="B78" s="32"/>
      <c r="C78" s="66" t="s">
        <v>15</v>
      </c>
      <c r="D78" s="33"/>
      <c r="E78" s="33"/>
      <c r="F78" s="221" t="str">
        <f>F6</f>
        <v>Banská Bystrica</v>
      </c>
      <c r="G78" s="243"/>
      <c r="H78" s="243"/>
      <c r="I78" s="243"/>
      <c r="J78" s="243"/>
      <c r="K78" s="243"/>
      <c r="L78" s="243"/>
      <c r="M78" s="243"/>
      <c r="N78" s="243"/>
      <c r="O78" s="243"/>
      <c r="P78" s="243"/>
      <c r="Q78" s="33"/>
      <c r="R78" s="34"/>
    </row>
    <row r="79" spans="2:18" s="1" customFormat="1" ht="6.9" customHeight="1" x14ac:dyDescent="0.3">
      <c r="B79" s="32"/>
      <c r="C79" s="33"/>
      <c r="D79" s="33"/>
      <c r="E79" s="33"/>
      <c r="F79" s="33"/>
      <c r="G79" s="33"/>
      <c r="H79" s="33"/>
      <c r="I79" s="33"/>
      <c r="J79" s="33"/>
      <c r="K79" s="33"/>
      <c r="L79" s="33"/>
      <c r="M79" s="33"/>
      <c r="N79" s="33"/>
      <c r="O79" s="33"/>
      <c r="P79" s="33"/>
      <c r="Q79" s="33"/>
      <c r="R79" s="34"/>
    </row>
    <row r="80" spans="2:18" s="1" customFormat="1" ht="18" customHeight="1" x14ac:dyDescent="0.3">
      <c r="B80" s="32"/>
      <c r="C80" s="29" t="s">
        <v>19</v>
      </c>
      <c r="D80" s="33"/>
      <c r="E80" s="33"/>
      <c r="F80" s="27" t="str">
        <f>F8</f>
        <v>Banská Bystrica</v>
      </c>
      <c r="G80" s="33"/>
      <c r="H80" s="33"/>
      <c r="I80" s="33"/>
      <c r="J80" s="33"/>
      <c r="K80" s="29" t="s">
        <v>20</v>
      </c>
      <c r="L80" s="33"/>
      <c r="M80" s="244" t="str">
        <f>IF(O8="","",O8)</f>
        <v/>
      </c>
      <c r="N80" s="244"/>
      <c r="O80" s="244"/>
      <c r="P80" s="244"/>
      <c r="Q80" s="33"/>
      <c r="R80" s="34"/>
    </row>
    <row r="81" spans="2:47" s="1" customFormat="1" ht="6.9" customHeight="1" x14ac:dyDescent="0.3">
      <c r="B81" s="32"/>
      <c r="C81" s="33"/>
      <c r="D81" s="33"/>
      <c r="E81" s="33"/>
      <c r="F81" s="33"/>
      <c r="G81" s="33"/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34"/>
    </row>
    <row r="82" spans="2:47" s="1" customFormat="1" ht="13.2" x14ac:dyDescent="0.3">
      <c r="B82" s="32"/>
      <c r="C82" s="29" t="s">
        <v>21</v>
      </c>
      <c r="D82" s="33"/>
      <c r="E82" s="33"/>
      <c r="F82" s="27" t="str">
        <f>E11</f>
        <v xml:space="preserve"> </v>
      </c>
      <c r="G82" s="33"/>
      <c r="H82" s="33"/>
      <c r="I82" s="33"/>
      <c r="J82" s="33"/>
      <c r="K82" s="29" t="s">
        <v>26</v>
      </c>
      <c r="L82" s="33"/>
      <c r="M82" s="209" t="str">
        <f>E17</f>
        <v>DEVLEV, s.r.o., Za kúpaliskom 18, Lipany 082 71</v>
      </c>
      <c r="N82" s="209"/>
      <c r="O82" s="209"/>
      <c r="P82" s="209"/>
      <c r="Q82" s="209"/>
      <c r="R82" s="34"/>
    </row>
    <row r="83" spans="2:47" s="1" customFormat="1" ht="14.4" customHeight="1" x14ac:dyDescent="0.3">
      <c r="B83" s="32"/>
      <c r="C83" s="29" t="s">
        <v>25</v>
      </c>
      <c r="D83" s="33"/>
      <c r="E83" s="33"/>
      <c r="F83" s="27" t="str">
        <f>IF(E14="","",E14)</f>
        <v xml:space="preserve"> </v>
      </c>
      <c r="G83" s="33"/>
      <c r="H83" s="33"/>
      <c r="I83" s="33"/>
      <c r="J83" s="33"/>
      <c r="K83" s="29" t="s">
        <v>30</v>
      </c>
      <c r="L83" s="33"/>
      <c r="M83" s="209" t="str">
        <f>E20</f>
        <v xml:space="preserve"> </v>
      </c>
      <c r="N83" s="209"/>
      <c r="O83" s="209"/>
      <c r="P83" s="209"/>
      <c r="Q83" s="209"/>
      <c r="R83" s="34"/>
    </row>
    <row r="84" spans="2:47" s="1" customFormat="1" ht="10.35" customHeight="1" x14ac:dyDescent="0.3">
      <c r="B84" s="32"/>
      <c r="C84" s="33"/>
      <c r="D84" s="33"/>
      <c r="E84" s="33"/>
      <c r="F84" s="33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4"/>
    </row>
    <row r="85" spans="2:47" s="1" customFormat="1" ht="29.25" customHeight="1" x14ac:dyDescent="0.3">
      <c r="B85" s="32"/>
      <c r="C85" s="253" t="s">
        <v>106</v>
      </c>
      <c r="D85" s="254"/>
      <c r="E85" s="254"/>
      <c r="F85" s="254"/>
      <c r="G85" s="254"/>
      <c r="H85" s="108"/>
      <c r="I85" s="108"/>
      <c r="J85" s="108"/>
      <c r="K85" s="108"/>
      <c r="L85" s="108"/>
      <c r="M85" s="108"/>
      <c r="N85" s="253" t="s">
        <v>107</v>
      </c>
      <c r="O85" s="254"/>
      <c r="P85" s="254"/>
      <c r="Q85" s="254"/>
      <c r="R85" s="34"/>
    </row>
    <row r="86" spans="2:47" s="1" customFormat="1" ht="10.35" customHeight="1" x14ac:dyDescent="0.3">
      <c r="B86" s="32"/>
      <c r="C86" s="33"/>
      <c r="D86" s="33"/>
      <c r="E86" s="33"/>
      <c r="F86" s="33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4"/>
    </row>
    <row r="87" spans="2:47" s="1" customFormat="1" ht="29.25" customHeight="1" x14ac:dyDescent="0.3">
      <c r="B87" s="32"/>
      <c r="C87" s="116" t="s">
        <v>108</v>
      </c>
      <c r="D87" s="33"/>
      <c r="E87" s="33"/>
      <c r="F87" s="33"/>
      <c r="G87" s="33"/>
      <c r="H87" s="33"/>
      <c r="I87" s="33"/>
      <c r="J87" s="33"/>
      <c r="K87" s="33"/>
      <c r="L87" s="33"/>
      <c r="M87" s="33"/>
      <c r="N87" s="235">
        <f>N107</f>
        <v>0</v>
      </c>
      <c r="O87" s="255"/>
      <c r="P87" s="255"/>
      <c r="Q87" s="255"/>
      <c r="R87" s="34"/>
      <c r="AU87" s="18" t="s">
        <v>109</v>
      </c>
    </row>
    <row r="88" spans="2:47" s="1" customFormat="1" ht="21.75" customHeight="1" x14ac:dyDescent="0.3">
      <c r="B88" s="32"/>
      <c r="C88" s="33"/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4"/>
    </row>
    <row r="89" spans="2:47" s="1" customFormat="1" ht="29.25" customHeight="1" x14ac:dyDescent="0.3">
      <c r="B89" s="32"/>
      <c r="C89" s="116" t="s">
        <v>110</v>
      </c>
      <c r="D89" s="33"/>
      <c r="E89" s="33"/>
      <c r="F89" s="33"/>
      <c r="G89" s="33"/>
      <c r="H89" s="33"/>
      <c r="I89" s="33"/>
      <c r="J89" s="33"/>
      <c r="K89" s="33"/>
      <c r="L89" s="33"/>
      <c r="M89" s="33"/>
      <c r="N89" s="255">
        <v>0</v>
      </c>
      <c r="O89" s="256"/>
      <c r="P89" s="256"/>
      <c r="Q89" s="256"/>
      <c r="R89" s="34"/>
      <c r="T89" s="117"/>
      <c r="U89" s="118" t="s">
        <v>35</v>
      </c>
    </row>
    <row r="90" spans="2:47" s="1" customFormat="1" ht="18" customHeight="1" x14ac:dyDescent="0.3">
      <c r="B90" s="32"/>
      <c r="C90" s="33"/>
      <c r="D90" s="33"/>
      <c r="E90" s="33"/>
      <c r="F90" s="33"/>
      <c r="G90" s="33"/>
      <c r="H90" s="33"/>
      <c r="I90" s="33"/>
      <c r="J90" s="33"/>
      <c r="K90" s="33"/>
      <c r="L90" s="33"/>
      <c r="M90" s="33"/>
      <c r="N90" s="33"/>
      <c r="O90" s="33"/>
      <c r="P90" s="33"/>
      <c r="Q90" s="33"/>
      <c r="R90" s="34"/>
    </row>
    <row r="91" spans="2:47" s="1" customFormat="1" ht="29.25" customHeight="1" x14ac:dyDescent="0.3">
      <c r="B91" s="32"/>
      <c r="C91" s="107" t="s">
        <v>96</v>
      </c>
      <c r="D91" s="108"/>
      <c r="E91" s="108"/>
      <c r="F91" s="108"/>
      <c r="G91" s="108"/>
      <c r="H91" s="108"/>
      <c r="I91" s="108"/>
      <c r="J91" s="108"/>
      <c r="K91" s="108"/>
      <c r="L91" s="231">
        <f>ROUND(SUM(N87+N89),2)</f>
        <v>0</v>
      </c>
      <c r="M91" s="231"/>
      <c r="N91" s="231"/>
      <c r="O91" s="231"/>
      <c r="P91" s="231"/>
      <c r="Q91" s="231"/>
      <c r="R91" s="34"/>
    </row>
    <row r="92" spans="2:47" s="1" customFormat="1" ht="6.9" customHeight="1" x14ac:dyDescent="0.3">
      <c r="B92" s="56"/>
      <c r="C92" s="57"/>
      <c r="D92" s="57"/>
      <c r="E92" s="57"/>
      <c r="F92" s="57"/>
      <c r="G92" s="57"/>
      <c r="H92" s="57"/>
      <c r="I92" s="57"/>
      <c r="J92" s="57"/>
      <c r="K92" s="57"/>
      <c r="L92" s="57"/>
      <c r="M92" s="57"/>
      <c r="N92" s="57"/>
      <c r="O92" s="57"/>
      <c r="P92" s="57"/>
      <c r="Q92" s="57"/>
      <c r="R92" s="58"/>
    </row>
    <row r="96" spans="2:47" s="1" customFormat="1" ht="6.9" customHeight="1" x14ac:dyDescent="0.3">
      <c r="B96" s="59"/>
      <c r="C96" s="60"/>
      <c r="D96" s="60"/>
      <c r="E96" s="60"/>
      <c r="F96" s="60"/>
      <c r="G96" s="60"/>
      <c r="H96" s="60"/>
      <c r="I96" s="60"/>
      <c r="J96" s="60"/>
      <c r="K96" s="60"/>
      <c r="L96" s="60"/>
      <c r="M96" s="60"/>
      <c r="N96" s="60"/>
      <c r="O96" s="60"/>
      <c r="P96" s="60"/>
      <c r="Q96" s="60"/>
      <c r="R96" s="61"/>
    </row>
    <row r="97" spans="2:63" s="1" customFormat="1" ht="36.9" customHeight="1" x14ac:dyDescent="0.3">
      <c r="B97" s="32"/>
      <c r="C97" s="207" t="s">
        <v>111</v>
      </c>
      <c r="D97" s="243"/>
      <c r="E97" s="243"/>
      <c r="F97" s="243"/>
      <c r="G97" s="243"/>
      <c r="H97" s="243"/>
      <c r="I97" s="243"/>
      <c r="J97" s="243"/>
      <c r="K97" s="243"/>
      <c r="L97" s="243"/>
      <c r="M97" s="243"/>
      <c r="N97" s="243"/>
      <c r="O97" s="243"/>
      <c r="P97" s="243"/>
      <c r="Q97" s="243"/>
      <c r="R97" s="34"/>
    </row>
    <row r="98" spans="2:63" s="1" customFormat="1" ht="6.9" customHeight="1" x14ac:dyDescent="0.3">
      <c r="B98" s="32"/>
      <c r="C98" s="33"/>
      <c r="D98" s="33"/>
      <c r="E98" s="33"/>
      <c r="F98" s="33"/>
      <c r="G98" s="33"/>
      <c r="H98" s="33"/>
      <c r="I98" s="33"/>
      <c r="J98" s="33"/>
      <c r="K98" s="33"/>
      <c r="L98" s="33"/>
      <c r="M98" s="33"/>
      <c r="N98" s="33"/>
      <c r="O98" s="33"/>
      <c r="P98" s="33"/>
      <c r="Q98" s="33"/>
      <c r="R98" s="34"/>
    </row>
    <row r="99" spans="2:63" s="1" customFormat="1" ht="36.9" customHeight="1" x14ac:dyDescent="0.3">
      <c r="B99" s="32"/>
      <c r="C99" s="66" t="s">
        <v>15</v>
      </c>
      <c r="D99" s="33"/>
      <c r="E99" s="33"/>
      <c r="F99" s="221" t="str">
        <f>F6</f>
        <v>Banská Bystrica</v>
      </c>
      <c r="G99" s="243"/>
      <c r="H99" s="243"/>
      <c r="I99" s="243"/>
      <c r="J99" s="243"/>
      <c r="K99" s="243"/>
      <c r="L99" s="243"/>
      <c r="M99" s="243"/>
      <c r="N99" s="243"/>
      <c r="O99" s="243"/>
      <c r="P99" s="243"/>
      <c r="Q99" s="33"/>
      <c r="R99" s="34"/>
    </row>
    <row r="100" spans="2:63" s="1" customFormat="1" ht="6.9" customHeight="1" x14ac:dyDescent="0.3">
      <c r="B100" s="32"/>
      <c r="C100" s="33"/>
      <c r="D100" s="33"/>
      <c r="E100" s="33"/>
      <c r="F100" s="33"/>
      <c r="G100" s="33"/>
      <c r="H100" s="33"/>
      <c r="I100" s="33"/>
      <c r="J100" s="33"/>
      <c r="K100" s="33"/>
      <c r="L100" s="33"/>
      <c r="M100" s="33"/>
      <c r="N100" s="33"/>
      <c r="O100" s="33"/>
      <c r="P100" s="33"/>
      <c r="Q100" s="33"/>
      <c r="R100" s="34"/>
    </row>
    <row r="101" spans="2:63" s="1" customFormat="1" ht="18" customHeight="1" x14ac:dyDescent="0.3">
      <c r="B101" s="32"/>
      <c r="C101" s="29" t="s">
        <v>19</v>
      </c>
      <c r="D101" s="33"/>
      <c r="E101" s="33"/>
      <c r="F101" s="27" t="str">
        <f>F8</f>
        <v>Banská Bystrica</v>
      </c>
      <c r="G101" s="33"/>
      <c r="H101" s="33"/>
      <c r="I101" s="33"/>
      <c r="J101" s="33"/>
      <c r="K101" s="29" t="s">
        <v>20</v>
      </c>
      <c r="L101" s="33"/>
      <c r="M101" s="244" t="str">
        <f>IF(O8="","",O8)</f>
        <v/>
      </c>
      <c r="N101" s="244"/>
      <c r="O101" s="244"/>
      <c r="P101" s="244"/>
      <c r="Q101" s="33"/>
      <c r="R101" s="34"/>
    </row>
    <row r="102" spans="2:63" s="1" customFormat="1" ht="6.9" customHeight="1" x14ac:dyDescent="0.3">
      <c r="B102" s="32"/>
      <c r="C102" s="33"/>
      <c r="D102" s="33"/>
      <c r="E102" s="33"/>
      <c r="F102" s="33"/>
      <c r="G102" s="33"/>
      <c r="H102" s="33"/>
      <c r="I102" s="33"/>
      <c r="J102" s="33"/>
      <c r="K102" s="33"/>
      <c r="L102" s="33"/>
      <c r="M102" s="33"/>
      <c r="N102" s="33"/>
      <c r="O102" s="33"/>
      <c r="P102" s="33"/>
      <c r="Q102" s="33"/>
      <c r="R102" s="34"/>
    </row>
    <row r="103" spans="2:63" s="1" customFormat="1" ht="13.2" x14ac:dyDescent="0.3">
      <c r="B103" s="32"/>
      <c r="C103" s="29" t="s">
        <v>21</v>
      </c>
      <c r="D103" s="33"/>
      <c r="E103" s="33"/>
      <c r="F103" s="27" t="str">
        <f>E11</f>
        <v xml:space="preserve"> </v>
      </c>
      <c r="G103" s="33"/>
      <c r="H103" s="33"/>
      <c r="I103" s="33"/>
      <c r="J103" s="33"/>
      <c r="K103" s="29" t="s">
        <v>26</v>
      </c>
      <c r="L103" s="33"/>
      <c r="M103" s="209" t="str">
        <f>E17</f>
        <v>DEVLEV, s.r.o., Za kúpaliskom 18, Lipany 082 71</v>
      </c>
      <c r="N103" s="209"/>
      <c r="O103" s="209"/>
      <c r="P103" s="209"/>
      <c r="Q103" s="209"/>
      <c r="R103" s="34"/>
    </row>
    <row r="104" spans="2:63" s="1" customFormat="1" ht="14.4" customHeight="1" x14ac:dyDescent="0.3">
      <c r="B104" s="32"/>
      <c r="C104" s="29" t="s">
        <v>25</v>
      </c>
      <c r="D104" s="33"/>
      <c r="E104" s="33"/>
      <c r="F104" s="27" t="str">
        <f>IF(E14="","",E14)</f>
        <v xml:space="preserve"> </v>
      </c>
      <c r="G104" s="33"/>
      <c r="H104" s="33"/>
      <c r="I104" s="33"/>
      <c r="J104" s="33"/>
      <c r="K104" s="29" t="s">
        <v>30</v>
      </c>
      <c r="L104" s="33"/>
      <c r="M104" s="209" t="str">
        <f>E20</f>
        <v xml:space="preserve"> </v>
      </c>
      <c r="N104" s="209"/>
      <c r="O104" s="209"/>
      <c r="P104" s="209"/>
      <c r="Q104" s="209"/>
      <c r="R104" s="34"/>
    </row>
    <row r="105" spans="2:63" s="1" customFormat="1" ht="10.35" customHeight="1" x14ac:dyDescent="0.3">
      <c r="B105" s="32"/>
      <c r="C105" s="33"/>
      <c r="D105" s="33"/>
      <c r="E105" s="33"/>
      <c r="F105" s="33"/>
      <c r="G105" s="33"/>
      <c r="H105" s="33"/>
      <c r="I105" s="33"/>
      <c r="J105" s="33"/>
      <c r="K105" s="33"/>
      <c r="L105" s="33"/>
      <c r="M105" s="33"/>
      <c r="N105" s="33"/>
      <c r="O105" s="33"/>
      <c r="P105" s="33"/>
      <c r="Q105" s="33"/>
      <c r="R105" s="34"/>
    </row>
    <row r="106" spans="2:63" s="7" customFormat="1" ht="29.25" customHeight="1" x14ac:dyDescent="0.3">
      <c r="B106" s="119"/>
      <c r="C106" s="120" t="s">
        <v>112</v>
      </c>
      <c r="D106" s="121" t="s">
        <v>113</v>
      </c>
      <c r="E106" s="121" t="s">
        <v>53</v>
      </c>
      <c r="F106" s="250" t="s">
        <v>114</v>
      </c>
      <c r="G106" s="250"/>
      <c r="H106" s="250"/>
      <c r="I106" s="250"/>
      <c r="J106" s="121" t="s">
        <v>115</v>
      </c>
      <c r="K106" s="121" t="s">
        <v>116</v>
      </c>
      <c r="L106" s="251" t="s">
        <v>117</v>
      </c>
      <c r="M106" s="251"/>
      <c r="N106" s="250" t="s">
        <v>107</v>
      </c>
      <c r="O106" s="250"/>
      <c r="P106" s="250"/>
      <c r="Q106" s="252"/>
      <c r="R106" s="122"/>
      <c r="T106" s="73" t="s">
        <v>118</v>
      </c>
      <c r="U106" s="74" t="s">
        <v>35</v>
      </c>
      <c r="V106" s="74" t="s">
        <v>119</v>
      </c>
      <c r="W106" s="74" t="s">
        <v>120</v>
      </c>
      <c r="X106" s="74" t="s">
        <v>121</v>
      </c>
      <c r="Y106" s="74" t="s">
        <v>122</v>
      </c>
      <c r="Z106" s="74" t="s">
        <v>123</v>
      </c>
      <c r="AA106" s="75" t="s">
        <v>124</v>
      </c>
    </row>
    <row r="107" spans="2:63" s="1" customFormat="1" ht="29.25" customHeight="1" x14ac:dyDescent="0.35">
      <c r="B107" s="32"/>
      <c r="C107" s="77" t="s">
        <v>103</v>
      </c>
      <c r="D107" s="33"/>
      <c r="E107" s="33"/>
      <c r="F107" s="33"/>
      <c r="G107" s="33"/>
      <c r="H107" s="33"/>
      <c r="I107" s="33"/>
      <c r="J107" s="33"/>
      <c r="K107" s="33"/>
      <c r="L107" s="33"/>
      <c r="M107" s="33"/>
      <c r="N107" s="247">
        <f>BK107</f>
        <v>0</v>
      </c>
      <c r="O107" s="248"/>
      <c r="P107" s="248"/>
      <c r="Q107" s="248"/>
      <c r="R107" s="34"/>
      <c r="T107" s="123"/>
      <c r="U107" s="124"/>
      <c r="V107" s="124"/>
      <c r="W107" s="125">
        <v>0</v>
      </c>
      <c r="X107" s="124"/>
      <c r="Y107" s="125">
        <v>0</v>
      </c>
      <c r="Z107" s="124"/>
      <c r="AA107" s="126">
        <v>0</v>
      </c>
      <c r="AT107" s="18" t="s">
        <v>70</v>
      </c>
      <c r="AU107" s="18" t="s">
        <v>109</v>
      </c>
      <c r="BK107" s="127">
        <v>0</v>
      </c>
    </row>
    <row r="108" spans="2:63" s="1" customFormat="1" ht="6.9" customHeight="1" x14ac:dyDescent="0.3">
      <c r="B108" s="56"/>
      <c r="C108" s="57"/>
      <c r="D108" s="57"/>
      <c r="E108" s="57"/>
      <c r="F108" s="57"/>
      <c r="G108" s="57"/>
      <c r="H108" s="57"/>
      <c r="I108" s="57"/>
      <c r="J108" s="57"/>
      <c r="K108" s="57"/>
      <c r="L108" s="57"/>
      <c r="M108" s="57"/>
      <c r="N108" s="57"/>
      <c r="O108" s="57"/>
      <c r="P108" s="57"/>
      <c r="Q108" s="57"/>
      <c r="R108" s="58"/>
    </row>
  </sheetData>
  <mergeCells count="48">
    <mergeCell ref="H1:K1"/>
    <mergeCell ref="S2:AC2"/>
    <mergeCell ref="M104:Q104"/>
    <mergeCell ref="F106:I106"/>
    <mergeCell ref="L106:M106"/>
    <mergeCell ref="N106:Q106"/>
    <mergeCell ref="M83:Q83"/>
    <mergeCell ref="C85:G85"/>
    <mergeCell ref="N85:Q85"/>
    <mergeCell ref="N87:Q87"/>
    <mergeCell ref="N89:Q89"/>
    <mergeCell ref="L37:P37"/>
    <mergeCell ref="C76:Q76"/>
    <mergeCell ref="F78:P78"/>
    <mergeCell ref="M80:P80"/>
    <mergeCell ref="M82:Q82"/>
    <mergeCell ref="N107:Q107"/>
    <mergeCell ref="L91:Q91"/>
    <mergeCell ref="C97:Q97"/>
    <mergeCell ref="F99:P99"/>
    <mergeCell ref="M101:P101"/>
    <mergeCell ref="M103:Q103"/>
    <mergeCell ref="H33:J33"/>
    <mergeCell ref="M33:P33"/>
    <mergeCell ref="H34:J34"/>
    <mergeCell ref="M34:P34"/>
    <mergeCell ref="H35:J35"/>
    <mergeCell ref="M35:P35"/>
    <mergeCell ref="M29:P29"/>
    <mergeCell ref="H31:J31"/>
    <mergeCell ref="M31:P31"/>
    <mergeCell ref="H32:J32"/>
    <mergeCell ref="M32:P32"/>
    <mergeCell ref="O19:P19"/>
    <mergeCell ref="O20:P20"/>
    <mergeCell ref="E23:L23"/>
    <mergeCell ref="M26:P26"/>
    <mergeCell ref="M27:P27"/>
    <mergeCell ref="O11:P11"/>
    <mergeCell ref="O13:P13"/>
    <mergeCell ref="O14:P14"/>
    <mergeCell ref="O16:P16"/>
    <mergeCell ref="O17:P17"/>
    <mergeCell ref="C2:Q2"/>
    <mergeCell ref="C4:Q4"/>
    <mergeCell ref="F6:P6"/>
    <mergeCell ref="O8:P8"/>
    <mergeCell ref="O10:P10"/>
  </mergeCells>
  <hyperlinks>
    <hyperlink ref="F1:G1" location="C2" display="1) Krycí list rozpočtu" xr:uid="{00000000-0004-0000-0100-000000000000}"/>
    <hyperlink ref="H1:K1" location="C85" display="2) Rekapitulácia rozpočtu" xr:uid="{00000000-0004-0000-0100-000001000000}"/>
    <hyperlink ref="L1" location="C106" display="3) Rozpočet" xr:uid="{00000000-0004-0000-0100-000002000000}"/>
    <hyperlink ref="S1:T1" location="'Rekapitulácia stavby'!C2" display="Rekapitulácia stavby" xr:uid="{00000000-0004-0000-0100-000003000000}"/>
  </hyperlinks>
  <pageMargins left="0.58333330000000005" right="0.58333330000000005" top="0.5" bottom="0.46666669999999999" header="0" footer="0"/>
  <pageSetup paperSize="9" scale="95" fitToHeight="100" orientation="portrait" blackAndWhite="1" r:id="rId1"/>
  <headerFooter>
    <oddFooter>&amp;CStrana &amp;P z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N110"/>
  <sheetViews>
    <sheetView showGridLines="0" zoomScale="80" zoomScaleNormal="80" workbookViewId="0">
      <pane ySplit="1" topLeftCell="A2" activePane="bottomLeft" state="frozen"/>
      <selection pane="bottomLeft" activeCell="O9" sqref="O9:P9"/>
    </sheetView>
  </sheetViews>
  <sheetFormatPr defaultRowHeight="12" x14ac:dyDescent="0.3"/>
  <cols>
    <col min="1" max="1" width="8.28515625" customWidth="1"/>
    <col min="2" max="2" width="1.7109375" customWidth="1"/>
    <col min="3" max="3" width="4.140625" customWidth="1"/>
    <col min="4" max="4" width="4.28515625" customWidth="1"/>
    <col min="5" max="5" width="17.140625" customWidth="1"/>
    <col min="6" max="7" width="11.140625" customWidth="1"/>
    <col min="8" max="8" width="12.42578125" customWidth="1"/>
    <col min="9" max="9" width="7" customWidth="1"/>
    <col min="10" max="10" width="5.140625" customWidth="1"/>
    <col min="11" max="11" width="11.42578125" customWidth="1"/>
    <col min="12" max="12" width="12" customWidth="1"/>
    <col min="13" max="14" width="6" customWidth="1"/>
    <col min="15" max="15" width="2" customWidth="1"/>
    <col min="16" max="16" width="12.42578125" customWidth="1"/>
    <col min="17" max="17" width="4.140625" customWidth="1"/>
    <col min="18" max="18" width="1.7109375" customWidth="1"/>
    <col min="19" max="19" width="8.140625" customWidth="1"/>
    <col min="20" max="20" width="29.7109375" hidden="1" customWidth="1"/>
    <col min="21" max="21" width="16.28515625" hidden="1" customWidth="1"/>
    <col min="22" max="22" width="12.28515625" hidden="1" customWidth="1"/>
    <col min="23" max="23" width="16.28515625" hidden="1" customWidth="1"/>
    <col min="24" max="24" width="12.140625" hidden="1" customWidth="1"/>
    <col min="25" max="25" width="15" hidden="1" customWidth="1"/>
    <col min="26" max="26" width="11" hidden="1" customWidth="1"/>
    <col min="27" max="27" width="15" hidden="1" customWidth="1"/>
    <col min="28" max="28" width="16.28515625" hidden="1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1" spans="1:66" ht="21.75" customHeight="1" x14ac:dyDescent="0.3">
      <c r="A1" s="109"/>
      <c r="B1" s="12"/>
      <c r="C1" s="12"/>
      <c r="D1" s="13" t="s">
        <v>1</v>
      </c>
      <c r="E1" s="12"/>
      <c r="F1" s="14" t="s">
        <v>97</v>
      </c>
      <c r="G1" s="14"/>
      <c r="H1" s="249" t="s">
        <v>98</v>
      </c>
      <c r="I1" s="249"/>
      <c r="J1" s="249"/>
      <c r="K1" s="249"/>
      <c r="L1" s="14" t="s">
        <v>99</v>
      </c>
      <c r="M1" s="12"/>
      <c r="N1" s="12"/>
      <c r="O1" s="13" t="s">
        <v>100</v>
      </c>
      <c r="P1" s="12"/>
      <c r="Q1" s="12"/>
      <c r="R1" s="12"/>
      <c r="S1" s="14" t="s">
        <v>101</v>
      </c>
      <c r="T1" s="14"/>
      <c r="U1" s="109"/>
      <c r="V1" s="109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</row>
    <row r="2" spans="1:66" ht="36.9" customHeight="1" x14ac:dyDescent="0.3">
      <c r="C2" s="205" t="s">
        <v>7</v>
      </c>
      <c r="D2" s="206"/>
      <c r="E2" s="206"/>
      <c r="F2" s="206"/>
      <c r="G2" s="206"/>
      <c r="H2" s="206"/>
      <c r="I2" s="206"/>
      <c r="J2" s="206"/>
      <c r="K2" s="206"/>
      <c r="L2" s="206"/>
      <c r="M2" s="206"/>
      <c r="N2" s="206"/>
      <c r="O2" s="206"/>
      <c r="P2" s="206"/>
      <c r="Q2" s="206"/>
      <c r="S2" s="232" t="s">
        <v>8</v>
      </c>
      <c r="T2" s="233"/>
      <c r="U2" s="233"/>
      <c r="V2" s="233"/>
      <c r="W2" s="233"/>
      <c r="X2" s="233"/>
      <c r="Y2" s="233"/>
      <c r="Z2" s="233"/>
      <c r="AA2" s="233"/>
      <c r="AB2" s="233"/>
      <c r="AC2" s="233"/>
      <c r="AT2" s="18" t="s">
        <v>80</v>
      </c>
    </row>
    <row r="3" spans="1:66" ht="6.9" customHeight="1" x14ac:dyDescent="0.3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1"/>
      <c r="AT3" s="18" t="s">
        <v>71</v>
      </c>
    </row>
    <row r="4" spans="1:66" ht="36.9" customHeight="1" x14ac:dyDescent="0.3">
      <c r="B4" s="22"/>
      <c r="C4" s="207" t="s">
        <v>102</v>
      </c>
      <c r="D4" s="208"/>
      <c r="E4" s="208"/>
      <c r="F4" s="208"/>
      <c r="G4" s="208"/>
      <c r="H4" s="208"/>
      <c r="I4" s="208"/>
      <c r="J4" s="208"/>
      <c r="K4" s="208"/>
      <c r="L4" s="208"/>
      <c r="M4" s="208"/>
      <c r="N4" s="208"/>
      <c r="O4" s="208"/>
      <c r="P4" s="208"/>
      <c r="Q4" s="208"/>
      <c r="R4" s="23"/>
      <c r="T4" s="24" t="s">
        <v>12</v>
      </c>
      <c r="AT4" s="18" t="s">
        <v>6</v>
      </c>
    </row>
    <row r="5" spans="1:66" ht="6.9" customHeight="1" x14ac:dyDescent="0.3">
      <c r="B5" s="22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3"/>
    </row>
    <row r="6" spans="1:66" ht="25.35" customHeight="1" x14ac:dyDescent="0.3">
      <c r="B6" s="22"/>
      <c r="C6" s="25"/>
      <c r="D6" s="29" t="s">
        <v>15</v>
      </c>
      <c r="E6" s="25"/>
      <c r="F6" s="259" t="str">
        <f>'Rekapitulácia stavby'!K6</f>
        <v>Banská Bystrica</v>
      </c>
      <c r="G6" s="260"/>
      <c r="H6" s="260"/>
      <c r="I6" s="260"/>
      <c r="J6" s="260"/>
      <c r="K6" s="260"/>
      <c r="L6" s="260"/>
      <c r="M6" s="260"/>
      <c r="N6" s="260"/>
      <c r="O6" s="260"/>
      <c r="P6" s="260"/>
      <c r="Q6" s="25"/>
      <c r="R6" s="23"/>
    </row>
    <row r="7" spans="1:66" s="1" customFormat="1" ht="32.85" customHeight="1" x14ac:dyDescent="0.3">
      <c r="B7" s="32"/>
      <c r="C7" s="33"/>
      <c r="D7" s="28" t="s">
        <v>125</v>
      </c>
      <c r="E7" s="33"/>
      <c r="F7" s="211" t="s">
        <v>126</v>
      </c>
      <c r="G7" s="243"/>
      <c r="H7" s="243"/>
      <c r="I7" s="243"/>
      <c r="J7" s="243"/>
      <c r="K7" s="243"/>
      <c r="L7" s="243"/>
      <c r="M7" s="243"/>
      <c r="N7" s="243"/>
      <c r="O7" s="243"/>
      <c r="P7" s="243"/>
      <c r="Q7" s="33"/>
      <c r="R7" s="34"/>
    </row>
    <row r="8" spans="1:66" s="1" customFormat="1" ht="14.4" customHeight="1" x14ac:dyDescent="0.3">
      <c r="B8" s="32"/>
      <c r="C8" s="33"/>
      <c r="D8" s="29" t="s">
        <v>17</v>
      </c>
      <c r="E8" s="33"/>
      <c r="F8" s="27" t="s">
        <v>5</v>
      </c>
      <c r="G8" s="33"/>
      <c r="H8" s="33"/>
      <c r="I8" s="33"/>
      <c r="J8" s="33"/>
      <c r="K8" s="33"/>
      <c r="L8" s="33"/>
      <c r="M8" s="29" t="s">
        <v>18</v>
      </c>
      <c r="N8" s="33"/>
      <c r="O8" s="27" t="s">
        <v>5</v>
      </c>
      <c r="P8" s="33"/>
      <c r="Q8" s="33"/>
      <c r="R8" s="34"/>
    </row>
    <row r="9" spans="1:66" s="1" customFormat="1" ht="14.4" customHeight="1" x14ac:dyDescent="0.3">
      <c r="B9" s="32"/>
      <c r="C9" s="33"/>
      <c r="D9" s="29" t="s">
        <v>19</v>
      </c>
      <c r="E9" s="33"/>
      <c r="F9" s="27" t="s">
        <v>16</v>
      </c>
      <c r="G9" s="33"/>
      <c r="H9" s="33"/>
      <c r="I9" s="33"/>
      <c r="J9" s="33"/>
      <c r="K9" s="33"/>
      <c r="L9" s="33"/>
      <c r="M9" s="29" t="s">
        <v>20</v>
      </c>
      <c r="N9" s="33"/>
      <c r="O9" s="244"/>
      <c r="P9" s="244"/>
      <c r="Q9" s="33"/>
      <c r="R9" s="34"/>
    </row>
    <row r="10" spans="1:66" s="1" customFormat="1" ht="10.95" customHeight="1" x14ac:dyDescent="0.3">
      <c r="B10" s="32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4"/>
    </row>
    <row r="11" spans="1:66" s="1" customFormat="1" ht="14.4" customHeight="1" x14ac:dyDescent="0.3">
      <c r="B11" s="32"/>
      <c r="C11" s="33"/>
      <c r="D11" s="29" t="s">
        <v>21</v>
      </c>
      <c r="E11" s="33"/>
      <c r="F11" s="33"/>
      <c r="G11" s="33"/>
      <c r="H11" s="33"/>
      <c r="I11" s="33"/>
      <c r="J11" s="33"/>
      <c r="K11" s="33"/>
      <c r="L11" s="33"/>
      <c r="M11" s="29" t="s">
        <v>22</v>
      </c>
      <c r="N11" s="33"/>
      <c r="O11" s="209" t="str">
        <f>IF('Rekapitulácia stavby'!AN10="","",'Rekapitulácia stavby'!AN10)</f>
        <v/>
      </c>
      <c r="P11" s="209"/>
      <c r="Q11" s="33"/>
      <c r="R11" s="34"/>
    </row>
    <row r="12" spans="1:66" s="1" customFormat="1" ht="18" customHeight="1" x14ac:dyDescent="0.3">
      <c r="B12" s="32"/>
      <c r="C12" s="33"/>
      <c r="D12" s="33"/>
      <c r="E12" s="27" t="str">
        <f>IF('Rekapitulácia stavby'!E11="","",'Rekapitulácia stavby'!E11)</f>
        <v xml:space="preserve"> </v>
      </c>
      <c r="F12" s="33"/>
      <c r="G12" s="33"/>
      <c r="H12" s="33"/>
      <c r="I12" s="33"/>
      <c r="J12" s="33"/>
      <c r="K12" s="33"/>
      <c r="L12" s="33"/>
      <c r="M12" s="29" t="s">
        <v>24</v>
      </c>
      <c r="N12" s="33"/>
      <c r="O12" s="209" t="str">
        <f>IF('Rekapitulácia stavby'!AN11="","",'Rekapitulácia stavby'!AN11)</f>
        <v/>
      </c>
      <c r="P12" s="209"/>
      <c r="Q12" s="33"/>
      <c r="R12" s="34"/>
    </row>
    <row r="13" spans="1:66" s="1" customFormat="1" ht="6.9" customHeight="1" x14ac:dyDescent="0.3">
      <c r="B13" s="32"/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4"/>
    </row>
    <row r="14" spans="1:66" s="1" customFormat="1" ht="14.4" customHeight="1" x14ac:dyDescent="0.3">
      <c r="B14" s="32"/>
      <c r="C14" s="33"/>
      <c r="D14" s="29" t="s">
        <v>25</v>
      </c>
      <c r="E14" s="33"/>
      <c r="F14" s="33"/>
      <c r="G14" s="33"/>
      <c r="H14" s="33"/>
      <c r="I14" s="33"/>
      <c r="J14" s="33"/>
      <c r="K14" s="33"/>
      <c r="L14" s="33"/>
      <c r="M14" s="29" t="s">
        <v>22</v>
      </c>
      <c r="N14" s="33"/>
      <c r="O14" s="209" t="str">
        <f>IF('Rekapitulácia stavby'!AN13="","",'Rekapitulácia stavby'!AN13)</f>
        <v/>
      </c>
      <c r="P14" s="209"/>
      <c r="Q14" s="33"/>
      <c r="R14" s="34"/>
    </row>
    <row r="15" spans="1:66" s="1" customFormat="1" ht="18" customHeight="1" x14ac:dyDescent="0.3">
      <c r="B15" s="32"/>
      <c r="C15" s="33"/>
      <c r="D15" s="33"/>
      <c r="E15" s="27" t="str">
        <f>IF('Rekapitulácia stavby'!E14="","",'Rekapitulácia stavby'!E14)</f>
        <v xml:space="preserve"> </v>
      </c>
      <c r="F15" s="33"/>
      <c r="G15" s="33"/>
      <c r="H15" s="33"/>
      <c r="I15" s="33"/>
      <c r="J15" s="33"/>
      <c r="K15" s="33"/>
      <c r="L15" s="33"/>
      <c r="M15" s="29" t="s">
        <v>24</v>
      </c>
      <c r="N15" s="33"/>
      <c r="O15" s="209" t="str">
        <f>IF('Rekapitulácia stavby'!AN14="","",'Rekapitulácia stavby'!AN14)</f>
        <v/>
      </c>
      <c r="P15" s="209"/>
      <c r="Q15" s="33"/>
      <c r="R15" s="34"/>
    </row>
    <row r="16" spans="1:66" s="1" customFormat="1" ht="6.9" customHeight="1" x14ac:dyDescent="0.3">
      <c r="B16" s="32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4"/>
    </row>
    <row r="17" spans="2:18" s="1" customFormat="1" ht="14.4" customHeight="1" x14ac:dyDescent="0.3">
      <c r="B17" s="32"/>
      <c r="C17" s="33"/>
      <c r="D17" s="29" t="s">
        <v>26</v>
      </c>
      <c r="E17" s="33"/>
      <c r="F17" s="33"/>
      <c r="G17" s="33"/>
      <c r="H17" s="33"/>
      <c r="I17" s="33"/>
      <c r="J17" s="33"/>
      <c r="K17" s="33"/>
      <c r="L17" s="33"/>
      <c r="M17" s="29" t="s">
        <v>22</v>
      </c>
      <c r="N17" s="33"/>
      <c r="O17" s="209" t="s">
        <v>5</v>
      </c>
      <c r="P17" s="209"/>
      <c r="Q17" s="33"/>
      <c r="R17" s="34"/>
    </row>
    <row r="18" spans="2:18" s="1" customFormat="1" ht="18" customHeight="1" x14ac:dyDescent="0.3">
      <c r="B18" s="32"/>
      <c r="C18" s="33"/>
      <c r="D18" s="33"/>
      <c r="E18" s="27" t="s">
        <v>27</v>
      </c>
      <c r="F18" s="33"/>
      <c r="G18" s="33"/>
      <c r="H18" s="33"/>
      <c r="I18" s="33"/>
      <c r="J18" s="33"/>
      <c r="K18" s="33"/>
      <c r="L18" s="33"/>
      <c r="M18" s="29" t="s">
        <v>24</v>
      </c>
      <c r="N18" s="33"/>
      <c r="O18" s="209" t="s">
        <v>5</v>
      </c>
      <c r="P18" s="209"/>
      <c r="Q18" s="33"/>
      <c r="R18" s="34"/>
    </row>
    <row r="19" spans="2:18" s="1" customFormat="1" ht="6.9" customHeight="1" x14ac:dyDescent="0.3">
      <c r="B19" s="32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4"/>
    </row>
    <row r="20" spans="2:18" s="1" customFormat="1" ht="14.4" customHeight="1" x14ac:dyDescent="0.3">
      <c r="B20" s="32"/>
      <c r="C20" s="33"/>
      <c r="D20" s="29" t="s">
        <v>30</v>
      </c>
      <c r="E20" s="33"/>
      <c r="F20" s="33"/>
      <c r="G20" s="33"/>
      <c r="H20" s="33"/>
      <c r="I20" s="33"/>
      <c r="J20" s="33"/>
      <c r="K20" s="33"/>
      <c r="L20" s="33"/>
      <c r="M20" s="29" t="s">
        <v>22</v>
      </c>
      <c r="N20" s="33"/>
      <c r="O20" s="209" t="str">
        <f>IF('Rekapitulácia stavby'!AN19="","",'Rekapitulácia stavby'!AN19)</f>
        <v/>
      </c>
      <c r="P20" s="209"/>
      <c r="Q20" s="33"/>
      <c r="R20" s="34"/>
    </row>
    <row r="21" spans="2:18" s="1" customFormat="1" ht="18" customHeight="1" x14ac:dyDescent="0.3">
      <c r="B21" s="32"/>
      <c r="C21" s="33"/>
      <c r="D21" s="33"/>
      <c r="E21" s="27" t="str">
        <f>IF('Rekapitulácia stavby'!E20="","",'Rekapitulácia stavby'!E20)</f>
        <v xml:space="preserve"> </v>
      </c>
      <c r="F21" s="33"/>
      <c r="G21" s="33"/>
      <c r="H21" s="33"/>
      <c r="I21" s="33"/>
      <c r="J21" s="33"/>
      <c r="K21" s="33"/>
      <c r="L21" s="33"/>
      <c r="M21" s="29" t="s">
        <v>24</v>
      </c>
      <c r="N21" s="33"/>
      <c r="O21" s="209" t="str">
        <f>IF('Rekapitulácia stavby'!AN20="","",'Rekapitulácia stavby'!AN20)</f>
        <v/>
      </c>
      <c r="P21" s="209"/>
      <c r="Q21" s="33"/>
      <c r="R21" s="34"/>
    </row>
    <row r="22" spans="2:18" s="1" customFormat="1" ht="6.9" customHeight="1" x14ac:dyDescent="0.3">
      <c r="B22" s="32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4"/>
    </row>
    <row r="23" spans="2:18" s="1" customFormat="1" ht="14.4" customHeight="1" x14ac:dyDescent="0.3">
      <c r="B23" s="32"/>
      <c r="C23" s="33"/>
      <c r="D23" s="29" t="s">
        <v>31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4"/>
    </row>
    <row r="24" spans="2:18" s="1" customFormat="1" ht="22.5" customHeight="1" x14ac:dyDescent="0.3">
      <c r="B24" s="32"/>
      <c r="C24" s="33"/>
      <c r="D24" s="33"/>
      <c r="E24" s="212" t="s">
        <v>5</v>
      </c>
      <c r="F24" s="212"/>
      <c r="G24" s="212"/>
      <c r="H24" s="212"/>
      <c r="I24" s="212"/>
      <c r="J24" s="212"/>
      <c r="K24" s="212"/>
      <c r="L24" s="212"/>
      <c r="M24" s="33"/>
      <c r="N24" s="33"/>
      <c r="O24" s="33"/>
      <c r="P24" s="33"/>
      <c r="Q24" s="33"/>
      <c r="R24" s="34"/>
    </row>
    <row r="25" spans="2:18" s="1" customFormat="1" ht="6.9" customHeight="1" x14ac:dyDescent="0.3">
      <c r="B25" s="32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4"/>
    </row>
    <row r="26" spans="2:18" s="1" customFormat="1" ht="6.9" customHeight="1" x14ac:dyDescent="0.3">
      <c r="B26" s="32"/>
      <c r="C26" s="33"/>
      <c r="D26" s="48"/>
      <c r="E26" s="48"/>
      <c r="F26" s="48"/>
      <c r="G26" s="48"/>
      <c r="H26" s="48"/>
      <c r="I26" s="48"/>
      <c r="J26" s="48"/>
      <c r="K26" s="48"/>
      <c r="L26" s="48"/>
      <c r="M26" s="48"/>
      <c r="N26" s="48"/>
      <c r="O26" s="48"/>
      <c r="P26" s="48"/>
      <c r="Q26" s="33"/>
      <c r="R26" s="34"/>
    </row>
    <row r="27" spans="2:18" s="1" customFormat="1" ht="14.4" customHeight="1" x14ac:dyDescent="0.3">
      <c r="B27" s="32"/>
      <c r="C27" s="33"/>
      <c r="D27" s="110" t="s">
        <v>103</v>
      </c>
      <c r="E27" s="33"/>
      <c r="F27" s="33"/>
      <c r="G27" s="33"/>
      <c r="H27" s="33"/>
      <c r="I27" s="33"/>
      <c r="J27" s="33"/>
      <c r="K27" s="33"/>
      <c r="L27" s="33"/>
      <c r="M27" s="240">
        <f>N88</f>
        <v>0</v>
      </c>
      <c r="N27" s="240"/>
      <c r="O27" s="240"/>
      <c r="P27" s="240"/>
      <c r="Q27" s="33"/>
      <c r="R27" s="34"/>
    </row>
    <row r="28" spans="2:18" s="1" customFormat="1" ht="14.4" customHeight="1" x14ac:dyDescent="0.3">
      <c r="B28" s="32"/>
      <c r="C28" s="33"/>
      <c r="D28" s="31" t="s">
        <v>104</v>
      </c>
      <c r="E28" s="33"/>
      <c r="F28" s="33"/>
      <c r="G28" s="33"/>
      <c r="H28" s="33"/>
      <c r="I28" s="33"/>
      <c r="J28" s="33"/>
      <c r="K28" s="33"/>
      <c r="L28" s="33"/>
      <c r="M28" s="240">
        <f>N90</f>
        <v>0</v>
      </c>
      <c r="N28" s="240"/>
      <c r="O28" s="240"/>
      <c r="P28" s="240"/>
      <c r="Q28" s="33"/>
      <c r="R28" s="34"/>
    </row>
    <row r="29" spans="2:18" s="1" customFormat="1" ht="6.9" customHeight="1" x14ac:dyDescent="0.3">
      <c r="B29" s="32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4"/>
    </row>
    <row r="30" spans="2:18" s="1" customFormat="1" ht="25.35" customHeight="1" x14ac:dyDescent="0.3">
      <c r="B30" s="32"/>
      <c r="C30" s="33"/>
      <c r="D30" s="111" t="s">
        <v>34</v>
      </c>
      <c r="E30" s="33"/>
      <c r="F30" s="33"/>
      <c r="G30" s="33"/>
      <c r="H30" s="33"/>
      <c r="I30" s="33"/>
      <c r="J30" s="33"/>
      <c r="K30" s="33"/>
      <c r="L30" s="33"/>
      <c r="M30" s="245">
        <f>ROUND(M27+M28,2)</f>
        <v>0</v>
      </c>
      <c r="N30" s="243"/>
      <c r="O30" s="243"/>
      <c r="P30" s="243"/>
      <c r="Q30" s="33"/>
      <c r="R30" s="34"/>
    </row>
    <row r="31" spans="2:18" s="1" customFormat="1" ht="6.9" customHeight="1" x14ac:dyDescent="0.3">
      <c r="B31" s="32"/>
      <c r="C31" s="33"/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48"/>
      <c r="P31" s="48"/>
      <c r="Q31" s="33"/>
      <c r="R31" s="34"/>
    </row>
    <row r="32" spans="2:18" s="1" customFormat="1" ht="14.4" customHeight="1" x14ac:dyDescent="0.3">
      <c r="B32" s="32"/>
      <c r="C32" s="33"/>
      <c r="D32" s="39" t="s">
        <v>35</v>
      </c>
      <c r="E32" s="39" t="s">
        <v>36</v>
      </c>
      <c r="F32" s="40">
        <v>0.2</v>
      </c>
      <c r="G32" s="112" t="s">
        <v>37</v>
      </c>
      <c r="H32" s="246">
        <f>ROUND((SUM(BE90:BE91)+SUM(BE109)), 2)</f>
        <v>0</v>
      </c>
      <c r="I32" s="243"/>
      <c r="J32" s="243"/>
      <c r="K32" s="33"/>
      <c r="L32" s="33"/>
      <c r="M32" s="246">
        <f>ROUND(ROUND((SUM(BE90:BE91)+SUM(BE109)), 2)*F32, 2)</f>
        <v>0</v>
      </c>
      <c r="N32" s="243"/>
      <c r="O32" s="243"/>
      <c r="P32" s="243"/>
      <c r="Q32" s="33"/>
      <c r="R32" s="34"/>
    </row>
    <row r="33" spans="2:18" s="1" customFormat="1" ht="14.4" customHeight="1" x14ac:dyDescent="0.3">
      <c r="B33" s="32"/>
      <c r="C33" s="33"/>
      <c r="D33" s="33"/>
      <c r="E33" s="39" t="s">
        <v>38</v>
      </c>
      <c r="F33" s="40">
        <v>0.2</v>
      </c>
      <c r="G33" s="112" t="s">
        <v>37</v>
      </c>
      <c r="H33" s="246">
        <f>ROUND((SUM(BF90:BF91)+SUM(BF109)), 2)</f>
        <v>0</v>
      </c>
      <c r="I33" s="243"/>
      <c r="J33" s="243"/>
      <c r="K33" s="33"/>
      <c r="L33" s="33"/>
      <c r="M33" s="246">
        <f>ROUND(ROUND((SUM(BF90:BF91)+SUM(BF109)), 2)*F33, 2)</f>
        <v>0</v>
      </c>
      <c r="N33" s="243"/>
      <c r="O33" s="243"/>
      <c r="P33" s="243"/>
      <c r="Q33" s="33"/>
      <c r="R33" s="34"/>
    </row>
    <row r="34" spans="2:18" s="1" customFormat="1" ht="14.4" hidden="1" customHeight="1" x14ac:dyDescent="0.3">
      <c r="B34" s="32"/>
      <c r="C34" s="33"/>
      <c r="D34" s="33"/>
      <c r="E34" s="39" t="s">
        <v>39</v>
      </c>
      <c r="F34" s="40">
        <v>0.2</v>
      </c>
      <c r="G34" s="112" t="s">
        <v>37</v>
      </c>
      <c r="H34" s="246">
        <f>ROUND((SUM(BG90:BG91)+SUM(BG109)), 2)</f>
        <v>0</v>
      </c>
      <c r="I34" s="243"/>
      <c r="J34" s="243"/>
      <c r="K34" s="33"/>
      <c r="L34" s="33"/>
      <c r="M34" s="246">
        <v>0</v>
      </c>
      <c r="N34" s="243"/>
      <c r="O34" s="243"/>
      <c r="P34" s="243"/>
      <c r="Q34" s="33"/>
      <c r="R34" s="34"/>
    </row>
    <row r="35" spans="2:18" s="1" customFormat="1" ht="14.4" hidden="1" customHeight="1" x14ac:dyDescent="0.3">
      <c r="B35" s="32"/>
      <c r="C35" s="33"/>
      <c r="D35" s="33"/>
      <c r="E35" s="39" t="s">
        <v>40</v>
      </c>
      <c r="F35" s="40">
        <v>0.2</v>
      </c>
      <c r="G35" s="112" t="s">
        <v>37</v>
      </c>
      <c r="H35" s="246">
        <f>ROUND((SUM(BH90:BH91)+SUM(BH109)), 2)</f>
        <v>0</v>
      </c>
      <c r="I35" s="243"/>
      <c r="J35" s="243"/>
      <c r="K35" s="33"/>
      <c r="L35" s="33"/>
      <c r="M35" s="246">
        <v>0</v>
      </c>
      <c r="N35" s="243"/>
      <c r="O35" s="243"/>
      <c r="P35" s="243"/>
      <c r="Q35" s="33"/>
      <c r="R35" s="34"/>
    </row>
    <row r="36" spans="2:18" s="1" customFormat="1" ht="14.4" hidden="1" customHeight="1" x14ac:dyDescent="0.3">
      <c r="B36" s="32"/>
      <c r="C36" s="33"/>
      <c r="D36" s="33"/>
      <c r="E36" s="39" t="s">
        <v>41</v>
      </c>
      <c r="F36" s="40">
        <v>0</v>
      </c>
      <c r="G36" s="112" t="s">
        <v>37</v>
      </c>
      <c r="H36" s="246">
        <f>ROUND((SUM(BI90:BI91)+SUM(BI109)), 2)</f>
        <v>0</v>
      </c>
      <c r="I36" s="243"/>
      <c r="J36" s="243"/>
      <c r="K36" s="33"/>
      <c r="L36" s="33"/>
      <c r="M36" s="246">
        <v>0</v>
      </c>
      <c r="N36" s="243"/>
      <c r="O36" s="243"/>
      <c r="P36" s="243"/>
      <c r="Q36" s="33"/>
      <c r="R36" s="34"/>
    </row>
    <row r="37" spans="2:18" s="1" customFormat="1" ht="6.9" customHeight="1" x14ac:dyDescent="0.3">
      <c r="B37" s="32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4"/>
    </row>
    <row r="38" spans="2:18" s="1" customFormat="1" ht="25.35" customHeight="1" x14ac:dyDescent="0.3">
      <c r="B38" s="32"/>
      <c r="C38" s="108"/>
      <c r="D38" s="113" t="s">
        <v>42</v>
      </c>
      <c r="E38" s="72"/>
      <c r="F38" s="72"/>
      <c r="G38" s="114" t="s">
        <v>43</v>
      </c>
      <c r="H38" s="115" t="s">
        <v>44</v>
      </c>
      <c r="I38" s="72"/>
      <c r="J38" s="72"/>
      <c r="K38" s="72"/>
      <c r="L38" s="257">
        <f>SUM(M30:M36)</f>
        <v>0</v>
      </c>
      <c r="M38" s="257"/>
      <c r="N38" s="257"/>
      <c r="O38" s="257"/>
      <c r="P38" s="258"/>
      <c r="Q38" s="108"/>
      <c r="R38" s="34"/>
    </row>
    <row r="39" spans="2:18" s="1" customFormat="1" ht="14.4" customHeight="1" x14ac:dyDescent="0.3">
      <c r="B39" s="32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4"/>
    </row>
    <row r="40" spans="2:18" s="1" customFormat="1" ht="14.4" customHeight="1" x14ac:dyDescent="0.3">
      <c r="B40" s="32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4"/>
    </row>
    <row r="41" spans="2:18" x14ac:dyDescent="0.3">
      <c r="B41" s="22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3"/>
    </row>
    <row r="42" spans="2:18" x14ac:dyDescent="0.3">
      <c r="B42" s="22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3"/>
    </row>
    <row r="43" spans="2:18" x14ac:dyDescent="0.3">
      <c r="B43" s="22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3"/>
    </row>
    <row r="44" spans="2:18" x14ac:dyDescent="0.3">
      <c r="B44" s="22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3"/>
    </row>
    <row r="45" spans="2:18" x14ac:dyDescent="0.3">
      <c r="B45" s="22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3"/>
    </row>
    <row r="46" spans="2:18" x14ac:dyDescent="0.3">
      <c r="B46" s="22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3"/>
    </row>
    <row r="47" spans="2:18" x14ac:dyDescent="0.3">
      <c r="B47" s="22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3"/>
    </row>
    <row r="48" spans="2:18" x14ac:dyDescent="0.3">
      <c r="B48" s="22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3"/>
    </row>
    <row r="49" spans="2:18" x14ac:dyDescent="0.3">
      <c r="B49" s="22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3"/>
    </row>
    <row r="50" spans="2:18" s="1" customFormat="1" ht="14.4" x14ac:dyDescent="0.3">
      <c r="B50" s="32"/>
      <c r="C50" s="33"/>
      <c r="D50" s="47" t="s">
        <v>45</v>
      </c>
      <c r="E50" s="48"/>
      <c r="F50" s="48"/>
      <c r="G50" s="48"/>
      <c r="H50" s="49"/>
      <c r="I50" s="33"/>
      <c r="J50" s="47" t="s">
        <v>46</v>
      </c>
      <c r="K50" s="48"/>
      <c r="L50" s="48"/>
      <c r="M50" s="48"/>
      <c r="N50" s="48"/>
      <c r="O50" s="48"/>
      <c r="P50" s="49"/>
      <c r="Q50" s="33"/>
      <c r="R50" s="34"/>
    </row>
    <row r="51" spans="2:18" x14ac:dyDescent="0.3">
      <c r="B51" s="22"/>
      <c r="C51" s="25"/>
      <c r="D51" s="50"/>
      <c r="E51" s="25"/>
      <c r="F51" s="25"/>
      <c r="G51" s="25"/>
      <c r="H51" s="51"/>
      <c r="I51" s="25"/>
      <c r="J51" s="50"/>
      <c r="K51" s="25"/>
      <c r="L51" s="25"/>
      <c r="M51" s="25"/>
      <c r="N51" s="25"/>
      <c r="O51" s="25"/>
      <c r="P51" s="51"/>
      <c r="Q51" s="25"/>
      <c r="R51" s="23"/>
    </row>
    <row r="52" spans="2:18" x14ac:dyDescent="0.3">
      <c r="B52" s="22"/>
      <c r="C52" s="25"/>
      <c r="D52" s="50"/>
      <c r="E52" s="25"/>
      <c r="F52" s="25"/>
      <c r="G52" s="25"/>
      <c r="H52" s="51"/>
      <c r="I52" s="25"/>
      <c r="J52" s="50"/>
      <c r="K52" s="25"/>
      <c r="L52" s="25"/>
      <c r="M52" s="25"/>
      <c r="N52" s="25"/>
      <c r="O52" s="25"/>
      <c r="P52" s="51"/>
      <c r="Q52" s="25"/>
      <c r="R52" s="23"/>
    </row>
    <row r="53" spans="2:18" x14ac:dyDescent="0.3">
      <c r="B53" s="22"/>
      <c r="C53" s="25"/>
      <c r="D53" s="50"/>
      <c r="E53" s="25"/>
      <c r="F53" s="25"/>
      <c r="G53" s="25"/>
      <c r="H53" s="51"/>
      <c r="I53" s="25"/>
      <c r="J53" s="50"/>
      <c r="K53" s="25"/>
      <c r="L53" s="25"/>
      <c r="M53" s="25"/>
      <c r="N53" s="25"/>
      <c r="O53" s="25"/>
      <c r="P53" s="51"/>
      <c r="Q53" s="25"/>
      <c r="R53" s="23"/>
    </row>
    <row r="54" spans="2:18" x14ac:dyDescent="0.3">
      <c r="B54" s="22"/>
      <c r="C54" s="25"/>
      <c r="D54" s="50"/>
      <c r="E54" s="25"/>
      <c r="F54" s="25"/>
      <c r="G54" s="25"/>
      <c r="H54" s="51"/>
      <c r="I54" s="25"/>
      <c r="J54" s="50"/>
      <c r="K54" s="25"/>
      <c r="L54" s="25"/>
      <c r="M54" s="25"/>
      <c r="N54" s="25"/>
      <c r="O54" s="25"/>
      <c r="P54" s="51"/>
      <c r="Q54" s="25"/>
      <c r="R54" s="23"/>
    </row>
    <row r="55" spans="2:18" x14ac:dyDescent="0.3">
      <c r="B55" s="22"/>
      <c r="C55" s="25"/>
      <c r="D55" s="50"/>
      <c r="E55" s="25"/>
      <c r="F55" s="25"/>
      <c r="G55" s="25"/>
      <c r="H55" s="51"/>
      <c r="I55" s="25"/>
      <c r="J55" s="50"/>
      <c r="K55" s="25"/>
      <c r="L55" s="25"/>
      <c r="M55" s="25"/>
      <c r="N55" s="25"/>
      <c r="O55" s="25"/>
      <c r="P55" s="51"/>
      <c r="Q55" s="25"/>
      <c r="R55" s="23"/>
    </row>
    <row r="56" spans="2:18" x14ac:dyDescent="0.3">
      <c r="B56" s="22"/>
      <c r="C56" s="25"/>
      <c r="D56" s="50"/>
      <c r="E56" s="25"/>
      <c r="F56" s="25"/>
      <c r="G56" s="25"/>
      <c r="H56" s="51"/>
      <c r="I56" s="25"/>
      <c r="J56" s="50"/>
      <c r="K56" s="25"/>
      <c r="L56" s="25"/>
      <c r="M56" s="25"/>
      <c r="N56" s="25"/>
      <c r="O56" s="25"/>
      <c r="P56" s="51"/>
      <c r="Q56" s="25"/>
      <c r="R56" s="23"/>
    </row>
    <row r="57" spans="2:18" x14ac:dyDescent="0.3">
      <c r="B57" s="22"/>
      <c r="C57" s="25"/>
      <c r="D57" s="50"/>
      <c r="E57" s="25"/>
      <c r="F57" s="25"/>
      <c r="G57" s="25"/>
      <c r="H57" s="51"/>
      <c r="I57" s="25"/>
      <c r="J57" s="50"/>
      <c r="K57" s="25"/>
      <c r="L57" s="25"/>
      <c r="M57" s="25"/>
      <c r="N57" s="25"/>
      <c r="O57" s="25"/>
      <c r="P57" s="51"/>
      <c r="Q57" s="25"/>
      <c r="R57" s="23"/>
    </row>
    <row r="58" spans="2:18" x14ac:dyDescent="0.3">
      <c r="B58" s="22"/>
      <c r="C58" s="25"/>
      <c r="D58" s="50"/>
      <c r="E58" s="25"/>
      <c r="F58" s="25"/>
      <c r="G58" s="25"/>
      <c r="H58" s="51"/>
      <c r="I58" s="25"/>
      <c r="J58" s="50"/>
      <c r="K58" s="25"/>
      <c r="L58" s="25"/>
      <c r="M58" s="25"/>
      <c r="N58" s="25"/>
      <c r="O58" s="25"/>
      <c r="P58" s="51"/>
      <c r="Q58" s="25"/>
      <c r="R58" s="23"/>
    </row>
    <row r="59" spans="2:18" s="1" customFormat="1" ht="14.4" x14ac:dyDescent="0.3">
      <c r="B59" s="32"/>
      <c r="C59" s="33"/>
      <c r="D59" s="52" t="s">
        <v>47</v>
      </c>
      <c r="E59" s="53"/>
      <c r="F59" s="53"/>
      <c r="G59" s="54" t="s">
        <v>48</v>
      </c>
      <c r="H59" s="55"/>
      <c r="I59" s="33"/>
      <c r="J59" s="52" t="s">
        <v>47</v>
      </c>
      <c r="K59" s="53"/>
      <c r="L59" s="53"/>
      <c r="M59" s="53"/>
      <c r="N59" s="54" t="s">
        <v>48</v>
      </c>
      <c r="O59" s="53"/>
      <c r="P59" s="55"/>
      <c r="Q59" s="33"/>
      <c r="R59" s="34"/>
    </row>
    <row r="60" spans="2:18" x14ac:dyDescent="0.3">
      <c r="B60" s="22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3"/>
    </row>
    <row r="61" spans="2:18" s="1" customFormat="1" ht="14.4" x14ac:dyDescent="0.3">
      <c r="B61" s="32"/>
      <c r="C61" s="33"/>
      <c r="D61" s="47" t="s">
        <v>49</v>
      </c>
      <c r="E61" s="48"/>
      <c r="F61" s="48"/>
      <c r="G61" s="48"/>
      <c r="H61" s="49"/>
      <c r="I61" s="33"/>
      <c r="J61" s="47" t="s">
        <v>50</v>
      </c>
      <c r="K61" s="48"/>
      <c r="L61" s="48"/>
      <c r="M61" s="48"/>
      <c r="N61" s="48"/>
      <c r="O61" s="48"/>
      <c r="P61" s="49"/>
      <c r="Q61" s="33"/>
      <c r="R61" s="34"/>
    </row>
    <row r="62" spans="2:18" x14ac:dyDescent="0.3">
      <c r="B62" s="22"/>
      <c r="C62" s="25"/>
      <c r="D62" s="50"/>
      <c r="E62" s="25"/>
      <c r="F62" s="25"/>
      <c r="G62" s="25"/>
      <c r="H62" s="51"/>
      <c r="I62" s="25"/>
      <c r="J62" s="50"/>
      <c r="K62" s="25"/>
      <c r="L62" s="25"/>
      <c r="M62" s="25"/>
      <c r="N62" s="25"/>
      <c r="O62" s="25"/>
      <c r="P62" s="51"/>
      <c r="Q62" s="25"/>
      <c r="R62" s="23"/>
    </row>
    <row r="63" spans="2:18" x14ac:dyDescent="0.3">
      <c r="B63" s="22"/>
      <c r="C63" s="25"/>
      <c r="D63" s="50"/>
      <c r="E63" s="25"/>
      <c r="F63" s="25"/>
      <c r="G63" s="25"/>
      <c r="H63" s="51"/>
      <c r="I63" s="25"/>
      <c r="J63" s="50"/>
      <c r="K63" s="25"/>
      <c r="L63" s="25"/>
      <c r="M63" s="25"/>
      <c r="N63" s="25"/>
      <c r="O63" s="25"/>
      <c r="P63" s="51"/>
      <c r="Q63" s="25"/>
      <c r="R63" s="23"/>
    </row>
    <row r="64" spans="2:18" x14ac:dyDescent="0.3">
      <c r="B64" s="22"/>
      <c r="C64" s="25"/>
      <c r="D64" s="50"/>
      <c r="E64" s="25"/>
      <c r="F64" s="25"/>
      <c r="G64" s="25"/>
      <c r="H64" s="51"/>
      <c r="I64" s="25"/>
      <c r="J64" s="50"/>
      <c r="K64" s="25"/>
      <c r="L64" s="25"/>
      <c r="M64" s="25"/>
      <c r="N64" s="25"/>
      <c r="O64" s="25"/>
      <c r="P64" s="51"/>
      <c r="Q64" s="25"/>
      <c r="R64" s="23"/>
    </row>
    <row r="65" spans="2:18" x14ac:dyDescent="0.3">
      <c r="B65" s="22"/>
      <c r="C65" s="25"/>
      <c r="D65" s="50"/>
      <c r="E65" s="25"/>
      <c r="F65" s="25"/>
      <c r="G65" s="25"/>
      <c r="H65" s="51"/>
      <c r="I65" s="25"/>
      <c r="J65" s="50"/>
      <c r="K65" s="25"/>
      <c r="L65" s="25"/>
      <c r="M65" s="25"/>
      <c r="N65" s="25"/>
      <c r="O65" s="25"/>
      <c r="P65" s="51"/>
      <c r="Q65" s="25"/>
      <c r="R65" s="23"/>
    </row>
    <row r="66" spans="2:18" x14ac:dyDescent="0.3">
      <c r="B66" s="22"/>
      <c r="C66" s="25"/>
      <c r="D66" s="50"/>
      <c r="E66" s="25"/>
      <c r="F66" s="25"/>
      <c r="G66" s="25"/>
      <c r="H66" s="51"/>
      <c r="I66" s="25"/>
      <c r="J66" s="50"/>
      <c r="K66" s="25"/>
      <c r="L66" s="25"/>
      <c r="M66" s="25"/>
      <c r="N66" s="25"/>
      <c r="O66" s="25"/>
      <c r="P66" s="51"/>
      <c r="Q66" s="25"/>
      <c r="R66" s="23"/>
    </row>
    <row r="67" spans="2:18" x14ac:dyDescent="0.3">
      <c r="B67" s="22"/>
      <c r="C67" s="25"/>
      <c r="D67" s="50"/>
      <c r="E67" s="25"/>
      <c r="F67" s="25"/>
      <c r="G67" s="25"/>
      <c r="H67" s="51"/>
      <c r="I67" s="25"/>
      <c r="J67" s="50"/>
      <c r="K67" s="25"/>
      <c r="L67" s="25"/>
      <c r="M67" s="25"/>
      <c r="N67" s="25"/>
      <c r="O67" s="25"/>
      <c r="P67" s="51"/>
      <c r="Q67" s="25"/>
      <c r="R67" s="23"/>
    </row>
    <row r="68" spans="2:18" x14ac:dyDescent="0.3">
      <c r="B68" s="22"/>
      <c r="C68" s="25"/>
      <c r="D68" s="50"/>
      <c r="E68" s="25"/>
      <c r="F68" s="25"/>
      <c r="G68" s="25"/>
      <c r="H68" s="51"/>
      <c r="I68" s="25"/>
      <c r="J68" s="50"/>
      <c r="K68" s="25"/>
      <c r="L68" s="25"/>
      <c r="M68" s="25"/>
      <c r="N68" s="25"/>
      <c r="O68" s="25"/>
      <c r="P68" s="51"/>
      <c r="Q68" s="25"/>
      <c r="R68" s="23"/>
    </row>
    <row r="69" spans="2:18" x14ac:dyDescent="0.3">
      <c r="B69" s="22"/>
      <c r="C69" s="25"/>
      <c r="D69" s="50"/>
      <c r="E69" s="25"/>
      <c r="F69" s="25"/>
      <c r="G69" s="25"/>
      <c r="H69" s="51"/>
      <c r="I69" s="25"/>
      <c r="J69" s="50"/>
      <c r="K69" s="25"/>
      <c r="L69" s="25"/>
      <c r="M69" s="25"/>
      <c r="N69" s="25"/>
      <c r="O69" s="25"/>
      <c r="P69" s="51"/>
      <c r="Q69" s="25"/>
      <c r="R69" s="23"/>
    </row>
    <row r="70" spans="2:18" s="1" customFormat="1" ht="14.4" x14ac:dyDescent="0.3">
      <c r="B70" s="32"/>
      <c r="C70" s="33"/>
      <c r="D70" s="52" t="s">
        <v>47</v>
      </c>
      <c r="E70" s="53"/>
      <c r="F70" s="53"/>
      <c r="G70" s="54" t="s">
        <v>48</v>
      </c>
      <c r="H70" s="55"/>
      <c r="I70" s="33"/>
      <c r="J70" s="52" t="s">
        <v>47</v>
      </c>
      <c r="K70" s="53"/>
      <c r="L70" s="53"/>
      <c r="M70" s="53"/>
      <c r="N70" s="54" t="s">
        <v>48</v>
      </c>
      <c r="O70" s="53"/>
      <c r="P70" s="55"/>
      <c r="Q70" s="33"/>
      <c r="R70" s="34"/>
    </row>
    <row r="71" spans="2:18" s="1" customFormat="1" ht="14.4" customHeight="1" x14ac:dyDescent="0.3">
      <c r="B71" s="56"/>
      <c r="C71" s="57"/>
      <c r="D71" s="57"/>
      <c r="E71" s="57"/>
      <c r="F71" s="57"/>
      <c r="G71" s="57"/>
      <c r="H71" s="57"/>
      <c r="I71" s="57"/>
      <c r="J71" s="57"/>
      <c r="K71" s="57"/>
      <c r="L71" s="57"/>
      <c r="M71" s="57"/>
      <c r="N71" s="57"/>
      <c r="O71" s="57"/>
      <c r="P71" s="57"/>
      <c r="Q71" s="57"/>
      <c r="R71" s="58"/>
    </row>
    <row r="75" spans="2:18" s="1" customFormat="1" ht="6.9" customHeight="1" x14ac:dyDescent="0.3">
      <c r="B75" s="59"/>
      <c r="C75" s="60"/>
      <c r="D75" s="60"/>
      <c r="E75" s="60"/>
      <c r="F75" s="60"/>
      <c r="G75" s="60"/>
      <c r="H75" s="60"/>
      <c r="I75" s="60"/>
      <c r="J75" s="60"/>
      <c r="K75" s="60"/>
      <c r="L75" s="60"/>
      <c r="M75" s="60"/>
      <c r="N75" s="60"/>
      <c r="O75" s="60"/>
      <c r="P75" s="60"/>
      <c r="Q75" s="60"/>
      <c r="R75" s="61"/>
    </row>
    <row r="76" spans="2:18" s="1" customFormat="1" ht="36.9" customHeight="1" x14ac:dyDescent="0.3">
      <c r="B76" s="32"/>
      <c r="C76" s="207" t="s">
        <v>105</v>
      </c>
      <c r="D76" s="208"/>
      <c r="E76" s="208"/>
      <c r="F76" s="208"/>
      <c r="G76" s="208"/>
      <c r="H76" s="208"/>
      <c r="I76" s="208"/>
      <c r="J76" s="208"/>
      <c r="K76" s="208"/>
      <c r="L76" s="208"/>
      <c r="M76" s="208"/>
      <c r="N76" s="208"/>
      <c r="O76" s="208"/>
      <c r="P76" s="208"/>
      <c r="Q76" s="208"/>
      <c r="R76" s="34"/>
    </row>
    <row r="77" spans="2:18" s="1" customFormat="1" ht="6.9" customHeight="1" x14ac:dyDescent="0.3">
      <c r="B77" s="32"/>
      <c r="C77" s="33"/>
      <c r="D77" s="33"/>
      <c r="E77" s="33"/>
      <c r="F77" s="33"/>
      <c r="G77" s="33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34"/>
    </row>
    <row r="78" spans="2:18" s="1" customFormat="1" ht="30" customHeight="1" x14ac:dyDescent="0.3">
      <c r="B78" s="32"/>
      <c r="C78" s="29" t="s">
        <v>15</v>
      </c>
      <c r="D78" s="33"/>
      <c r="E78" s="33"/>
      <c r="F78" s="259" t="str">
        <f>F6</f>
        <v>Banská Bystrica</v>
      </c>
      <c r="G78" s="260"/>
      <c r="H78" s="260"/>
      <c r="I78" s="260"/>
      <c r="J78" s="260"/>
      <c r="K78" s="260"/>
      <c r="L78" s="260"/>
      <c r="M78" s="260"/>
      <c r="N78" s="260"/>
      <c r="O78" s="260"/>
      <c r="P78" s="260"/>
      <c r="Q78" s="33"/>
      <c r="R78" s="34"/>
    </row>
    <row r="79" spans="2:18" s="1" customFormat="1" ht="36.9" customHeight="1" x14ac:dyDescent="0.3">
      <c r="B79" s="32"/>
      <c r="C79" s="66" t="s">
        <v>125</v>
      </c>
      <c r="D79" s="33"/>
      <c r="E79" s="33"/>
      <c r="F79" s="221" t="str">
        <f>F7</f>
        <v>01 - Dielne</v>
      </c>
      <c r="G79" s="243"/>
      <c r="H79" s="243"/>
      <c r="I79" s="243"/>
      <c r="J79" s="243"/>
      <c r="K79" s="243"/>
      <c r="L79" s="243"/>
      <c r="M79" s="243"/>
      <c r="N79" s="243"/>
      <c r="O79" s="243"/>
      <c r="P79" s="243"/>
      <c r="Q79" s="33"/>
      <c r="R79" s="34"/>
    </row>
    <row r="80" spans="2:18" s="1" customFormat="1" ht="6.9" customHeight="1" x14ac:dyDescent="0.3">
      <c r="B80" s="32"/>
      <c r="C80" s="33"/>
      <c r="D80" s="33"/>
      <c r="E80" s="33"/>
      <c r="F80" s="33"/>
      <c r="G80" s="33"/>
      <c r="H80" s="33"/>
      <c r="I80" s="33"/>
      <c r="J80" s="33"/>
      <c r="K80" s="33"/>
      <c r="L80" s="33"/>
      <c r="M80" s="33"/>
      <c r="N80" s="33"/>
      <c r="O80" s="33"/>
      <c r="P80" s="33"/>
      <c r="Q80" s="33"/>
      <c r="R80" s="34"/>
    </row>
    <row r="81" spans="2:47" s="1" customFormat="1" ht="18" customHeight="1" x14ac:dyDescent="0.3">
      <c r="B81" s="32"/>
      <c r="C81" s="29" t="s">
        <v>19</v>
      </c>
      <c r="D81" s="33"/>
      <c r="E81" s="33"/>
      <c r="F81" s="27" t="str">
        <f>F9</f>
        <v>Banská Bystrica</v>
      </c>
      <c r="G81" s="33"/>
      <c r="H81" s="33"/>
      <c r="I81" s="33"/>
      <c r="J81" s="33"/>
      <c r="K81" s="29" t="s">
        <v>20</v>
      </c>
      <c r="L81" s="33"/>
      <c r="M81" s="244" t="str">
        <f>IF(O9="","",O9)</f>
        <v/>
      </c>
      <c r="N81" s="244"/>
      <c r="O81" s="244"/>
      <c r="P81" s="244"/>
      <c r="Q81" s="33"/>
      <c r="R81" s="34"/>
    </row>
    <row r="82" spans="2:47" s="1" customFormat="1" ht="6.9" customHeight="1" x14ac:dyDescent="0.3">
      <c r="B82" s="32"/>
      <c r="C82" s="33"/>
      <c r="D82" s="33"/>
      <c r="E82" s="33"/>
      <c r="F82" s="33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4"/>
    </row>
    <row r="83" spans="2:47" s="1" customFormat="1" ht="13.2" x14ac:dyDescent="0.3">
      <c r="B83" s="32"/>
      <c r="C83" s="29" t="s">
        <v>21</v>
      </c>
      <c r="D83" s="33"/>
      <c r="E83" s="33"/>
      <c r="F83" s="27" t="str">
        <f>E12</f>
        <v xml:space="preserve"> </v>
      </c>
      <c r="G83" s="33"/>
      <c r="H83" s="33"/>
      <c r="I83" s="33"/>
      <c r="J83" s="33"/>
      <c r="K83" s="29" t="s">
        <v>26</v>
      </c>
      <c r="L83" s="33"/>
      <c r="M83" s="209" t="str">
        <f>E18</f>
        <v>DEVLEV, s.r.o., Za kúpaliskom 18, Lipany 082 71</v>
      </c>
      <c r="N83" s="209"/>
      <c r="O83" s="209"/>
      <c r="P83" s="209"/>
      <c r="Q83" s="209"/>
      <c r="R83" s="34"/>
    </row>
    <row r="84" spans="2:47" s="1" customFormat="1" ht="14.4" customHeight="1" x14ac:dyDescent="0.3">
      <c r="B84" s="32"/>
      <c r="C84" s="29" t="s">
        <v>25</v>
      </c>
      <c r="D84" s="33"/>
      <c r="E84" s="33"/>
      <c r="F84" s="27" t="str">
        <f>IF(E15="","",E15)</f>
        <v xml:space="preserve"> </v>
      </c>
      <c r="G84" s="33"/>
      <c r="H84" s="33"/>
      <c r="I84" s="33"/>
      <c r="J84" s="33"/>
      <c r="K84" s="29" t="s">
        <v>30</v>
      </c>
      <c r="L84" s="33"/>
      <c r="M84" s="209" t="str">
        <f>E21</f>
        <v xml:space="preserve"> </v>
      </c>
      <c r="N84" s="209"/>
      <c r="O84" s="209"/>
      <c r="P84" s="209"/>
      <c r="Q84" s="209"/>
      <c r="R84" s="34"/>
    </row>
    <row r="85" spans="2:47" s="1" customFormat="1" ht="10.35" customHeight="1" x14ac:dyDescent="0.3">
      <c r="B85" s="32"/>
      <c r="C85" s="33"/>
      <c r="D85" s="33"/>
      <c r="E85" s="33"/>
      <c r="F85" s="33"/>
      <c r="G85" s="33"/>
      <c r="H85" s="33"/>
      <c r="I85" s="33"/>
      <c r="J85" s="33"/>
      <c r="K85" s="33"/>
      <c r="L85" s="33"/>
      <c r="M85" s="33"/>
      <c r="N85" s="33"/>
      <c r="O85" s="33"/>
      <c r="P85" s="33"/>
      <c r="Q85" s="33"/>
      <c r="R85" s="34"/>
    </row>
    <row r="86" spans="2:47" s="1" customFormat="1" ht="29.25" customHeight="1" x14ac:dyDescent="0.3">
      <c r="B86" s="32"/>
      <c r="C86" s="253" t="s">
        <v>106</v>
      </c>
      <c r="D86" s="254"/>
      <c r="E86" s="254"/>
      <c r="F86" s="254"/>
      <c r="G86" s="254"/>
      <c r="H86" s="108"/>
      <c r="I86" s="108"/>
      <c r="J86" s="108"/>
      <c r="K86" s="108"/>
      <c r="L86" s="108"/>
      <c r="M86" s="108"/>
      <c r="N86" s="253" t="s">
        <v>107</v>
      </c>
      <c r="O86" s="254"/>
      <c r="P86" s="254"/>
      <c r="Q86" s="254"/>
      <c r="R86" s="34"/>
    </row>
    <row r="87" spans="2:47" s="1" customFormat="1" ht="10.35" customHeight="1" x14ac:dyDescent="0.3">
      <c r="B87" s="32"/>
      <c r="C87" s="33"/>
      <c r="D87" s="33"/>
      <c r="E87" s="33"/>
      <c r="F87" s="33"/>
      <c r="G87" s="33"/>
      <c r="H87" s="33"/>
      <c r="I87" s="33"/>
      <c r="J87" s="33"/>
      <c r="K87" s="33"/>
      <c r="L87" s="33"/>
      <c r="M87" s="33"/>
      <c r="N87" s="33"/>
      <c r="O87" s="33"/>
      <c r="P87" s="33"/>
      <c r="Q87" s="33"/>
      <c r="R87" s="34"/>
    </row>
    <row r="88" spans="2:47" s="1" customFormat="1" ht="29.25" customHeight="1" x14ac:dyDescent="0.3">
      <c r="B88" s="32"/>
      <c r="C88" s="116" t="s">
        <v>108</v>
      </c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235">
        <f>N109</f>
        <v>0</v>
      </c>
      <c r="O88" s="255"/>
      <c r="P88" s="255"/>
      <c r="Q88" s="255"/>
      <c r="R88" s="34"/>
      <c r="AU88" s="18" t="s">
        <v>109</v>
      </c>
    </row>
    <row r="89" spans="2:47" s="1" customFormat="1" ht="21.75" customHeight="1" x14ac:dyDescent="0.3">
      <c r="B89" s="32"/>
      <c r="C89" s="33"/>
      <c r="D89" s="33"/>
      <c r="E89" s="33"/>
      <c r="F89" s="33"/>
      <c r="G89" s="33"/>
      <c r="H89" s="33"/>
      <c r="I89" s="33"/>
      <c r="J89" s="33"/>
      <c r="K89" s="33"/>
      <c r="L89" s="33"/>
      <c r="M89" s="33"/>
      <c r="N89" s="33"/>
      <c r="O89" s="33"/>
      <c r="P89" s="33"/>
      <c r="Q89" s="33"/>
      <c r="R89" s="34"/>
    </row>
    <row r="90" spans="2:47" s="1" customFormat="1" ht="29.25" customHeight="1" x14ac:dyDescent="0.3">
      <c r="B90" s="32"/>
      <c r="C90" s="116" t="s">
        <v>110</v>
      </c>
      <c r="D90" s="33"/>
      <c r="E90" s="33"/>
      <c r="F90" s="33"/>
      <c r="G90" s="33"/>
      <c r="H90" s="33"/>
      <c r="I90" s="33"/>
      <c r="J90" s="33"/>
      <c r="K90" s="33"/>
      <c r="L90" s="33"/>
      <c r="M90" s="33"/>
      <c r="N90" s="255">
        <v>0</v>
      </c>
      <c r="O90" s="256"/>
      <c r="P90" s="256"/>
      <c r="Q90" s="256"/>
      <c r="R90" s="34"/>
      <c r="T90" s="117"/>
      <c r="U90" s="118" t="s">
        <v>35</v>
      </c>
    </row>
    <row r="91" spans="2:47" s="1" customFormat="1" ht="18" customHeight="1" x14ac:dyDescent="0.3">
      <c r="B91" s="32"/>
      <c r="C91" s="33"/>
      <c r="D91" s="33"/>
      <c r="E91" s="33"/>
      <c r="F91" s="33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4"/>
    </row>
    <row r="92" spans="2:47" s="1" customFormat="1" ht="29.25" customHeight="1" x14ac:dyDescent="0.3">
      <c r="B92" s="32"/>
      <c r="C92" s="107" t="s">
        <v>96</v>
      </c>
      <c r="D92" s="108"/>
      <c r="E92" s="108"/>
      <c r="F92" s="108"/>
      <c r="G92" s="108"/>
      <c r="H92" s="108"/>
      <c r="I92" s="108"/>
      <c r="J92" s="108"/>
      <c r="K92" s="108"/>
      <c r="L92" s="231">
        <f>ROUND(SUM(N88+N90),2)</f>
        <v>0</v>
      </c>
      <c r="M92" s="231"/>
      <c r="N92" s="231"/>
      <c r="O92" s="231"/>
      <c r="P92" s="231"/>
      <c r="Q92" s="231"/>
      <c r="R92" s="34"/>
    </row>
    <row r="93" spans="2:47" s="1" customFormat="1" ht="6.9" customHeight="1" x14ac:dyDescent="0.3">
      <c r="B93" s="56"/>
      <c r="C93" s="57"/>
      <c r="D93" s="57"/>
      <c r="E93" s="57"/>
      <c r="F93" s="57"/>
      <c r="G93" s="57"/>
      <c r="H93" s="57"/>
      <c r="I93" s="57"/>
      <c r="J93" s="57"/>
      <c r="K93" s="57"/>
      <c r="L93" s="57"/>
      <c r="M93" s="57"/>
      <c r="N93" s="57"/>
      <c r="O93" s="57"/>
      <c r="P93" s="57"/>
      <c r="Q93" s="57"/>
      <c r="R93" s="58"/>
    </row>
    <row r="97" spans="2:63" s="1" customFormat="1" ht="6.9" customHeight="1" x14ac:dyDescent="0.3">
      <c r="B97" s="59"/>
      <c r="C97" s="60"/>
      <c r="D97" s="60"/>
      <c r="E97" s="60"/>
      <c r="F97" s="60"/>
      <c r="G97" s="60"/>
      <c r="H97" s="60"/>
      <c r="I97" s="60"/>
      <c r="J97" s="60"/>
      <c r="K97" s="60"/>
      <c r="L97" s="60"/>
      <c r="M97" s="60"/>
      <c r="N97" s="60"/>
      <c r="O97" s="60"/>
      <c r="P97" s="60"/>
      <c r="Q97" s="60"/>
      <c r="R97" s="61"/>
    </row>
    <row r="98" spans="2:63" s="1" customFormat="1" ht="36.9" customHeight="1" x14ac:dyDescent="0.3">
      <c r="B98" s="32"/>
      <c r="C98" s="207" t="s">
        <v>111</v>
      </c>
      <c r="D98" s="243"/>
      <c r="E98" s="243"/>
      <c r="F98" s="243"/>
      <c r="G98" s="243"/>
      <c r="H98" s="243"/>
      <c r="I98" s="243"/>
      <c r="J98" s="243"/>
      <c r="K98" s="243"/>
      <c r="L98" s="243"/>
      <c r="M98" s="243"/>
      <c r="N98" s="243"/>
      <c r="O98" s="243"/>
      <c r="P98" s="243"/>
      <c r="Q98" s="243"/>
      <c r="R98" s="34"/>
    </row>
    <row r="99" spans="2:63" s="1" customFormat="1" ht="6.9" customHeight="1" x14ac:dyDescent="0.3">
      <c r="B99" s="32"/>
      <c r="C99" s="33"/>
      <c r="D99" s="33"/>
      <c r="E99" s="33"/>
      <c r="F99" s="33"/>
      <c r="G99" s="33"/>
      <c r="H99" s="33"/>
      <c r="I99" s="33"/>
      <c r="J99" s="33"/>
      <c r="K99" s="33"/>
      <c r="L99" s="33"/>
      <c r="M99" s="33"/>
      <c r="N99" s="33"/>
      <c r="O99" s="33"/>
      <c r="P99" s="33"/>
      <c r="Q99" s="33"/>
      <c r="R99" s="34"/>
    </row>
    <row r="100" spans="2:63" s="1" customFormat="1" ht="30" customHeight="1" x14ac:dyDescent="0.3">
      <c r="B100" s="32"/>
      <c r="C100" s="29" t="s">
        <v>15</v>
      </c>
      <c r="D100" s="33"/>
      <c r="E100" s="33"/>
      <c r="F100" s="259" t="str">
        <f>F6</f>
        <v>Banská Bystrica</v>
      </c>
      <c r="G100" s="260"/>
      <c r="H100" s="260"/>
      <c r="I100" s="260"/>
      <c r="J100" s="260"/>
      <c r="K100" s="260"/>
      <c r="L100" s="260"/>
      <c r="M100" s="260"/>
      <c r="N100" s="260"/>
      <c r="O100" s="260"/>
      <c r="P100" s="260"/>
      <c r="Q100" s="33"/>
      <c r="R100" s="34"/>
    </row>
    <row r="101" spans="2:63" s="1" customFormat="1" ht="36.9" customHeight="1" x14ac:dyDescent="0.3">
      <c r="B101" s="32"/>
      <c r="C101" s="66" t="s">
        <v>125</v>
      </c>
      <c r="D101" s="33"/>
      <c r="E101" s="33"/>
      <c r="F101" s="221" t="str">
        <f>F7</f>
        <v>01 - Dielne</v>
      </c>
      <c r="G101" s="243"/>
      <c r="H101" s="243"/>
      <c r="I101" s="243"/>
      <c r="J101" s="243"/>
      <c r="K101" s="243"/>
      <c r="L101" s="243"/>
      <c r="M101" s="243"/>
      <c r="N101" s="243"/>
      <c r="O101" s="243"/>
      <c r="P101" s="243"/>
      <c r="Q101" s="33"/>
      <c r="R101" s="34"/>
    </row>
    <row r="102" spans="2:63" s="1" customFormat="1" ht="6.9" customHeight="1" x14ac:dyDescent="0.3">
      <c r="B102" s="32"/>
      <c r="C102" s="33"/>
      <c r="D102" s="33"/>
      <c r="E102" s="33"/>
      <c r="F102" s="33"/>
      <c r="G102" s="33"/>
      <c r="H102" s="33"/>
      <c r="I102" s="33"/>
      <c r="J102" s="33"/>
      <c r="K102" s="33"/>
      <c r="L102" s="33"/>
      <c r="M102" s="33"/>
      <c r="N102" s="33"/>
      <c r="O102" s="33"/>
      <c r="P102" s="33"/>
      <c r="Q102" s="33"/>
      <c r="R102" s="34"/>
    </row>
    <row r="103" spans="2:63" s="1" customFormat="1" ht="18" customHeight="1" x14ac:dyDescent="0.3">
      <c r="B103" s="32"/>
      <c r="C103" s="29" t="s">
        <v>19</v>
      </c>
      <c r="D103" s="33"/>
      <c r="E103" s="33"/>
      <c r="F103" s="27" t="str">
        <f>F9</f>
        <v>Banská Bystrica</v>
      </c>
      <c r="G103" s="33"/>
      <c r="H103" s="33"/>
      <c r="I103" s="33"/>
      <c r="J103" s="33"/>
      <c r="K103" s="29" t="s">
        <v>20</v>
      </c>
      <c r="L103" s="33"/>
      <c r="M103" s="244" t="str">
        <f>IF(O9="","",O9)</f>
        <v/>
      </c>
      <c r="N103" s="244"/>
      <c r="O103" s="244"/>
      <c r="P103" s="244"/>
      <c r="Q103" s="33"/>
      <c r="R103" s="34"/>
    </row>
    <row r="104" spans="2:63" s="1" customFormat="1" ht="6.9" customHeight="1" x14ac:dyDescent="0.3">
      <c r="B104" s="32"/>
      <c r="C104" s="33"/>
      <c r="D104" s="33"/>
      <c r="E104" s="33"/>
      <c r="F104" s="33"/>
      <c r="G104" s="33"/>
      <c r="H104" s="33"/>
      <c r="I104" s="33"/>
      <c r="J104" s="33"/>
      <c r="K104" s="33"/>
      <c r="L104" s="33"/>
      <c r="M104" s="33"/>
      <c r="N104" s="33"/>
      <c r="O104" s="33"/>
      <c r="P104" s="33"/>
      <c r="Q104" s="33"/>
      <c r="R104" s="34"/>
    </row>
    <row r="105" spans="2:63" s="1" customFormat="1" ht="13.2" x14ac:dyDescent="0.3">
      <c r="B105" s="32"/>
      <c r="C105" s="29" t="s">
        <v>21</v>
      </c>
      <c r="D105" s="33"/>
      <c r="E105" s="33"/>
      <c r="F105" s="27" t="str">
        <f>E12</f>
        <v xml:space="preserve"> </v>
      </c>
      <c r="G105" s="33"/>
      <c r="H105" s="33"/>
      <c r="I105" s="33"/>
      <c r="J105" s="33"/>
      <c r="K105" s="29" t="s">
        <v>26</v>
      </c>
      <c r="L105" s="33"/>
      <c r="M105" s="209" t="str">
        <f>E18</f>
        <v>DEVLEV, s.r.o., Za kúpaliskom 18, Lipany 082 71</v>
      </c>
      <c r="N105" s="209"/>
      <c r="O105" s="209"/>
      <c r="P105" s="209"/>
      <c r="Q105" s="209"/>
      <c r="R105" s="34"/>
    </row>
    <row r="106" spans="2:63" s="1" customFormat="1" ht="14.4" customHeight="1" x14ac:dyDescent="0.3">
      <c r="B106" s="32"/>
      <c r="C106" s="29" t="s">
        <v>25</v>
      </c>
      <c r="D106" s="33"/>
      <c r="E106" s="33"/>
      <c r="F106" s="27" t="str">
        <f>IF(E15="","",E15)</f>
        <v xml:space="preserve"> </v>
      </c>
      <c r="G106" s="33"/>
      <c r="H106" s="33"/>
      <c r="I106" s="33"/>
      <c r="J106" s="33"/>
      <c r="K106" s="29" t="s">
        <v>30</v>
      </c>
      <c r="L106" s="33"/>
      <c r="M106" s="209" t="str">
        <f>E21</f>
        <v xml:space="preserve"> </v>
      </c>
      <c r="N106" s="209"/>
      <c r="O106" s="209"/>
      <c r="P106" s="209"/>
      <c r="Q106" s="209"/>
      <c r="R106" s="34"/>
    </row>
    <row r="107" spans="2:63" s="1" customFormat="1" ht="10.35" customHeight="1" x14ac:dyDescent="0.3">
      <c r="B107" s="32"/>
      <c r="C107" s="33"/>
      <c r="D107" s="33"/>
      <c r="E107" s="33"/>
      <c r="F107" s="33"/>
      <c r="G107" s="33"/>
      <c r="H107" s="33"/>
      <c r="I107" s="33"/>
      <c r="J107" s="33"/>
      <c r="K107" s="33"/>
      <c r="L107" s="33"/>
      <c r="M107" s="33"/>
      <c r="N107" s="33"/>
      <c r="O107" s="33"/>
      <c r="P107" s="33"/>
      <c r="Q107" s="33"/>
      <c r="R107" s="34"/>
    </row>
    <row r="108" spans="2:63" s="7" customFormat="1" ht="29.25" customHeight="1" x14ac:dyDescent="0.3">
      <c r="B108" s="119"/>
      <c r="C108" s="120" t="s">
        <v>112</v>
      </c>
      <c r="D108" s="121" t="s">
        <v>113</v>
      </c>
      <c r="E108" s="121" t="s">
        <v>53</v>
      </c>
      <c r="F108" s="250" t="s">
        <v>114</v>
      </c>
      <c r="G108" s="250"/>
      <c r="H108" s="250"/>
      <c r="I108" s="250"/>
      <c r="J108" s="121" t="s">
        <v>115</v>
      </c>
      <c r="K108" s="121" t="s">
        <v>116</v>
      </c>
      <c r="L108" s="251" t="s">
        <v>117</v>
      </c>
      <c r="M108" s="251"/>
      <c r="N108" s="250" t="s">
        <v>107</v>
      </c>
      <c r="O108" s="250"/>
      <c r="P108" s="250"/>
      <c r="Q108" s="252"/>
      <c r="R108" s="122"/>
      <c r="T108" s="73" t="s">
        <v>118</v>
      </c>
      <c r="U108" s="74" t="s">
        <v>35</v>
      </c>
      <c r="V108" s="74" t="s">
        <v>119</v>
      </c>
      <c r="W108" s="74" t="s">
        <v>120</v>
      </c>
      <c r="X108" s="74" t="s">
        <v>121</v>
      </c>
      <c r="Y108" s="74" t="s">
        <v>122</v>
      </c>
      <c r="Z108" s="74" t="s">
        <v>123</v>
      </c>
      <c r="AA108" s="75" t="s">
        <v>124</v>
      </c>
    </row>
    <row r="109" spans="2:63" s="1" customFormat="1" ht="29.25" customHeight="1" x14ac:dyDescent="0.35">
      <c r="B109" s="32"/>
      <c r="C109" s="77" t="s">
        <v>103</v>
      </c>
      <c r="D109" s="33"/>
      <c r="E109" s="33"/>
      <c r="F109" s="33"/>
      <c r="G109" s="33"/>
      <c r="H109" s="33"/>
      <c r="I109" s="33"/>
      <c r="J109" s="33"/>
      <c r="K109" s="33"/>
      <c r="L109" s="33"/>
      <c r="M109" s="33"/>
      <c r="N109" s="247">
        <f>BK109</f>
        <v>0</v>
      </c>
      <c r="O109" s="248"/>
      <c r="P109" s="248"/>
      <c r="Q109" s="248"/>
      <c r="R109" s="34"/>
      <c r="T109" s="123"/>
      <c r="U109" s="124"/>
      <c r="V109" s="124"/>
      <c r="W109" s="125">
        <v>0</v>
      </c>
      <c r="X109" s="124"/>
      <c r="Y109" s="125">
        <v>0</v>
      </c>
      <c r="Z109" s="124"/>
      <c r="AA109" s="126">
        <v>0</v>
      </c>
      <c r="AT109" s="18" t="s">
        <v>70</v>
      </c>
      <c r="AU109" s="18" t="s">
        <v>109</v>
      </c>
      <c r="BK109" s="127">
        <v>0</v>
      </c>
    </row>
    <row r="110" spans="2:63" s="1" customFormat="1" ht="6.9" customHeight="1" x14ac:dyDescent="0.3">
      <c r="B110" s="56"/>
      <c r="C110" s="57"/>
      <c r="D110" s="57"/>
      <c r="E110" s="57"/>
      <c r="F110" s="57"/>
      <c r="G110" s="57"/>
      <c r="H110" s="57"/>
      <c r="I110" s="57"/>
      <c r="J110" s="57"/>
      <c r="K110" s="57"/>
      <c r="L110" s="57"/>
      <c r="M110" s="57"/>
      <c r="N110" s="57"/>
      <c r="O110" s="57"/>
      <c r="P110" s="57"/>
      <c r="Q110" s="57"/>
      <c r="R110" s="58"/>
    </row>
  </sheetData>
  <mergeCells count="51">
    <mergeCell ref="N109:Q109"/>
    <mergeCell ref="H1:K1"/>
    <mergeCell ref="S2:AC2"/>
    <mergeCell ref="M103:P103"/>
    <mergeCell ref="M105:Q105"/>
    <mergeCell ref="M106:Q106"/>
    <mergeCell ref="F108:I108"/>
    <mergeCell ref="L108:M108"/>
    <mergeCell ref="N108:Q108"/>
    <mergeCell ref="N90:Q90"/>
    <mergeCell ref="L92:Q92"/>
    <mergeCell ref="C98:Q98"/>
    <mergeCell ref="F100:P100"/>
    <mergeCell ref="F101:P101"/>
    <mergeCell ref="M83:Q83"/>
    <mergeCell ref="M84:Q84"/>
    <mergeCell ref="C86:G86"/>
    <mergeCell ref="N86:Q86"/>
    <mergeCell ref="N88:Q88"/>
    <mergeCell ref="L38:P38"/>
    <mergeCell ref="C76:Q76"/>
    <mergeCell ref="F78:P78"/>
    <mergeCell ref="F79:P79"/>
    <mergeCell ref="M81:P81"/>
    <mergeCell ref="H34:J34"/>
    <mergeCell ref="M34:P34"/>
    <mergeCell ref="H35:J35"/>
    <mergeCell ref="M35:P35"/>
    <mergeCell ref="H36:J36"/>
    <mergeCell ref="M36:P36"/>
    <mergeCell ref="M28:P28"/>
    <mergeCell ref="M30:P30"/>
    <mergeCell ref="H32:J32"/>
    <mergeCell ref="M32:P32"/>
    <mergeCell ref="H33:J33"/>
    <mergeCell ref="M33:P33"/>
    <mergeCell ref="O18:P18"/>
    <mergeCell ref="O20:P20"/>
    <mergeCell ref="O21:P21"/>
    <mergeCell ref="E24:L24"/>
    <mergeCell ref="M27:P27"/>
    <mergeCell ref="O11:P11"/>
    <mergeCell ref="O12:P12"/>
    <mergeCell ref="O14:P14"/>
    <mergeCell ref="O15:P15"/>
    <mergeCell ref="O17:P17"/>
    <mergeCell ref="C2:Q2"/>
    <mergeCell ref="C4:Q4"/>
    <mergeCell ref="F6:P6"/>
    <mergeCell ref="F7:P7"/>
    <mergeCell ref="O9:P9"/>
  </mergeCells>
  <hyperlinks>
    <hyperlink ref="F1:G1" location="C2" display="1) Krycí list rozpočtu" xr:uid="{00000000-0004-0000-0200-000000000000}"/>
    <hyperlink ref="H1:K1" location="C86" display="2) Rekapitulácia rozpočtu" xr:uid="{00000000-0004-0000-0200-000001000000}"/>
    <hyperlink ref="L1" location="C108" display="3) Rozpočet" xr:uid="{00000000-0004-0000-0200-000002000000}"/>
    <hyperlink ref="S1:T1" location="'Rekapitulácia stavby'!C2" display="Rekapitulácia stavby" xr:uid="{00000000-0004-0000-0200-000003000000}"/>
  </hyperlinks>
  <pageMargins left="0.58333330000000005" right="0.58333330000000005" top="0.5" bottom="0.46666669999999999" header="0" footer="0"/>
  <pageSetup paperSize="9" scale="95" fitToHeight="100" orientation="portrait" blackAndWhite="1" r:id="rId1"/>
  <headerFooter>
    <oddFooter>&amp;CStrana &amp;P z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BN260"/>
  <sheetViews>
    <sheetView showGridLines="0" tabSelected="1" zoomScale="80" zoomScaleNormal="80" workbookViewId="0">
      <pane ySplit="1" topLeftCell="A232" activePane="bottomLeft" state="frozen"/>
      <selection pane="bottomLeft" activeCell="C234" sqref="C234:K235"/>
    </sheetView>
  </sheetViews>
  <sheetFormatPr defaultRowHeight="12" x14ac:dyDescent="0.3"/>
  <cols>
    <col min="1" max="1" width="8.28515625" customWidth="1"/>
    <col min="2" max="2" width="1.7109375" customWidth="1"/>
    <col min="3" max="3" width="4.140625" customWidth="1"/>
    <col min="4" max="4" width="4.28515625" customWidth="1"/>
    <col min="5" max="5" width="17.140625" customWidth="1"/>
    <col min="6" max="7" width="11.140625" customWidth="1"/>
    <col min="8" max="8" width="12.42578125" customWidth="1"/>
    <col min="9" max="9" width="7" customWidth="1"/>
    <col min="10" max="10" width="5.140625" customWidth="1"/>
    <col min="11" max="11" width="11.42578125" customWidth="1"/>
    <col min="12" max="12" width="12" customWidth="1"/>
    <col min="13" max="14" width="6" customWidth="1"/>
    <col min="15" max="15" width="2" customWidth="1"/>
    <col min="16" max="16" width="12.42578125" customWidth="1"/>
    <col min="17" max="17" width="4.140625" customWidth="1"/>
    <col min="18" max="18" width="1.7109375" customWidth="1"/>
    <col min="19" max="19" width="8.140625" customWidth="1"/>
    <col min="20" max="20" width="29.7109375" hidden="1" customWidth="1"/>
    <col min="21" max="21" width="16.28515625" hidden="1" customWidth="1"/>
    <col min="22" max="22" width="12.28515625" hidden="1" customWidth="1"/>
    <col min="23" max="23" width="16.28515625" hidden="1" customWidth="1"/>
    <col min="24" max="24" width="12.140625" hidden="1" customWidth="1"/>
    <col min="25" max="25" width="15" hidden="1" customWidth="1"/>
    <col min="26" max="26" width="11" hidden="1" customWidth="1"/>
    <col min="27" max="27" width="15" hidden="1" customWidth="1"/>
    <col min="28" max="28" width="16.28515625" hidden="1" customWidth="1"/>
    <col min="29" max="29" width="11" customWidth="1"/>
    <col min="30" max="30" width="15" customWidth="1"/>
    <col min="31" max="31" width="16.28515625" customWidth="1"/>
    <col min="44" max="55" width="9.28515625" hidden="1"/>
    <col min="56" max="56" width="9.28515625" hidden="1" customWidth="1"/>
    <col min="57" max="61" width="5.140625" hidden="1" customWidth="1"/>
    <col min="62" max="62" width="2.42578125" hidden="1" customWidth="1"/>
    <col min="63" max="63" width="6.28515625" hidden="1" customWidth="1"/>
    <col min="64" max="64" width="4.42578125" hidden="1" customWidth="1"/>
    <col min="65" max="65" width="12.7109375" hidden="1" customWidth="1"/>
  </cols>
  <sheetData>
    <row r="1" spans="1:66" ht="21.75" customHeight="1" x14ac:dyDescent="0.3">
      <c r="A1" s="109"/>
      <c r="B1" s="12"/>
      <c r="C1" s="12"/>
      <c r="D1" s="13" t="s">
        <v>1</v>
      </c>
      <c r="E1" s="12"/>
      <c r="F1" s="14" t="s">
        <v>97</v>
      </c>
      <c r="G1" s="14"/>
      <c r="H1" s="249" t="s">
        <v>98</v>
      </c>
      <c r="I1" s="249"/>
      <c r="J1" s="249"/>
      <c r="K1" s="249"/>
      <c r="L1" s="14" t="s">
        <v>99</v>
      </c>
      <c r="M1" s="12"/>
      <c r="N1" s="12"/>
      <c r="O1" s="13" t="s">
        <v>100</v>
      </c>
      <c r="P1" s="12"/>
      <c r="Q1" s="12"/>
      <c r="R1" s="12"/>
      <c r="S1" s="14" t="s">
        <v>101</v>
      </c>
      <c r="T1" s="14"/>
      <c r="U1" s="109"/>
      <c r="V1" s="109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</row>
    <row r="2" spans="1:66" ht="36.9" customHeight="1" x14ac:dyDescent="0.3">
      <c r="C2" s="205" t="s">
        <v>7</v>
      </c>
      <c r="D2" s="206"/>
      <c r="E2" s="206"/>
      <c r="F2" s="206"/>
      <c r="G2" s="206"/>
      <c r="H2" s="206"/>
      <c r="I2" s="206"/>
      <c r="J2" s="206"/>
      <c r="K2" s="206"/>
      <c r="L2" s="206"/>
      <c r="M2" s="206"/>
      <c r="N2" s="206"/>
      <c r="O2" s="206"/>
      <c r="P2" s="206"/>
      <c r="Q2" s="206"/>
      <c r="S2" s="232" t="s">
        <v>8</v>
      </c>
      <c r="T2" s="233"/>
      <c r="U2" s="233"/>
      <c r="V2" s="233"/>
      <c r="W2" s="233"/>
      <c r="X2" s="233"/>
      <c r="Y2" s="233"/>
      <c r="Z2" s="233"/>
      <c r="AA2" s="233"/>
      <c r="AB2" s="233"/>
      <c r="AC2" s="233"/>
      <c r="AT2" s="18" t="s">
        <v>83</v>
      </c>
    </row>
    <row r="3" spans="1:66" ht="6.9" customHeight="1" x14ac:dyDescent="0.3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1"/>
      <c r="AT3" s="18" t="s">
        <v>71</v>
      </c>
    </row>
    <row r="4" spans="1:66" ht="36.9" customHeight="1" x14ac:dyDescent="0.3">
      <c r="B4" s="22"/>
      <c r="C4" s="207" t="s">
        <v>102</v>
      </c>
      <c r="D4" s="208"/>
      <c r="E4" s="208"/>
      <c r="F4" s="208"/>
      <c r="G4" s="208"/>
      <c r="H4" s="208"/>
      <c r="I4" s="208"/>
      <c r="J4" s="208"/>
      <c r="K4" s="208"/>
      <c r="L4" s="208"/>
      <c r="M4" s="208"/>
      <c r="N4" s="208"/>
      <c r="O4" s="208"/>
      <c r="P4" s="208"/>
      <c r="Q4" s="208"/>
      <c r="R4" s="23"/>
      <c r="T4" s="24" t="s">
        <v>12</v>
      </c>
      <c r="AT4" s="18" t="s">
        <v>6</v>
      </c>
    </row>
    <row r="5" spans="1:66" ht="6.9" customHeight="1" x14ac:dyDescent="0.3">
      <c r="B5" s="22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3"/>
    </row>
    <row r="6" spans="1:66" ht="25.35" customHeight="1" x14ac:dyDescent="0.3">
      <c r="B6" s="22"/>
      <c r="C6" s="25"/>
      <c r="D6" s="29" t="s">
        <v>15</v>
      </c>
      <c r="E6" s="25"/>
      <c r="F6" s="259" t="str">
        <f>'Rekapitulácia stavby'!K6</f>
        <v>Banská Bystrica</v>
      </c>
      <c r="G6" s="260"/>
      <c r="H6" s="260"/>
      <c r="I6" s="260"/>
      <c r="J6" s="260"/>
      <c r="K6" s="260"/>
      <c r="L6" s="260"/>
      <c r="M6" s="260"/>
      <c r="N6" s="260"/>
      <c r="O6" s="260"/>
      <c r="P6" s="260"/>
      <c r="Q6" s="25"/>
      <c r="R6" s="23"/>
    </row>
    <row r="7" spans="1:66" ht="25.35" customHeight="1" x14ac:dyDescent="0.3">
      <c r="B7" s="22"/>
      <c r="C7" s="25"/>
      <c r="D7" s="29" t="s">
        <v>125</v>
      </c>
      <c r="E7" s="25"/>
      <c r="F7" s="259" t="s">
        <v>126</v>
      </c>
      <c r="G7" s="210"/>
      <c r="H7" s="210"/>
      <c r="I7" s="210"/>
      <c r="J7" s="210"/>
      <c r="K7" s="210"/>
      <c r="L7" s="210"/>
      <c r="M7" s="210"/>
      <c r="N7" s="210"/>
      <c r="O7" s="210"/>
      <c r="P7" s="210"/>
      <c r="Q7" s="25"/>
      <c r="R7" s="23"/>
    </row>
    <row r="8" spans="1:66" s="1" customFormat="1" ht="32.85" customHeight="1" x14ac:dyDescent="0.3">
      <c r="B8" s="32"/>
      <c r="C8" s="33"/>
      <c r="D8" s="28" t="s">
        <v>127</v>
      </c>
      <c r="E8" s="33"/>
      <c r="F8" s="211" t="s">
        <v>128</v>
      </c>
      <c r="G8" s="243"/>
      <c r="H8" s="243"/>
      <c r="I8" s="243"/>
      <c r="J8" s="243"/>
      <c r="K8" s="243"/>
      <c r="L8" s="243"/>
      <c r="M8" s="243"/>
      <c r="N8" s="243"/>
      <c r="O8" s="243"/>
      <c r="P8" s="243"/>
      <c r="Q8" s="33"/>
      <c r="R8" s="34"/>
    </row>
    <row r="9" spans="1:66" s="1" customFormat="1" ht="14.4" customHeight="1" x14ac:dyDescent="0.3">
      <c r="B9" s="32"/>
      <c r="C9" s="33"/>
      <c r="D9" s="29" t="s">
        <v>17</v>
      </c>
      <c r="E9" s="33"/>
      <c r="F9" s="27" t="s">
        <v>5</v>
      </c>
      <c r="G9" s="33"/>
      <c r="H9" s="33"/>
      <c r="I9" s="33"/>
      <c r="J9" s="33"/>
      <c r="K9" s="33"/>
      <c r="L9" s="33"/>
      <c r="M9" s="29" t="s">
        <v>18</v>
      </c>
      <c r="N9" s="33"/>
      <c r="O9" s="27" t="s">
        <v>5</v>
      </c>
      <c r="P9" s="33"/>
      <c r="Q9" s="33"/>
      <c r="R9" s="34"/>
    </row>
    <row r="10" spans="1:66" s="1" customFormat="1" ht="14.4" customHeight="1" x14ac:dyDescent="0.3">
      <c r="B10" s="32"/>
      <c r="C10" s="33"/>
      <c r="D10" s="29" t="s">
        <v>19</v>
      </c>
      <c r="E10" s="33"/>
      <c r="F10" s="27" t="s">
        <v>16</v>
      </c>
      <c r="G10" s="33"/>
      <c r="H10" s="33"/>
      <c r="I10" s="33"/>
      <c r="J10" s="33"/>
      <c r="K10" s="33"/>
      <c r="L10" s="33"/>
      <c r="M10" s="29" t="s">
        <v>20</v>
      </c>
      <c r="N10" s="33"/>
      <c r="O10" s="244"/>
      <c r="P10" s="244"/>
      <c r="Q10" s="33"/>
      <c r="R10" s="34"/>
    </row>
    <row r="11" spans="1:66" s="1" customFormat="1" ht="10.95" customHeight="1" x14ac:dyDescent="0.3">
      <c r="B11" s="32"/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4"/>
    </row>
    <row r="12" spans="1:66" s="1" customFormat="1" ht="14.4" customHeight="1" x14ac:dyDescent="0.3">
      <c r="B12" s="32"/>
      <c r="C12" s="33"/>
      <c r="D12" s="29" t="s">
        <v>21</v>
      </c>
      <c r="E12" s="33"/>
      <c r="F12" s="33"/>
      <c r="G12" s="33"/>
      <c r="H12" s="33"/>
      <c r="I12" s="33"/>
      <c r="J12" s="33"/>
      <c r="K12" s="33"/>
      <c r="L12" s="33"/>
      <c r="M12" s="29" t="s">
        <v>22</v>
      </c>
      <c r="N12" s="33"/>
      <c r="O12" s="209" t="str">
        <f>IF('Rekapitulácia stavby'!AN10="","",'Rekapitulácia stavby'!AN10)</f>
        <v/>
      </c>
      <c r="P12" s="209"/>
      <c r="Q12" s="33"/>
      <c r="R12" s="34"/>
    </row>
    <row r="13" spans="1:66" s="1" customFormat="1" ht="18" customHeight="1" x14ac:dyDescent="0.3">
      <c r="B13" s="32"/>
      <c r="C13" s="33"/>
      <c r="D13" s="33"/>
      <c r="E13" s="27" t="str">
        <f>IF('Rekapitulácia stavby'!E11="","",'Rekapitulácia stavby'!E11)</f>
        <v xml:space="preserve"> </v>
      </c>
      <c r="F13" s="33"/>
      <c r="G13" s="33"/>
      <c r="H13" s="33"/>
      <c r="I13" s="33"/>
      <c r="J13" s="33"/>
      <c r="K13" s="33"/>
      <c r="L13" s="33"/>
      <c r="M13" s="29" t="s">
        <v>24</v>
      </c>
      <c r="N13" s="33"/>
      <c r="O13" s="209" t="str">
        <f>IF('Rekapitulácia stavby'!AN11="","",'Rekapitulácia stavby'!AN11)</f>
        <v/>
      </c>
      <c r="P13" s="209"/>
      <c r="Q13" s="33"/>
      <c r="R13" s="34"/>
    </row>
    <row r="14" spans="1:66" s="1" customFormat="1" ht="6.9" customHeight="1" x14ac:dyDescent="0.3">
      <c r="B14" s="32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4"/>
    </row>
    <row r="15" spans="1:66" s="1" customFormat="1" ht="14.4" customHeight="1" x14ac:dyDescent="0.3">
      <c r="B15" s="32"/>
      <c r="C15" s="33"/>
      <c r="D15" s="29" t="s">
        <v>25</v>
      </c>
      <c r="E15" s="33"/>
      <c r="F15" s="33"/>
      <c r="G15" s="33"/>
      <c r="H15" s="33"/>
      <c r="I15" s="33"/>
      <c r="J15" s="33"/>
      <c r="K15" s="33"/>
      <c r="L15" s="33"/>
      <c r="M15" s="29" t="s">
        <v>22</v>
      </c>
      <c r="N15" s="33"/>
      <c r="O15" s="209" t="str">
        <f>IF('Rekapitulácia stavby'!AN13="","",'Rekapitulácia stavby'!AN13)</f>
        <v/>
      </c>
      <c r="P15" s="209"/>
      <c r="Q15" s="33"/>
      <c r="R15" s="34"/>
    </row>
    <row r="16" spans="1:66" s="1" customFormat="1" ht="18" customHeight="1" x14ac:dyDescent="0.3">
      <c r="B16" s="32"/>
      <c r="C16" s="33"/>
      <c r="D16" s="33"/>
      <c r="E16" s="27" t="str">
        <f>IF('Rekapitulácia stavby'!E14="","",'Rekapitulácia stavby'!E14)</f>
        <v xml:space="preserve"> </v>
      </c>
      <c r="F16" s="33"/>
      <c r="G16" s="33"/>
      <c r="H16" s="33"/>
      <c r="I16" s="33"/>
      <c r="J16" s="33"/>
      <c r="K16" s="33"/>
      <c r="L16" s="33"/>
      <c r="M16" s="29" t="s">
        <v>24</v>
      </c>
      <c r="N16" s="33"/>
      <c r="O16" s="209" t="str">
        <f>IF('Rekapitulácia stavby'!AN14="","",'Rekapitulácia stavby'!AN14)</f>
        <v/>
      </c>
      <c r="P16" s="209"/>
      <c r="Q16" s="33"/>
      <c r="R16" s="34"/>
    </row>
    <row r="17" spans="2:18" s="1" customFormat="1" ht="6.9" customHeight="1" x14ac:dyDescent="0.3">
      <c r="B17" s="32"/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4"/>
    </row>
    <row r="18" spans="2:18" s="1" customFormat="1" ht="14.4" customHeight="1" x14ac:dyDescent="0.3">
      <c r="B18" s="32"/>
      <c r="C18" s="33"/>
      <c r="D18" s="29" t="s">
        <v>26</v>
      </c>
      <c r="E18" s="33"/>
      <c r="F18" s="33"/>
      <c r="G18" s="33"/>
      <c r="H18" s="33"/>
      <c r="I18" s="33"/>
      <c r="J18" s="33"/>
      <c r="K18" s="33"/>
      <c r="L18" s="33"/>
      <c r="M18" s="29" t="s">
        <v>22</v>
      </c>
      <c r="N18" s="33"/>
      <c r="O18" s="209" t="s">
        <v>5</v>
      </c>
      <c r="P18" s="209"/>
      <c r="Q18" s="33"/>
      <c r="R18" s="34"/>
    </row>
    <row r="19" spans="2:18" s="1" customFormat="1" ht="18" customHeight="1" x14ac:dyDescent="0.3">
      <c r="B19" s="32"/>
      <c r="C19" s="33"/>
      <c r="D19" s="33"/>
      <c r="E19" s="27" t="s">
        <v>27</v>
      </c>
      <c r="F19" s="33"/>
      <c r="G19" s="33"/>
      <c r="H19" s="33"/>
      <c r="I19" s="33"/>
      <c r="J19" s="33"/>
      <c r="K19" s="33"/>
      <c r="L19" s="33"/>
      <c r="M19" s="29" t="s">
        <v>24</v>
      </c>
      <c r="N19" s="33"/>
      <c r="O19" s="209" t="s">
        <v>5</v>
      </c>
      <c r="P19" s="209"/>
      <c r="Q19" s="33"/>
      <c r="R19" s="34"/>
    </row>
    <row r="20" spans="2:18" s="1" customFormat="1" ht="6.9" customHeight="1" x14ac:dyDescent="0.3">
      <c r="B20" s="32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4"/>
    </row>
    <row r="21" spans="2:18" s="1" customFormat="1" ht="14.4" customHeight="1" x14ac:dyDescent="0.3">
      <c r="B21" s="32"/>
      <c r="C21" s="33"/>
      <c r="D21" s="29" t="s">
        <v>30</v>
      </c>
      <c r="E21" s="33"/>
      <c r="F21" s="33"/>
      <c r="G21" s="33"/>
      <c r="H21" s="33"/>
      <c r="I21" s="33"/>
      <c r="J21" s="33"/>
      <c r="K21" s="33"/>
      <c r="L21" s="33"/>
      <c r="M21" s="29" t="s">
        <v>22</v>
      </c>
      <c r="N21" s="33"/>
      <c r="O21" s="209" t="str">
        <f>IF('Rekapitulácia stavby'!AN19="","",'Rekapitulácia stavby'!AN19)</f>
        <v/>
      </c>
      <c r="P21" s="209"/>
      <c r="Q21" s="33"/>
      <c r="R21" s="34"/>
    </row>
    <row r="22" spans="2:18" s="1" customFormat="1" ht="18" customHeight="1" x14ac:dyDescent="0.3">
      <c r="B22" s="32"/>
      <c r="C22" s="33"/>
      <c r="D22" s="33"/>
      <c r="E22" s="27" t="str">
        <f>IF('Rekapitulácia stavby'!E20="","",'Rekapitulácia stavby'!E20)</f>
        <v xml:space="preserve"> </v>
      </c>
      <c r="F22" s="33"/>
      <c r="G22" s="33"/>
      <c r="H22" s="33"/>
      <c r="I22" s="33"/>
      <c r="J22" s="33"/>
      <c r="K22" s="33"/>
      <c r="L22" s="33"/>
      <c r="M22" s="29" t="s">
        <v>24</v>
      </c>
      <c r="N22" s="33"/>
      <c r="O22" s="209" t="str">
        <f>IF('Rekapitulácia stavby'!AN20="","",'Rekapitulácia stavby'!AN20)</f>
        <v/>
      </c>
      <c r="P22" s="209"/>
      <c r="Q22" s="33"/>
      <c r="R22" s="34"/>
    </row>
    <row r="23" spans="2:18" s="1" customFormat="1" ht="6.9" customHeight="1" x14ac:dyDescent="0.3">
      <c r="B23" s="32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4"/>
    </row>
    <row r="24" spans="2:18" s="1" customFormat="1" ht="14.4" customHeight="1" x14ac:dyDescent="0.3">
      <c r="B24" s="32"/>
      <c r="C24" s="33"/>
      <c r="D24" s="29" t="s">
        <v>31</v>
      </c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4"/>
    </row>
    <row r="25" spans="2:18" s="1" customFormat="1" ht="22.5" customHeight="1" x14ac:dyDescent="0.3">
      <c r="B25" s="32"/>
      <c r="C25" s="33"/>
      <c r="D25" s="33"/>
      <c r="E25" s="212" t="s">
        <v>5</v>
      </c>
      <c r="F25" s="212"/>
      <c r="G25" s="212"/>
      <c r="H25" s="212"/>
      <c r="I25" s="212"/>
      <c r="J25" s="212"/>
      <c r="K25" s="212"/>
      <c r="L25" s="212"/>
      <c r="M25" s="33"/>
      <c r="N25" s="33"/>
      <c r="O25" s="33"/>
      <c r="P25" s="33"/>
      <c r="Q25" s="33"/>
      <c r="R25" s="34"/>
    </row>
    <row r="26" spans="2:18" s="1" customFormat="1" ht="6.9" customHeight="1" x14ac:dyDescent="0.3">
      <c r="B26" s="32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4"/>
    </row>
    <row r="27" spans="2:18" s="1" customFormat="1" ht="6.9" customHeight="1" x14ac:dyDescent="0.3">
      <c r="B27" s="32"/>
      <c r="C27" s="33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33"/>
      <c r="R27" s="34"/>
    </row>
    <row r="28" spans="2:18" s="1" customFormat="1" ht="14.4" customHeight="1" x14ac:dyDescent="0.3">
      <c r="B28" s="32"/>
      <c r="C28" s="33"/>
      <c r="D28" s="110" t="s">
        <v>103</v>
      </c>
      <c r="E28" s="33"/>
      <c r="F28" s="33"/>
      <c r="G28" s="33"/>
      <c r="H28" s="33"/>
      <c r="I28" s="33"/>
      <c r="J28" s="33"/>
      <c r="K28" s="33"/>
      <c r="L28" s="33"/>
      <c r="M28" s="240">
        <f>N89</f>
        <v>0</v>
      </c>
      <c r="N28" s="240"/>
      <c r="O28" s="240"/>
      <c r="P28" s="240"/>
      <c r="Q28" s="33"/>
      <c r="R28" s="34"/>
    </row>
    <row r="29" spans="2:18" s="1" customFormat="1" ht="14.4" customHeight="1" x14ac:dyDescent="0.3">
      <c r="B29" s="32"/>
      <c r="C29" s="33"/>
      <c r="D29" s="31" t="s">
        <v>104</v>
      </c>
      <c r="E29" s="33"/>
      <c r="F29" s="33"/>
      <c r="G29" s="33"/>
      <c r="H29" s="33"/>
      <c r="I29" s="33"/>
      <c r="J29" s="33"/>
      <c r="K29" s="33"/>
      <c r="L29" s="33"/>
      <c r="M29" s="240">
        <f>N110</f>
        <v>0</v>
      </c>
      <c r="N29" s="240"/>
      <c r="O29" s="240"/>
      <c r="P29" s="240"/>
      <c r="Q29" s="33"/>
      <c r="R29" s="34"/>
    </row>
    <row r="30" spans="2:18" s="1" customFormat="1" ht="6.9" customHeight="1" x14ac:dyDescent="0.3">
      <c r="B30" s="32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4"/>
    </row>
    <row r="31" spans="2:18" s="1" customFormat="1" ht="25.35" customHeight="1" x14ac:dyDescent="0.3">
      <c r="B31" s="32"/>
      <c r="C31" s="33"/>
      <c r="D31" s="111" t="s">
        <v>34</v>
      </c>
      <c r="E31" s="33"/>
      <c r="F31" s="33"/>
      <c r="G31" s="33"/>
      <c r="H31" s="33"/>
      <c r="I31" s="33"/>
      <c r="J31" s="33"/>
      <c r="K31" s="33"/>
      <c r="L31" s="33"/>
      <c r="M31" s="245">
        <f>ROUND(M28+M29,2)</f>
        <v>0</v>
      </c>
      <c r="N31" s="243"/>
      <c r="O31" s="243"/>
      <c r="P31" s="243"/>
      <c r="Q31" s="33"/>
      <c r="R31" s="34"/>
    </row>
    <row r="32" spans="2:18" s="1" customFormat="1" ht="6.9" customHeight="1" x14ac:dyDescent="0.3">
      <c r="B32" s="32"/>
      <c r="C32" s="33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33"/>
      <c r="R32" s="34"/>
    </row>
    <row r="33" spans="2:18" s="1" customFormat="1" ht="14.4" customHeight="1" x14ac:dyDescent="0.3">
      <c r="B33" s="32"/>
      <c r="C33" s="33"/>
      <c r="D33" s="39" t="s">
        <v>35</v>
      </c>
      <c r="E33" s="39" t="s">
        <v>36</v>
      </c>
      <c r="F33" s="40">
        <v>0.2</v>
      </c>
      <c r="G33" s="112" t="s">
        <v>37</v>
      </c>
      <c r="H33" s="246">
        <f>ROUND((SUM(BE110:BE113)+SUM(BE132:BE259)), 2)</f>
        <v>0</v>
      </c>
      <c r="I33" s="243"/>
      <c r="J33" s="243"/>
      <c r="K33" s="33"/>
      <c r="L33" s="33"/>
      <c r="M33" s="246">
        <f>ROUND(ROUND((SUM(BE110:BE113)+SUM(BE132:BE259)), 2)*F33, 2)</f>
        <v>0</v>
      </c>
      <c r="N33" s="243"/>
      <c r="O33" s="243"/>
      <c r="P33" s="243"/>
      <c r="Q33" s="33"/>
      <c r="R33" s="34"/>
    </row>
    <row r="34" spans="2:18" s="1" customFormat="1" ht="14.4" customHeight="1" x14ac:dyDescent="0.3">
      <c r="B34" s="32"/>
      <c r="C34" s="33"/>
      <c r="D34" s="33"/>
      <c r="E34" s="39" t="s">
        <v>38</v>
      </c>
      <c r="F34" s="40">
        <v>0.2</v>
      </c>
      <c r="G34" s="112" t="s">
        <v>37</v>
      </c>
      <c r="H34" s="246">
        <f>ROUND((SUM(BF110:BF113)+SUM(BF132:BF259)), 2)</f>
        <v>0</v>
      </c>
      <c r="I34" s="243"/>
      <c r="J34" s="243"/>
      <c r="K34" s="33"/>
      <c r="L34" s="33"/>
      <c r="M34" s="246">
        <f>ROUND(ROUND((SUM(BF110:BF113)+SUM(BF132:BF259)), 2)*F34, 2)</f>
        <v>0</v>
      </c>
      <c r="N34" s="243"/>
      <c r="O34" s="243"/>
      <c r="P34" s="243"/>
      <c r="Q34" s="33"/>
      <c r="R34" s="34"/>
    </row>
    <row r="35" spans="2:18" s="1" customFormat="1" ht="14.4" hidden="1" customHeight="1" x14ac:dyDescent="0.3">
      <c r="B35" s="32"/>
      <c r="C35" s="33"/>
      <c r="D35" s="33"/>
      <c r="E35" s="39" t="s">
        <v>39</v>
      </c>
      <c r="F35" s="40">
        <v>0.2</v>
      </c>
      <c r="G35" s="112" t="s">
        <v>37</v>
      </c>
      <c r="H35" s="246">
        <f>ROUND((SUM(BG110:BG113)+SUM(BG132:BG259)), 2)</f>
        <v>0</v>
      </c>
      <c r="I35" s="243"/>
      <c r="J35" s="243"/>
      <c r="K35" s="33"/>
      <c r="L35" s="33"/>
      <c r="M35" s="246">
        <v>0</v>
      </c>
      <c r="N35" s="243"/>
      <c r="O35" s="243"/>
      <c r="P35" s="243"/>
      <c r="Q35" s="33"/>
      <c r="R35" s="34"/>
    </row>
    <row r="36" spans="2:18" s="1" customFormat="1" ht="14.4" hidden="1" customHeight="1" x14ac:dyDescent="0.3">
      <c r="B36" s="32"/>
      <c r="C36" s="33"/>
      <c r="D36" s="33"/>
      <c r="E36" s="39" t="s">
        <v>40</v>
      </c>
      <c r="F36" s="40">
        <v>0.2</v>
      </c>
      <c r="G36" s="112" t="s">
        <v>37</v>
      </c>
      <c r="H36" s="246">
        <f>ROUND((SUM(BH110:BH113)+SUM(BH132:BH259)), 2)</f>
        <v>0</v>
      </c>
      <c r="I36" s="243"/>
      <c r="J36" s="243"/>
      <c r="K36" s="33"/>
      <c r="L36" s="33"/>
      <c r="M36" s="246">
        <v>0</v>
      </c>
      <c r="N36" s="243"/>
      <c r="O36" s="243"/>
      <c r="P36" s="243"/>
      <c r="Q36" s="33"/>
      <c r="R36" s="34"/>
    </row>
    <row r="37" spans="2:18" s="1" customFormat="1" ht="14.4" hidden="1" customHeight="1" x14ac:dyDescent="0.3">
      <c r="B37" s="32"/>
      <c r="C37" s="33"/>
      <c r="D37" s="33"/>
      <c r="E37" s="39" t="s">
        <v>41</v>
      </c>
      <c r="F37" s="40">
        <v>0</v>
      </c>
      <c r="G37" s="112" t="s">
        <v>37</v>
      </c>
      <c r="H37" s="246">
        <f>ROUND((SUM(BI110:BI113)+SUM(BI132:BI259)), 2)</f>
        <v>0</v>
      </c>
      <c r="I37" s="243"/>
      <c r="J37" s="243"/>
      <c r="K37" s="33"/>
      <c r="L37" s="33"/>
      <c r="M37" s="246">
        <v>0</v>
      </c>
      <c r="N37" s="243"/>
      <c r="O37" s="243"/>
      <c r="P37" s="243"/>
      <c r="Q37" s="33"/>
      <c r="R37" s="34"/>
    </row>
    <row r="38" spans="2:18" s="1" customFormat="1" ht="6.9" customHeight="1" x14ac:dyDescent="0.3">
      <c r="B38" s="32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4"/>
    </row>
    <row r="39" spans="2:18" s="1" customFormat="1" ht="25.35" customHeight="1" x14ac:dyDescent="0.3">
      <c r="B39" s="32"/>
      <c r="C39" s="108"/>
      <c r="D39" s="113" t="s">
        <v>42</v>
      </c>
      <c r="E39" s="72"/>
      <c r="F39" s="72"/>
      <c r="G39" s="114" t="s">
        <v>43</v>
      </c>
      <c r="H39" s="115" t="s">
        <v>44</v>
      </c>
      <c r="I39" s="72"/>
      <c r="J39" s="72"/>
      <c r="K39" s="72"/>
      <c r="L39" s="257">
        <f>SUM(M31:M37)</f>
        <v>0</v>
      </c>
      <c r="M39" s="257"/>
      <c r="N39" s="257"/>
      <c r="O39" s="257"/>
      <c r="P39" s="258"/>
      <c r="Q39" s="108"/>
      <c r="R39" s="34"/>
    </row>
    <row r="40" spans="2:18" s="1" customFormat="1" ht="14.4" customHeight="1" x14ac:dyDescent="0.3">
      <c r="B40" s="32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4"/>
    </row>
    <row r="41" spans="2:18" s="1" customFormat="1" ht="14.4" customHeight="1" x14ac:dyDescent="0.3">
      <c r="B41" s="32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4"/>
    </row>
    <row r="42" spans="2:18" x14ac:dyDescent="0.3">
      <c r="B42" s="22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3"/>
    </row>
    <row r="43" spans="2:18" x14ac:dyDescent="0.3">
      <c r="B43" s="22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3"/>
    </row>
    <row r="44" spans="2:18" x14ac:dyDescent="0.3">
      <c r="B44" s="22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3"/>
    </row>
    <row r="45" spans="2:18" x14ac:dyDescent="0.3">
      <c r="B45" s="22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3"/>
    </row>
    <row r="46" spans="2:18" x14ac:dyDescent="0.3">
      <c r="B46" s="22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3"/>
    </row>
    <row r="47" spans="2:18" x14ac:dyDescent="0.3">
      <c r="B47" s="22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3"/>
    </row>
    <row r="48" spans="2:18" x14ac:dyDescent="0.3">
      <c r="B48" s="22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3"/>
    </row>
    <row r="49" spans="2:18" x14ac:dyDescent="0.3">
      <c r="B49" s="22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3"/>
    </row>
    <row r="50" spans="2:18" s="1" customFormat="1" ht="14.4" x14ac:dyDescent="0.3">
      <c r="B50" s="32"/>
      <c r="C50" s="33"/>
      <c r="D50" s="47" t="s">
        <v>45</v>
      </c>
      <c r="E50" s="48"/>
      <c r="F50" s="48"/>
      <c r="G50" s="48"/>
      <c r="H50" s="49"/>
      <c r="I50" s="33"/>
      <c r="J50" s="47" t="s">
        <v>46</v>
      </c>
      <c r="K50" s="48"/>
      <c r="L50" s="48"/>
      <c r="M50" s="48"/>
      <c r="N50" s="48"/>
      <c r="O50" s="48"/>
      <c r="P50" s="49"/>
      <c r="Q50" s="33"/>
      <c r="R50" s="34"/>
    </row>
    <row r="51" spans="2:18" x14ac:dyDescent="0.3">
      <c r="B51" s="22"/>
      <c r="C51" s="25"/>
      <c r="D51" s="50"/>
      <c r="E51" s="25"/>
      <c r="F51" s="25"/>
      <c r="G51" s="25"/>
      <c r="H51" s="51"/>
      <c r="I51" s="25"/>
      <c r="J51" s="50"/>
      <c r="K51" s="25"/>
      <c r="L51" s="25"/>
      <c r="M51" s="25"/>
      <c r="N51" s="25"/>
      <c r="O51" s="25"/>
      <c r="P51" s="51"/>
      <c r="Q51" s="25"/>
      <c r="R51" s="23"/>
    </row>
    <row r="52" spans="2:18" x14ac:dyDescent="0.3">
      <c r="B52" s="22"/>
      <c r="C52" s="25"/>
      <c r="D52" s="50"/>
      <c r="E52" s="25"/>
      <c r="F52" s="25"/>
      <c r="G52" s="25"/>
      <c r="H52" s="51"/>
      <c r="I52" s="25"/>
      <c r="J52" s="50"/>
      <c r="K52" s="25"/>
      <c r="L52" s="25"/>
      <c r="M52" s="25"/>
      <c r="N52" s="25"/>
      <c r="O52" s="25"/>
      <c r="P52" s="51"/>
      <c r="Q52" s="25"/>
      <c r="R52" s="23"/>
    </row>
    <row r="53" spans="2:18" x14ac:dyDescent="0.3">
      <c r="B53" s="22"/>
      <c r="C53" s="25"/>
      <c r="D53" s="50"/>
      <c r="E53" s="25"/>
      <c r="F53" s="25"/>
      <c r="G53" s="25"/>
      <c r="H53" s="51"/>
      <c r="I53" s="25"/>
      <c r="J53" s="50"/>
      <c r="K53" s="25"/>
      <c r="L53" s="25"/>
      <c r="M53" s="25"/>
      <c r="N53" s="25"/>
      <c r="O53" s="25"/>
      <c r="P53" s="51"/>
      <c r="Q53" s="25"/>
      <c r="R53" s="23"/>
    </row>
    <row r="54" spans="2:18" x14ac:dyDescent="0.3">
      <c r="B54" s="22"/>
      <c r="C54" s="25"/>
      <c r="D54" s="50"/>
      <c r="E54" s="25"/>
      <c r="F54" s="25"/>
      <c r="G54" s="25"/>
      <c r="H54" s="51"/>
      <c r="I54" s="25"/>
      <c r="J54" s="50"/>
      <c r="K54" s="25"/>
      <c r="L54" s="25"/>
      <c r="M54" s="25"/>
      <c r="N54" s="25"/>
      <c r="O54" s="25"/>
      <c r="P54" s="51"/>
      <c r="Q54" s="25"/>
      <c r="R54" s="23"/>
    </row>
    <row r="55" spans="2:18" x14ac:dyDescent="0.3">
      <c r="B55" s="22"/>
      <c r="C55" s="25"/>
      <c r="D55" s="50"/>
      <c r="E55" s="25"/>
      <c r="F55" s="25"/>
      <c r="G55" s="25"/>
      <c r="H55" s="51"/>
      <c r="I55" s="25"/>
      <c r="J55" s="50"/>
      <c r="K55" s="25"/>
      <c r="L55" s="25"/>
      <c r="M55" s="25"/>
      <c r="N55" s="25"/>
      <c r="O55" s="25"/>
      <c r="P55" s="51"/>
      <c r="Q55" s="25"/>
      <c r="R55" s="23"/>
    </row>
    <row r="56" spans="2:18" x14ac:dyDescent="0.3">
      <c r="B56" s="22"/>
      <c r="C56" s="25"/>
      <c r="D56" s="50"/>
      <c r="E56" s="25"/>
      <c r="F56" s="25"/>
      <c r="G56" s="25"/>
      <c r="H56" s="51"/>
      <c r="I56" s="25"/>
      <c r="J56" s="50"/>
      <c r="K56" s="25"/>
      <c r="L56" s="25"/>
      <c r="M56" s="25"/>
      <c r="N56" s="25"/>
      <c r="O56" s="25"/>
      <c r="P56" s="51"/>
      <c r="Q56" s="25"/>
      <c r="R56" s="23"/>
    </row>
    <row r="57" spans="2:18" x14ac:dyDescent="0.3">
      <c r="B57" s="22"/>
      <c r="C57" s="25"/>
      <c r="D57" s="50"/>
      <c r="E57" s="25"/>
      <c r="F57" s="25"/>
      <c r="G57" s="25"/>
      <c r="H57" s="51"/>
      <c r="I57" s="25"/>
      <c r="J57" s="50"/>
      <c r="K57" s="25"/>
      <c r="L57" s="25"/>
      <c r="M57" s="25"/>
      <c r="N57" s="25"/>
      <c r="O57" s="25"/>
      <c r="P57" s="51"/>
      <c r="Q57" s="25"/>
      <c r="R57" s="23"/>
    </row>
    <row r="58" spans="2:18" x14ac:dyDescent="0.3">
      <c r="B58" s="22"/>
      <c r="C58" s="25"/>
      <c r="D58" s="50"/>
      <c r="E58" s="25"/>
      <c r="F58" s="25"/>
      <c r="G58" s="25"/>
      <c r="H58" s="51"/>
      <c r="I58" s="25"/>
      <c r="J58" s="50"/>
      <c r="K58" s="25"/>
      <c r="L58" s="25"/>
      <c r="M58" s="25"/>
      <c r="N58" s="25"/>
      <c r="O58" s="25"/>
      <c r="P58" s="51"/>
      <c r="Q58" s="25"/>
      <c r="R58" s="23"/>
    </row>
    <row r="59" spans="2:18" s="1" customFormat="1" ht="14.4" x14ac:dyDescent="0.3">
      <c r="B59" s="32"/>
      <c r="C59" s="33"/>
      <c r="D59" s="52" t="s">
        <v>47</v>
      </c>
      <c r="E59" s="53"/>
      <c r="F59" s="53"/>
      <c r="G59" s="54" t="s">
        <v>48</v>
      </c>
      <c r="H59" s="55"/>
      <c r="I59" s="33"/>
      <c r="J59" s="52" t="s">
        <v>47</v>
      </c>
      <c r="K59" s="53"/>
      <c r="L59" s="53"/>
      <c r="M59" s="53"/>
      <c r="N59" s="54" t="s">
        <v>48</v>
      </c>
      <c r="O59" s="53"/>
      <c r="P59" s="55"/>
      <c r="Q59" s="33"/>
      <c r="R59" s="34"/>
    </row>
    <row r="60" spans="2:18" x14ac:dyDescent="0.3">
      <c r="B60" s="22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3"/>
    </row>
    <row r="61" spans="2:18" s="1" customFormat="1" ht="14.4" x14ac:dyDescent="0.3">
      <c r="B61" s="32"/>
      <c r="C61" s="33"/>
      <c r="D61" s="47" t="s">
        <v>49</v>
      </c>
      <c r="E61" s="48"/>
      <c r="F61" s="48"/>
      <c r="G61" s="48"/>
      <c r="H61" s="49"/>
      <c r="I61" s="33"/>
      <c r="J61" s="47" t="s">
        <v>50</v>
      </c>
      <c r="K61" s="48"/>
      <c r="L61" s="48"/>
      <c r="M61" s="48"/>
      <c r="N61" s="48"/>
      <c r="O61" s="48"/>
      <c r="P61" s="49"/>
      <c r="Q61" s="33"/>
      <c r="R61" s="34"/>
    </row>
    <row r="62" spans="2:18" x14ac:dyDescent="0.3">
      <c r="B62" s="22"/>
      <c r="C62" s="25"/>
      <c r="D62" s="50"/>
      <c r="E62" s="25"/>
      <c r="F62" s="25"/>
      <c r="G62" s="25"/>
      <c r="H62" s="51"/>
      <c r="I62" s="25"/>
      <c r="J62" s="50"/>
      <c r="K62" s="25"/>
      <c r="L62" s="25"/>
      <c r="M62" s="25"/>
      <c r="N62" s="25"/>
      <c r="O62" s="25"/>
      <c r="P62" s="51"/>
      <c r="Q62" s="25"/>
      <c r="R62" s="23"/>
    </row>
    <row r="63" spans="2:18" x14ac:dyDescent="0.3">
      <c r="B63" s="22"/>
      <c r="C63" s="25"/>
      <c r="D63" s="50"/>
      <c r="E63" s="25"/>
      <c r="F63" s="25"/>
      <c r="G63" s="25"/>
      <c r="H63" s="51"/>
      <c r="I63" s="25"/>
      <c r="J63" s="50"/>
      <c r="K63" s="25"/>
      <c r="L63" s="25"/>
      <c r="M63" s="25"/>
      <c r="N63" s="25"/>
      <c r="O63" s="25"/>
      <c r="P63" s="51"/>
      <c r="Q63" s="25"/>
      <c r="R63" s="23"/>
    </row>
    <row r="64" spans="2:18" x14ac:dyDescent="0.3">
      <c r="B64" s="22"/>
      <c r="C64" s="25"/>
      <c r="D64" s="50"/>
      <c r="E64" s="25"/>
      <c r="F64" s="25"/>
      <c r="G64" s="25"/>
      <c r="H64" s="51"/>
      <c r="I64" s="25"/>
      <c r="J64" s="50"/>
      <c r="K64" s="25"/>
      <c r="L64" s="25"/>
      <c r="M64" s="25"/>
      <c r="N64" s="25"/>
      <c r="O64" s="25"/>
      <c r="P64" s="51"/>
      <c r="Q64" s="25"/>
      <c r="R64" s="23"/>
    </row>
    <row r="65" spans="2:18" x14ac:dyDescent="0.3">
      <c r="B65" s="22"/>
      <c r="C65" s="25"/>
      <c r="D65" s="50"/>
      <c r="E65" s="25"/>
      <c r="F65" s="25"/>
      <c r="G65" s="25"/>
      <c r="H65" s="51"/>
      <c r="I65" s="25"/>
      <c r="J65" s="50"/>
      <c r="K65" s="25"/>
      <c r="L65" s="25"/>
      <c r="M65" s="25"/>
      <c r="N65" s="25"/>
      <c r="O65" s="25"/>
      <c r="P65" s="51"/>
      <c r="Q65" s="25"/>
      <c r="R65" s="23"/>
    </row>
    <row r="66" spans="2:18" x14ac:dyDescent="0.3">
      <c r="B66" s="22"/>
      <c r="C66" s="25"/>
      <c r="D66" s="50"/>
      <c r="E66" s="25"/>
      <c r="F66" s="25"/>
      <c r="G66" s="25"/>
      <c r="H66" s="51"/>
      <c r="I66" s="25"/>
      <c r="J66" s="50"/>
      <c r="K66" s="25"/>
      <c r="L66" s="25"/>
      <c r="M66" s="25"/>
      <c r="N66" s="25"/>
      <c r="O66" s="25"/>
      <c r="P66" s="51"/>
      <c r="Q66" s="25"/>
      <c r="R66" s="23"/>
    </row>
    <row r="67" spans="2:18" x14ac:dyDescent="0.3">
      <c r="B67" s="22"/>
      <c r="C67" s="25"/>
      <c r="D67" s="50"/>
      <c r="E67" s="25"/>
      <c r="F67" s="25"/>
      <c r="G67" s="25"/>
      <c r="H67" s="51"/>
      <c r="I67" s="25"/>
      <c r="J67" s="50"/>
      <c r="K67" s="25"/>
      <c r="L67" s="25"/>
      <c r="M67" s="25"/>
      <c r="N67" s="25"/>
      <c r="O67" s="25"/>
      <c r="P67" s="51"/>
      <c r="Q67" s="25"/>
      <c r="R67" s="23"/>
    </row>
    <row r="68" spans="2:18" x14ac:dyDescent="0.3">
      <c r="B68" s="22"/>
      <c r="C68" s="25"/>
      <c r="D68" s="50"/>
      <c r="E68" s="25"/>
      <c r="F68" s="25"/>
      <c r="G68" s="25"/>
      <c r="H68" s="51"/>
      <c r="I68" s="25"/>
      <c r="J68" s="50"/>
      <c r="K68" s="25"/>
      <c r="L68" s="25"/>
      <c r="M68" s="25"/>
      <c r="N68" s="25"/>
      <c r="O68" s="25"/>
      <c r="P68" s="51"/>
      <c r="Q68" s="25"/>
      <c r="R68" s="23"/>
    </row>
    <row r="69" spans="2:18" x14ac:dyDescent="0.3">
      <c r="B69" s="22"/>
      <c r="C69" s="25"/>
      <c r="D69" s="50"/>
      <c r="E69" s="25"/>
      <c r="F69" s="25"/>
      <c r="G69" s="25"/>
      <c r="H69" s="51"/>
      <c r="I69" s="25"/>
      <c r="J69" s="50"/>
      <c r="K69" s="25"/>
      <c r="L69" s="25"/>
      <c r="M69" s="25"/>
      <c r="N69" s="25"/>
      <c r="O69" s="25"/>
      <c r="P69" s="51"/>
      <c r="Q69" s="25"/>
      <c r="R69" s="23"/>
    </row>
    <row r="70" spans="2:18" s="1" customFormat="1" ht="14.4" x14ac:dyDescent="0.3">
      <c r="B70" s="32"/>
      <c r="C70" s="33"/>
      <c r="D70" s="52" t="s">
        <v>47</v>
      </c>
      <c r="E70" s="53"/>
      <c r="F70" s="53"/>
      <c r="G70" s="54" t="s">
        <v>48</v>
      </c>
      <c r="H70" s="55"/>
      <c r="I70" s="33"/>
      <c r="J70" s="52" t="s">
        <v>47</v>
      </c>
      <c r="K70" s="53"/>
      <c r="L70" s="53"/>
      <c r="M70" s="53"/>
      <c r="N70" s="54" t="s">
        <v>48</v>
      </c>
      <c r="O70" s="53"/>
      <c r="P70" s="55"/>
      <c r="Q70" s="33"/>
      <c r="R70" s="34"/>
    </row>
    <row r="71" spans="2:18" s="1" customFormat="1" ht="14.4" customHeight="1" x14ac:dyDescent="0.3">
      <c r="B71" s="56"/>
      <c r="C71" s="57"/>
      <c r="D71" s="57"/>
      <c r="E71" s="57"/>
      <c r="F71" s="57"/>
      <c r="G71" s="57"/>
      <c r="H71" s="57"/>
      <c r="I71" s="57"/>
      <c r="J71" s="57"/>
      <c r="K71" s="57"/>
      <c r="L71" s="57"/>
      <c r="M71" s="57"/>
      <c r="N71" s="57"/>
      <c r="O71" s="57"/>
      <c r="P71" s="57"/>
      <c r="Q71" s="57"/>
      <c r="R71" s="58"/>
    </row>
    <row r="75" spans="2:18" s="1" customFormat="1" ht="6.9" customHeight="1" x14ac:dyDescent="0.3">
      <c r="B75" s="59"/>
      <c r="C75" s="60"/>
      <c r="D75" s="60"/>
      <c r="E75" s="60"/>
      <c r="F75" s="60"/>
      <c r="G75" s="60"/>
      <c r="H75" s="60"/>
      <c r="I75" s="60"/>
      <c r="J75" s="60"/>
      <c r="K75" s="60"/>
      <c r="L75" s="60"/>
      <c r="M75" s="60"/>
      <c r="N75" s="60"/>
      <c r="O75" s="60"/>
      <c r="P75" s="60"/>
      <c r="Q75" s="60"/>
      <c r="R75" s="61"/>
    </row>
    <row r="76" spans="2:18" s="1" customFormat="1" ht="36.9" customHeight="1" x14ac:dyDescent="0.3">
      <c r="B76" s="32"/>
      <c r="C76" s="207" t="s">
        <v>105</v>
      </c>
      <c r="D76" s="208"/>
      <c r="E76" s="208"/>
      <c r="F76" s="208"/>
      <c r="G76" s="208"/>
      <c r="H76" s="208"/>
      <c r="I76" s="208"/>
      <c r="J76" s="208"/>
      <c r="K76" s="208"/>
      <c r="L76" s="208"/>
      <c r="M76" s="208"/>
      <c r="N76" s="208"/>
      <c r="O76" s="208"/>
      <c r="P76" s="208"/>
      <c r="Q76" s="208"/>
      <c r="R76" s="34"/>
    </row>
    <row r="77" spans="2:18" s="1" customFormat="1" ht="6.9" customHeight="1" x14ac:dyDescent="0.3">
      <c r="B77" s="32"/>
      <c r="C77" s="33"/>
      <c r="D77" s="33"/>
      <c r="E77" s="33"/>
      <c r="F77" s="33"/>
      <c r="G77" s="33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34"/>
    </row>
    <row r="78" spans="2:18" s="1" customFormat="1" ht="30" customHeight="1" x14ac:dyDescent="0.3">
      <c r="B78" s="32"/>
      <c r="C78" s="29" t="s">
        <v>15</v>
      </c>
      <c r="D78" s="33"/>
      <c r="E78" s="33"/>
      <c r="F78" s="259" t="str">
        <f>F6</f>
        <v>Banská Bystrica</v>
      </c>
      <c r="G78" s="260"/>
      <c r="H78" s="260"/>
      <c r="I78" s="260"/>
      <c r="J78" s="260"/>
      <c r="K78" s="260"/>
      <c r="L78" s="260"/>
      <c r="M78" s="260"/>
      <c r="N78" s="260"/>
      <c r="O78" s="260"/>
      <c r="P78" s="260"/>
      <c r="Q78" s="33"/>
      <c r="R78" s="34"/>
    </row>
    <row r="79" spans="2:18" ht="30" customHeight="1" x14ac:dyDescent="0.3">
      <c r="B79" s="22"/>
      <c r="C79" s="29" t="s">
        <v>125</v>
      </c>
      <c r="D79" s="25"/>
      <c r="E79" s="25"/>
      <c r="F79" s="259" t="s">
        <v>126</v>
      </c>
      <c r="G79" s="210"/>
      <c r="H79" s="210"/>
      <c r="I79" s="210"/>
      <c r="J79" s="210"/>
      <c r="K79" s="210"/>
      <c r="L79" s="210"/>
      <c r="M79" s="210"/>
      <c r="N79" s="210"/>
      <c r="O79" s="210"/>
      <c r="P79" s="210"/>
      <c r="Q79" s="25"/>
      <c r="R79" s="23"/>
    </row>
    <row r="80" spans="2:18" s="1" customFormat="1" ht="36.9" customHeight="1" x14ac:dyDescent="0.3">
      <c r="B80" s="32"/>
      <c r="C80" s="66" t="s">
        <v>127</v>
      </c>
      <c r="D80" s="33"/>
      <c r="E80" s="33"/>
      <c r="F80" s="221" t="str">
        <f>F8</f>
        <v>01 - Rekonštrukcia interiéru</v>
      </c>
      <c r="G80" s="243"/>
      <c r="H80" s="243"/>
      <c r="I80" s="243"/>
      <c r="J80" s="243"/>
      <c r="K80" s="243"/>
      <c r="L80" s="243"/>
      <c r="M80" s="243"/>
      <c r="N80" s="243"/>
      <c r="O80" s="243"/>
      <c r="P80" s="243"/>
      <c r="Q80" s="33"/>
      <c r="R80" s="34"/>
    </row>
    <row r="81" spans="2:47" s="1" customFormat="1" ht="6.9" customHeight="1" x14ac:dyDescent="0.3">
      <c r="B81" s="32"/>
      <c r="C81" s="33"/>
      <c r="D81" s="33"/>
      <c r="E81" s="33"/>
      <c r="F81" s="33"/>
      <c r="G81" s="33"/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34"/>
    </row>
    <row r="82" spans="2:47" s="1" customFormat="1" ht="18" customHeight="1" x14ac:dyDescent="0.3">
      <c r="B82" s="32"/>
      <c r="C82" s="29" t="s">
        <v>19</v>
      </c>
      <c r="D82" s="33"/>
      <c r="E82" s="33"/>
      <c r="F82" s="27" t="str">
        <f>F10</f>
        <v>Banská Bystrica</v>
      </c>
      <c r="G82" s="33"/>
      <c r="H82" s="33"/>
      <c r="I82" s="33"/>
      <c r="J82" s="33"/>
      <c r="K82" s="29" t="s">
        <v>20</v>
      </c>
      <c r="L82" s="33"/>
      <c r="M82" s="244" t="str">
        <f>IF(O10="","",O10)</f>
        <v/>
      </c>
      <c r="N82" s="244"/>
      <c r="O82" s="244"/>
      <c r="P82" s="244"/>
      <c r="Q82" s="33"/>
      <c r="R82" s="34"/>
    </row>
    <row r="83" spans="2:47" s="1" customFormat="1" ht="6.9" customHeight="1" x14ac:dyDescent="0.3">
      <c r="B83" s="32"/>
      <c r="C83" s="33"/>
      <c r="D83" s="33"/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4"/>
    </row>
    <row r="84" spans="2:47" s="1" customFormat="1" ht="13.2" x14ac:dyDescent="0.3">
      <c r="B84" s="32"/>
      <c r="C84" s="29" t="s">
        <v>21</v>
      </c>
      <c r="D84" s="33"/>
      <c r="E84" s="33"/>
      <c r="F84" s="27" t="str">
        <f>E13</f>
        <v xml:space="preserve"> </v>
      </c>
      <c r="G84" s="33"/>
      <c r="H84" s="33"/>
      <c r="I84" s="33"/>
      <c r="J84" s="33"/>
      <c r="K84" s="29" t="s">
        <v>26</v>
      </c>
      <c r="L84" s="33"/>
      <c r="M84" s="209" t="str">
        <f>E19</f>
        <v>DEVLEV, s.r.o., Za kúpaliskom 18, Lipany 082 71</v>
      </c>
      <c r="N84" s="209"/>
      <c r="O84" s="209"/>
      <c r="P84" s="209"/>
      <c r="Q84" s="209"/>
      <c r="R84" s="34"/>
    </row>
    <row r="85" spans="2:47" s="1" customFormat="1" ht="14.4" customHeight="1" x14ac:dyDescent="0.3">
      <c r="B85" s="32"/>
      <c r="C85" s="29" t="s">
        <v>25</v>
      </c>
      <c r="D85" s="33"/>
      <c r="E85" s="33"/>
      <c r="F85" s="27" t="str">
        <f>IF(E16="","",E16)</f>
        <v xml:space="preserve"> </v>
      </c>
      <c r="G85" s="33"/>
      <c r="H85" s="33"/>
      <c r="I85" s="33"/>
      <c r="J85" s="33"/>
      <c r="K85" s="29" t="s">
        <v>30</v>
      </c>
      <c r="L85" s="33"/>
      <c r="M85" s="209" t="str">
        <f>E22</f>
        <v xml:space="preserve"> </v>
      </c>
      <c r="N85" s="209"/>
      <c r="O85" s="209"/>
      <c r="P85" s="209"/>
      <c r="Q85" s="209"/>
      <c r="R85" s="34"/>
    </row>
    <row r="86" spans="2:47" s="1" customFormat="1" ht="10.35" customHeight="1" x14ac:dyDescent="0.3">
      <c r="B86" s="32"/>
      <c r="C86" s="33"/>
      <c r="D86" s="33"/>
      <c r="E86" s="33"/>
      <c r="F86" s="33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4"/>
    </row>
    <row r="87" spans="2:47" s="1" customFormat="1" ht="29.25" customHeight="1" x14ac:dyDescent="0.3">
      <c r="B87" s="32"/>
      <c r="C87" s="253" t="s">
        <v>106</v>
      </c>
      <c r="D87" s="254"/>
      <c r="E87" s="254"/>
      <c r="F87" s="254"/>
      <c r="G87" s="254"/>
      <c r="H87" s="108"/>
      <c r="I87" s="108"/>
      <c r="J87" s="108"/>
      <c r="K87" s="108"/>
      <c r="L87" s="108"/>
      <c r="M87" s="108"/>
      <c r="N87" s="253" t="s">
        <v>107</v>
      </c>
      <c r="O87" s="254"/>
      <c r="P87" s="254"/>
      <c r="Q87" s="254"/>
      <c r="R87" s="34"/>
    </row>
    <row r="88" spans="2:47" s="1" customFormat="1" ht="10.35" customHeight="1" x14ac:dyDescent="0.3">
      <c r="B88" s="32"/>
      <c r="C88" s="33"/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4"/>
    </row>
    <row r="89" spans="2:47" s="1" customFormat="1" ht="29.25" customHeight="1" x14ac:dyDescent="0.3">
      <c r="B89" s="32"/>
      <c r="C89" s="116" t="s">
        <v>108</v>
      </c>
      <c r="D89" s="33"/>
      <c r="E89" s="33"/>
      <c r="F89" s="33"/>
      <c r="G89" s="33"/>
      <c r="H89" s="33"/>
      <c r="I89" s="33"/>
      <c r="J89" s="33"/>
      <c r="K89" s="33"/>
      <c r="L89" s="33"/>
      <c r="M89" s="33"/>
      <c r="N89" s="235">
        <f>N132</f>
        <v>0</v>
      </c>
      <c r="O89" s="255"/>
      <c r="P89" s="255"/>
      <c r="Q89" s="255"/>
      <c r="R89" s="34"/>
      <c r="AU89" s="18" t="s">
        <v>109</v>
      </c>
    </row>
    <row r="90" spans="2:47" s="8" customFormat="1" ht="24.9" customHeight="1" x14ac:dyDescent="0.3">
      <c r="B90" s="128"/>
      <c r="C90" s="129"/>
      <c r="D90" s="130" t="s">
        <v>129</v>
      </c>
      <c r="E90" s="129"/>
      <c r="F90" s="129"/>
      <c r="G90" s="129"/>
      <c r="H90" s="129"/>
      <c r="I90" s="129"/>
      <c r="J90" s="129"/>
      <c r="K90" s="129"/>
      <c r="L90" s="129"/>
      <c r="M90" s="129"/>
      <c r="N90" s="261">
        <f>N133</f>
        <v>0</v>
      </c>
      <c r="O90" s="262"/>
      <c r="P90" s="262"/>
      <c r="Q90" s="262"/>
      <c r="R90" s="131"/>
    </row>
    <row r="91" spans="2:47" s="9" customFormat="1" ht="19.95" customHeight="1" x14ac:dyDescent="0.3">
      <c r="B91" s="132"/>
      <c r="C91" s="95"/>
      <c r="D91" s="133" t="s">
        <v>130</v>
      </c>
      <c r="E91" s="95"/>
      <c r="F91" s="95"/>
      <c r="G91" s="95"/>
      <c r="H91" s="95"/>
      <c r="I91" s="95"/>
      <c r="J91" s="95"/>
      <c r="K91" s="95"/>
      <c r="L91" s="95"/>
      <c r="M91" s="95"/>
      <c r="N91" s="229">
        <f>N134</f>
        <v>0</v>
      </c>
      <c r="O91" s="230"/>
      <c r="P91" s="230"/>
      <c r="Q91" s="230"/>
      <c r="R91" s="134"/>
    </row>
    <row r="92" spans="2:47" s="9" customFormat="1" ht="19.95" customHeight="1" x14ac:dyDescent="0.3">
      <c r="B92" s="132"/>
      <c r="C92" s="95"/>
      <c r="D92" s="133" t="s">
        <v>131</v>
      </c>
      <c r="E92" s="95"/>
      <c r="F92" s="95"/>
      <c r="G92" s="95"/>
      <c r="H92" s="95"/>
      <c r="I92" s="95"/>
      <c r="J92" s="95"/>
      <c r="K92" s="95"/>
      <c r="L92" s="95"/>
      <c r="M92" s="95"/>
      <c r="N92" s="229">
        <f>N144</f>
        <v>0</v>
      </c>
      <c r="O92" s="230"/>
      <c r="P92" s="230"/>
      <c r="Q92" s="230"/>
      <c r="R92" s="134"/>
    </row>
    <row r="93" spans="2:47" s="9" customFormat="1" ht="19.95" customHeight="1" x14ac:dyDescent="0.3">
      <c r="B93" s="132"/>
      <c r="C93" s="95"/>
      <c r="D93" s="133" t="s">
        <v>132</v>
      </c>
      <c r="E93" s="95"/>
      <c r="F93" s="95"/>
      <c r="G93" s="95"/>
      <c r="H93" s="95"/>
      <c r="I93" s="95"/>
      <c r="J93" s="95"/>
      <c r="K93" s="95"/>
      <c r="L93" s="95"/>
      <c r="M93" s="95"/>
      <c r="N93" s="229">
        <f>N152</f>
        <v>0</v>
      </c>
      <c r="O93" s="230"/>
      <c r="P93" s="230"/>
      <c r="Q93" s="230"/>
      <c r="R93" s="134"/>
    </row>
    <row r="94" spans="2:47" s="9" customFormat="1" ht="19.95" customHeight="1" x14ac:dyDescent="0.3">
      <c r="B94" s="132"/>
      <c r="C94" s="95"/>
      <c r="D94" s="133" t="s">
        <v>133</v>
      </c>
      <c r="E94" s="95"/>
      <c r="F94" s="95"/>
      <c r="G94" s="95"/>
      <c r="H94" s="95"/>
      <c r="I94" s="95"/>
      <c r="J94" s="95"/>
      <c r="K94" s="95"/>
      <c r="L94" s="95"/>
      <c r="M94" s="95"/>
      <c r="N94" s="229">
        <f>N159</f>
        <v>0</v>
      </c>
      <c r="O94" s="230"/>
      <c r="P94" s="230"/>
      <c r="Q94" s="230"/>
      <c r="R94" s="134"/>
    </row>
    <row r="95" spans="2:47" s="9" customFormat="1" ht="19.95" customHeight="1" x14ac:dyDescent="0.3">
      <c r="B95" s="132"/>
      <c r="C95" s="95"/>
      <c r="D95" s="133" t="s">
        <v>134</v>
      </c>
      <c r="E95" s="95"/>
      <c r="F95" s="95"/>
      <c r="G95" s="95"/>
      <c r="H95" s="95"/>
      <c r="I95" s="95"/>
      <c r="J95" s="95"/>
      <c r="K95" s="95"/>
      <c r="L95" s="95"/>
      <c r="M95" s="95"/>
      <c r="N95" s="229">
        <f>N178</f>
        <v>0</v>
      </c>
      <c r="O95" s="230"/>
      <c r="P95" s="230"/>
      <c r="Q95" s="230"/>
      <c r="R95" s="134"/>
    </row>
    <row r="96" spans="2:47" s="8" customFormat="1" ht="24.9" customHeight="1" x14ac:dyDescent="0.3">
      <c r="B96" s="128"/>
      <c r="C96" s="129"/>
      <c r="D96" s="130" t="s">
        <v>135</v>
      </c>
      <c r="E96" s="129"/>
      <c r="F96" s="129"/>
      <c r="G96" s="129"/>
      <c r="H96" s="129"/>
      <c r="I96" s="129"/>
      <c r="J96" s="129"/>
      <c r="K96" s="129"/>
      <c r="L96" s="129"/>
      <c r="M96" s="129"/>
      <c r="N96" s="261">
        <f>N180</f>
        <v>0</v>
      </c>
      <c r="O96" s="262"/>
      <c r="P96" s="262"/>
      <c r="Q96" s="262"/>
      <c r="R96" s="131"/>
    </row>
    <row r="97" spans="2:65" s="9" customFormat="1" ht="19.95" customHeight="1" x14ac:dyDescent="0.3">
      <c r="B97" s="132"/>
      <c r="C97" s="95"/>
      <c r="D97" s="133" t="s">
        <v>136</v>
      </c>
      <c r="E97" s="95"/>
      <c r="F97" s="95"/>
      <c r="G97" s="95"/>
      <c r="H97" s="95"/>
      <c r="I97" s="95"/>
      <c r="J97" s="95"/>
      <c r="K97" s="95"/>
      <c r="L97" s="95"/>
      <c r="M97" s="95"/>
      <c r="N97" s="229">
        <f>N181</f>
        <v>0</v>
      </c>
      <c r="O97" s="230"/>
      <c r="P97" s="230"/>
      <c r="Q97" s="230"/>
      <c r="R97" s="134"/>
    </row>
    <row r="98" spans="2:65" s="9" customFormat="1" ht="19.95" customHeight="1" x14ac:dyDescent="0.3">
      <c r="B98" s="132"/>
      <c r="C98" s="95"/>
      <c r="D98" s="133" t="s">
        <v>137</v>
      </c>
      <c r="E98" s="95"/>
      <c r="F98" s="95"/>
      <c r="G98" s="95"/>
      <c r="H98" s="95"/>
      <c r="I98" s="95"/>
      <c r="J98" s="95"/>
      <c r="K98" s="95"/>
      <c r="L98" s="95"/>
      <c r="M98" s="95"/>
      <c r="N98" s="229">
        <f>N185</f>
        <v>0</v>
      </c>
      <c r="O98" s="230"/>
      <c r="P98" s="230"/>
      <c r="Q98" s="230"/>
      <c r="R98" s="134"/>
    </row>
    <row r="99" spans="2:65" s="9" customFormat="1" ht="19.95" customHeight="1" x14ac:dyDescent="0.3">
      <c r="B99" s="132"/>
      <c r="C99" s="95"/>
      <c r="D99" s="133" t="s">
        <v>138</v>
      </c>
      <c r="E99" s="95"/>
      <c r="F99" s="95"/>
      <c r="G99" s="95"/>
      <c r="H99" s="95"/>
      <c r="I99" s="95"/>
      <c r="J99" s="95"/>
      <c r="K99" s="95"/>
      <c r="L99" s="95"/>
      <c r="M99" s="95"/>
      <c r="N99" s="229">
        <f>N190</f>
        <v>0</v>
      </c>
      <c r="O99" s="230"/>
      <c r="P99" s="230"/>
      <c r="Q99" s="230"/>
      <c r="R99" s="134"/>
    </row>
    <row r="100" spans="2:65" s="9" customFormat="1" ht="19.95" customHeight="1" x14ac:dyDescent="0.3">
      <c r="B100" s="132"/>
      <c r="C100" s="95"/>
      <c r="D100" s="133" t="s">
        <v>139</v>
      </c>
      <c r="E100" s="95"/>
      <c r="F100" s="95"/>
      <c r="G100" s="95"/>
      <c r="H100" s="95"/>
      <c r="I100" s="95"/>
      <c r="J100" s="95"/>
      <c r="K100" s="95"/>
      <c r="L100" s="95"/>
      <c r="M100" s="95"/>
      <c r="N100" s="229">
        <f>N206</f>
        <v>0</v>
      </c>
      <c r="O100" s="230"/>
      <c r="P100" s="230"/>
      <c r="Q100" s="230"/>
      <c r="R100" s="134"/>
    </row>
    <row r="101" spans="2:65" s="9" customFormat="1" ht="19.95" customHeight="1" x14ac:dyDescent="0.3">
      <c r="B101" s="132"/>
      <c r="C101" s="95"/>
      <c r="D101" s="133" t="s">
        <v>140</v>
      </c>
      <c r="E101" s="95"/>
      <c r="F101" s="95"/>
      <c r="G101" s="95"/>
      <c r="H101" s="95"/>
      <c r="I101" s="95"/>
      <c r="J101" s="95"/>
      <c r="K101" s="95"/>
      <c r="L101" s="95"/>
      <c r="M101" s="95"/>
      <c r="N101" s="229">
        <f>N210</f>
        <v>0</v>
      </c>
      <c r="O101" s="230"/>
      <c r="P101" s="230"/>
      <c r="Q101" s="230"/>
      <c r="R101" s="134"/>
    </row>
    <row r="102" spans="2:65" s="9" customFormat="1" ht="19.95" customHeight="1" x14ac:dyDescent="0.3">
      <c r="B102" s="132"/>
      <c r="C102" s="95"/>
      <c r="D102" s="133" t="s">
        <v>141</v>
      </c>
      <c r="E102" s="95"/>
      <c r="F102" s="95"/>
      <c r="G102" s="95"/>
      <c r="H102" s="95"/>
      <c r="I102" s="95"/>
      <c r="J102" s="95"/>
      <c r="K102" s="95"/>
      <c r="L102" s="95"/>
      <c r="M102" s="95"/>
      <c r="N102" s="229">
        <f>N228</f>
        <v>0</v>
      </c>
      <c r="O102" s="230"/>
      <c r="P102" s="230"/>
      <c r="Q102" s="230"/>
      <c r="R102" s="134"/>
    </row>
    <row r="103" spans="2:65" s="9" customFormat="1" ht="19.95" customHeight="1" x14ac:dyDescent="0.3">
      <c r="B103" s="132"/>
      <c r="C103" s="95"/>
      <c r="D103" s="133" t="s">
        <v>142</v>
      </c>
      <c r="E103" s="95"/>
      <c r="F103" s="95"/>
      <c r="G103" s="95"/>
      <c r="H103" s="95"/>
      <c r="I103" s="95"/>
      <c r="J103" s="95"/>
      <c r="K103" s="95"/>
      <c r="L103" s="95"/>
      <c r="M103" s="95"/>
      <c r="N103" s="229">
        <f>N237</f>
        <v>0</v>
      </c>
      <c r="O103" s="230"/>
      <c r="P103" s="230"/>
      <c r="Q103" s="230"/>
      <c r="R103" s="134"/>
    </row>
    <row r="104" spans="2:65" s="9" customFormat="1" ht="19.95" customHeight="1" x14ac:dyDescent="0.3">
      <c r="B104" s="132"/>
      <c r="C104" s="95"/>
      <c r="D104" s="133" t="s">
        <v>143</v>
      </c>
      <c r="E104" s="95"/>
      <c r="F104" s="95"/>
      <c r="G104" s="95"/>
      <c r="H104" s="95"/>
      <c r="I104" s="95"/>
      <c r="J104" s="95"/>
      <c r="K104" s="95"/>
      <c r="L104" s="95"/>
      <c r="M104" s="95"/>
      <c r="N104" s="229">
        <f>N243</f>
        <v>0</v>
      </c>
      <c r="O104" s="230"/>
      <c r="P104" s="230"/>
      <c r="Q104" s="230"/>
      <c r="R104" s="134"/>
    </row>
    <row r="105" spans="2:65" s="9" customFormat="1" ht="19.95" customHeight="1" x14ac:dyDescent="0.3">
      <c r="B105" s="132"/>
      <c r="C105" s="95"/>
      <c r="D105" s="133" t="s">
        <v>144</v>
      </c>
      <c r="E105" s="95"/>
      <c r="F105" s="95"/>
      <c r="G105" s="95"/>
      <c r="H105" s="95"/>
      <c r="I105" s="95"/>
      <c r="J105" s="95"/>
      <c r="K105" s="95"/>
      <c r="L105" s="95"/>
      <c r="M105" s="95"/>
      <c r="N105" s="229">
        <f>N246</f>
        <v>0</v>
      </c>
      <c r="O105" s="230"/>
      <c r="P105" s="230"/>
      <c r="Q105" s="230"/>
      <c r="R105" s="134"/>
    </row>
    <row r="106" spans="2:65" s="9" customFormat="1" ht="19.95" customHeight="1" x14ac:dyDescent="0.3">
      <c r="B106" s="132"/>
      <c r="C106" s="95"/>
      <c r="D106" s="133" t="s">
        <v>145</v>
      </c>
      <c r="E106" s="95"/>
      <c r="F106" s="95"/>
      <c r="G106" s="95"/>
      <c r="H106" s="95"/>
      <c r="I106" s="95"/>
      <c r="J106" s="95"/>
      <c r="K106" s="95"/>
      <c r="L106" s="95"/>
      <c r="M106" s="95"/>
      <c r="N106" s="229">
        <f>N252</f>
        <v>0</v>
      </c>
      <c r="O106" s="230"/>
      <c r="P106" s="230"/>
      <c r="Q106" s="230"/>
      <c r="R106" s="134"/>
    </row>
    <row r="107" spans="2:65" s="8" customFormat="1" ht="24.9" customHeight="1" x14ac:dyDescent="0.3">
      <c r="B107" s="128"/>
      <c r="C107" s="129"/>
      <c r="D107" s="130" t="s">
        <v>146</v>
      </c>
      <c r="E107" s="129"/>
      <c r="F107" s="129"/>
      <c r="G107" s="129"/>
      <c r="H107" s="129"/>
      <c r="I107" s="129"/>
      <c r="J107" s="129"/>
      <c r="K107" s="129"/>
      <c r="L107" s="129"/>
      <c r="M107" s="129"/>
      <c r="N107" s="261">
        <f>N255</f>
        <v>0</v>
      </c>
      <c r="O107" s="262"/>
      <c r="P107" s="262"/>
      <c r="Q107" s="262"/>
      <c r="R107" s="131"/>
    </row>
    <row r="108" spans="2:65" s="8" customFormat="1" ht="24.9" customHeight="1" x14ac:dyDescent="0.3">
      <c r="B108" s="128"/>
      <c r="C108" s="129"/>
      <c r="D108" s="130" t="s">
        <v>147</v>
      </c>
      <c r="E108" s="129"/>
      <c r="F108" s="129"/>
      <c r="G108" s="129"/>
      <c r="H108" s="129"/>
      <c r="I108" s="129"/>
      <c r="J108" s="129"/>
      <c r="K108" s="129"/>
      <c r="L108" s="129"/>
      <c r="M108" s="129"/>
      <c r="N108" s="261">
        <f>N257</f>
        <v>0</v>
      </c>
      <c r="O108" s="262"/>
      <c r="P108" s="262"/>
      <c r="Q108" s="262"/>
      <c r="R108" s="131"/>
    </row>
    <row r="109" spans="2:65" s="1" customFormat="1" ht="21.75" customHeight="1" x14ac:dyDescent="0.3">
      <c r="B109" s="32"/>
      <c r="C109" s="33"/>
      <c r="D109" s="33"/>
      <c r="E109" s="33"/>
      <c r="F109" s="33"/>
      <c r="G109" s="33"/>
      <c r="H109" s="33"/>
      <c r="I109" s="33"/>
      <c r="J109" s="33"/>
      <c r="K109" s="33"/>
      <c r="L109" s="33"/>
      <c r="M109" s="33"/>
      <c r="N109" s="33"/>
      <c r="O109" s="33"/>
      <c r="P109" s="33"/>
      <c r="Q109" s="33"/>
      <c r="R109" s="34"/>
    </row>
    <row r="110" spans="2:65" s="1" customFormat="1" ht="29.25" customHeight="1" x14ac:dyDescent="0.3">
      <c r="B110" s="32"/>
      <c r="C110" s="116" t="s">
        <v>110</v>
      </c>
      <c r="D110" s="33"/>
      <c r="E110" s="33"/>
      <c r="F110" s="33"/>
      <c r="G110" s="33"/>
      <c r="H110" s="33"/>
      <c r="I110" s="33"/>
      <c r="J110" s="33"/>
      <c r="K110" s="33"/>
      <c r="L110" s="33"/>
      <c r="M110" s="33"/>
      <c r="N110" s="255">
        <f>ROUND(N111+N112,2)</f>
        <v>0</v>
      </c>
      <c r="O110" s="256"/>
      <c r="P110" s="256"/>
      <c r="Q110" s="256"/>
      <c r="R110" s="34"/>
      <c r="T110" s="117"/>
      <c r="U110" s="118" t="s">
        <v>35</v>
      </c>
    </row>
    <row r="111" spans="2:65" s="1" customFormat="1" ht="18" customHeight="1" x14ac:dyDescent="0.3">
      <c r="B111" s="135"/>
      <c r="C111" s="136"/>
      <c r="D111" s="263" t="s">
        <v>148</v>
      </c>
      <c r="E111" s="263"/>
      <c r="F111" s="263"/>
      <c r="G111" s="263"/>
      <c r="H111" s="263"/>
      <c r="I111" s="136"/>
      <c r="J111" s="136"/>
      <c r="K111" s="136"/>
      <c r="L111" s="136"/>
      <c r="M111" s="136"/>
      <c r="N111" s="264">
        <v>0</v>
      </c>
      <c r="O111" s="264"/>
      <c r="P111" s="264"/>
      <c r="Q111" s="264"/>
      <c r="R111" s="137"/>
      <c r="S111" s="136"/>
      <c r="T111" s="138"/>
      <c r="U111" s="139" t="s">
        <v>38</v>
      </c>
      <c r="V111" s="140"/>
      <c r="W111" s="140"/>
      <c r="X111" s="140"/>
      <c r="Y111" s="140"/>
      <c r="Z111" s="140"/>
      <c r="AA111" s="140"/>
      <c r="AB111" s="140"/>
      <c r="AC111" s="140"/>
      <c r="AD111" s="140"/>
      <c r="AE111" s="140"/>
      <c r="AF111" s="140"/>
      <c r="AG111" s="140"/>
      <c r="AH111" s="140"/>
      <c r="AI111" s="140"/>
      <c r="AJ111" s="140"/>
      <c r="AK111" s="140"/>
      <c r="AL111" s="140"/>
      <c r="AM111" s="140"/>
      <c r="AN111" s="140"/>
      <c r="AO111" s="140"/>
      <c r="AP111" s="140"/>
      <c r="AQ111" s="140"/>
      <c r="AR111" s="140"/>
      <c r="AS111" s="140"/>
      <c r="AT111" s="140"/>
      <c r="AU111" s="140"/>
      <c r="AV111" s="140"/>
      <c r="AW111" s="140"/>
      <c r="AX111" s="140"/>
      <c r="AY111" s="141" t="s">
        <v>149</v>
      </c>
      <c r="AZ111" s="140"/>
      <c r="BA111" s="140"/>
      <c r="BB111" s="140"/>
      <c r="BC111" s="140"/>
      <c r="BD111" s="140"/>
      <c r="BE111" s="142">
        <f>IF(U111="základná",N111,0)</f>
        <v>0</v>
      </c>
      <c r="BF111" s="142">
        <f>IF(U111="znížená",N111,0)</f>
        <v>0</v>
      </c>
      <c r="BG111" s="142">
        <f>IF(U111="zákl. prenesená",N111,0)</f>
        <v>0</v>
      </c>
      <c r="BH111" s="142">
        <f>IF(U111="zníž. prenesená",N111,0)</f>
        <v>0</v>
      </c>
      <c r="BI111" s="142">
        <f>IF(U111="nulová",N111,0)</f>
        <v>0</v>
      </c>
      <c r="BJ111" s="141" t="s">
        <v>81</v>
      </c>
      <c r="BK111" s="140"/>
      <c r="BL111" s="140"/>
      <c r="BM111" s="140"/>
    </row>
    <row r="112" spans="2:65" s="1" customFormat="1" ht="18" customHeight="1" x14ac:dyDescent="0.3">
      <c r="B112" s="135"/>
      <c r="C112" s="136"/>
      <c r="D112" s="263" t="s">
        <v>150</v>
      </c>
      <c r="E112" s="263"/>
      <c r="F112" s="263"/>
      <c r="G112" s="263"/>
      <c r="H112" s="263"/>
      <c r="I112" s="136"/>
      <c r="J112" s="136"/>
      <c r="K112" s="136"/>
      <c r="L112" s="136"/>
      <c r="M112" s="136"/>
      <c r="N112" s="264">
        <v>0</v>
      </c>
      <c r="O112" s="264"/>
      <c r="P112" s="264"/>
      <c r="Q112" s="264"/>
      <c r="R112" s="137"/>
      <c r="S112" s="136"/>
      <c r="T112" s="143"/>
      <c r="U112" s="144" t="s">
        <v>38</v>
      </c>
      <c r="V112" s="140"/>
      <c r="W112" s="140"/>
      <c r="X112" s="140"/>
      <c r="Y112" s="140"/>
      <c r="Z112" s="140"/>
      <c r="AA112" s="140"/>
      <c r="AB112" s="140"/>
      <c r="AC112" s="140"/>
      <c r="AD112" s="140"/>
      <c r="AE112" s="140"/>
      <c r="AF112" s="140"/>
      <c r="AG112" s="140"/>
      <c r="AH112" s="140"/>
      <c r="AI112" s="140"/>
      <c r="AJ112" s="140"/>
      <c r="AK112" s="140"/>
      <c r="AL112" s="140"/>
      <c r="AM112" s="140"/>
      <c r="AN112" s="140"/>
      <c r="AO112" s="140"/>
      <c r="AP112" s="140"/>
      <c r="AQ112" s="140"/>
      <c r="AR112" s="140"/>
      <c r="AS112" s="140"/>
      <c r="AT112" s="140"/>
      <c r="AU112" s="140"/>
      <c r="AV112" s="140"/>
      <c r="AW112" s="140"/>
      <c r="AX112" s="140"/>
      <c r="AY112" s="141" t="s">
        <v>149</v>
      </c>
      <c r="AZ112" s="140"/>
      <c r="BA112" s="140"/>
      <c r="BB112" s="140"/>
      <c r="BC112" s="140"/>
      <c r="BD112" s="140"/>
      <c r="BE112" s="142">
        <f>IF(U112="základná",N112,0)</f>
        <v>0</v>
      </c>
      <c r="BF112" s="142">
        <f>IF(U112="znížená",N112,0)</f>
        <v>0</v>
      </c>
      <c r="BG112" s="142">
        <f>IF(U112="zákl. prenesená",N112,0)</f>
        <v>0</v>
      </c>
      <c r="BH112" s="142">
        <f>IF(U112="zníž. prenesená",N112,0)</f>
        <v>0</v>
      </c>
      <c r="BI112" s="142">
        <f>IF(U112="nulová",N112,0)</f>
        <v>0</v>
      </c>
      <c r="BJ112" s="141" t="s">
        <v>81</v>
      </c>
      <c r="BK112" s="140"/>
      <c r="BL112" s="140"/>
      <c r="BM112" s="140"/>
    </row>
    <row r="113" spans="2:18" s="1" customFormat="1" ht="18" customHeight="1" x14ac:dyDescent="0.3">
      <c r="B113" s="32"/>
      <c r="C113" s="33"/>
      <c r="D113" s="33"/>
      <c r="E113" s="33"/>
      <c r="F113" s="33"/>
      <c r="G113" s="33"/>
      <c r="H113" s="33"/>
      <c r="I113" s="33"/>
      <c r="J113" s="33"/>
      <c r="K113" s="33"/>
      <c r="L113" s="33"/>
      <c r="M113" s="33"/>
      <c r="N113" s="33"/>
      <c r="O113" s="33"/>
      <c r="P113" s="33"/>
      <c r="Q113" s="33"/>
      <c r="R113" s="34"/>
    </row>
    <row r="114" spans="2:18" s="1" customFormat="1" ht="29.25" customHeight="1" x14ac:dyDescent="0.3">
      <c r="B114" s="32"/>
      <c r="C114" s="107" t="s">
        <v>96</v>
      </c>
      <c r="D114" s="108"/>
      <c r="E114" s="108"/>
      <c r="F114" s="108"/>
      <c r="G114" s="108"/>
      <c r="H114" s="108"/>
      <c r="I114" s="108"/>
      <c r="J114" s="108"/>
      <c r="K114" s="108"/>
      <c r="L114" s="231">
        <f>ROUND(SUM(N89+N110),2)</f>
        <v>0</v>
      </c>
      <c r="M114" s="231"/>
      <c r="N114" s="231"/>
      <c r="O114" s="231"/>
      <c r="P114" s="231"/>
      <c r="Q114" s="231"/>
      <c r="R114" s="34"/>
    </row>
    <row r="115" spans="2:18" s="1" customFormat="1" ht="6.9" customHeight="1" x14ac:dyDescent="0.3">
      <c r="B115" s="56"/>
      <c r="C115" s="57"/>
      <c r="D115" s="57"/>
      <c r="E115" s="57"/>
      <c r="F115" s="57"/>
      <c r="G115" s="57"/>
      <c r="H115" s="57"/>
      <c r="I115" s="57"/>
      <c r="J115" s="57"/>
      <c r="K115" s="57"/>
      <c r="L115" s="57"/>
      <c r="M115" s="57"/>
      <c r="N115" s="57"/>
      <c r="O115" s="57"/>
      <c r="P115" s="57"/>
      <c r="Q115" s="57"/>
      <c r="R115" s="58"/>
    </row>
    <row r="119" spans="2:18" s="1" customFormat="1" ht="6.9" customHeight="1" x14ac:dyDescent="0.3">
      <c r="B119" s="59"/>
      <c r="C119" s="60"/>
      <c r="D119" s="60"/>
      <c r="E119" s="60"/>
      <c r="F119" s="60"/>
      <c r="G119" s="60"/>
      <c r="H119" s="60"/>
      <c r="I119" s="60"/>
      <c r="J119" s="60"/>
      <c r="K119" s="60"/>
      <c r="L119" s="60"/>
      <c r="M119" s="60"/>
      <c r="N119" s="60"/>
      <c r="O119" s="60"/>
      <c r="P119" s="60"/>
      <c r="Q119" s="60"/>
      <c r="R119" s="61"/>
    </row>
    <row r="120" spans="2:18" s="1" customFormat="1" ht="36.9" customHeight="1" x14ac:dyDescent="0.3">
      <c r="B120" s="32"/>
      <c r="C120" s="207" t="s">
        <v>111</v>
      </c>
      <c r="D120" s="243"/>
      <c r="E120" s="243"/>
      <c r="F120" s="243"/>
      <c r="G120" s="243"/>
      <c r="H120" s="243"/>
      <c r="I120" s="243"/>
      <c r="J120" s="243"/>
      <c r="K120" s="243"/>
      <c r="L120" s="243"/>
      <c r="M120" s="243"/>
      <c r="N120" s="243"/>
      <c r="O120" s="243"/>
      <c r="P120" s="243"/>
      <c r="Q120" s="243"/>
      <c r="R120" s="34"/>
    </row>
    <row r="121" spans="2:18" s="1" customFormat="1" ht="6.9" customHeight="1" x14ac:dyDescent="0.3">
      <c r="B121" s="32"/>
      <c r="C121" s="33"/>
      <c r="D121" s="33"/>
      <c r="E121" s="33"/>
      <c r="F121" s="33"/>
      <c r="G121" s="33"/>
      <c r="H121" s="33"/>
      <c r="I121" s="33"/>
      <c r="J121" s="33"/>
      <c r="K121" s="33"/>
      <c r="L121" s="33"/>
      <c r="M121" s="33"/>
      <c r="N121" s="33"/>
      <c r="O121" s="33"/>
      <c r="P121" s="33"/>
      <c r="Q121" s="33"/>
      <c r="R121" s="34"/>
    </row>
    <row r="122" spans="2:18" s="1" customFormat="1" ht="30" customHeight="1" x14ac:dyDescent="0.3">
      <c r="B122" s="32"/>
      <c r="C122" s="29" t="s">
        <v>15</v>
      </c>
      <c r="D122" s="33"/>
      <c r="E122" s="33"/>
      <c r="F122" s="259" t="str">
        <f>F6</f>
        <v>Banská Bystrica</v>
      </c>
      <c r="G122" s="260"/>
      <c r="H122" s="260"/>
      <c r="I122" s="260"/>
      <c r="J122" s="260"/>
      <c r="K122" s="260"/>
      <c r="L122" s="260"/>
      <c r="M122" s="260"/>
      <c r="N122" s="260"/>
      <c r="O122" s="260"/>
      <c r="P122" s="260"/>
      <c r="Q122" s="33"/>
      <c r="R122" s="34"/>
    </row>
    <row r="123" spans="2:18" ht="30" customHeight="1" x14ac:dyDescent="0.3">
      <c r="B123" s="22"/>
      <c r="C123" s="29" t="s">
        <v>125</v>
      </c>
      <c r="D123" s="25"/>
      <c r="E123" s="25"/>
      <c r="F123" s="259" t="s">
        <v>126</v>
      </c>
      <c r="G123" s="210"/>
      <c r="H123" s="210"/>
      <c r="I123" s="210"/>
      <c r="J123" s="210"/>
      <c r="K123" s="210"/>
      <c r="L123" s="210"/>
      <c r="M123" s="210"/>
      <c r="N123" s="210"/>
      <c r="O123" s="210"/>
      <c r="P123" s="210"/>
      <c r="Q123" s="25"/>
      <c r="R123" s="23"/>
    </row>
    <row r="124" spans="2:18" s="1" customFormat="1" ht="36.9" customHeight="1" x14ac:dyDescent="0.3">
      <c r="B124" s="32"/>
      <c r="C124" s="66" t="s">
        <v>127</v>
      </c>
      <c r="D124" s="33"/>
      <c r="E124" s="33"/>
      <c r="F124" s="221" t="str">
        <f>F8</f>
        <v>01 - Rekonštrukcia interiéru</v>
      </c>
      <c r="G124" s="243"/>
      <c r="H124" s="243"/>
      <c r="I124" s="243"/>
      <c r="J124" s="243"/>
      <c r="K124" s="243"/>
      <c r="L124" s="243"/>
      <c r="M124" s="243"/>
      <c r="N124" s="243"/>
      <c r="O124" s="243"/>
      <c r="P124" s="243"/>
      <c r="Q124" s="33"/>
      <c r="R124" s="34"/>
    </row>
    <row r="125" spans="2:18" s="1" customFormat="1" ht="6.9" customHeight="1" x14ac:dyDescent="0.3">
      <c r="B125" s="32"/>
      <c r="C125" s="33"/>
      <c r="D125" s="33"/>
      <c r="E125" s="33"/>
      <c r="F125" s="33"/>
      <c r="G125" s="33"/>
      <c r="H125" s="33"/>
      <c r="I125" s="33"/>
      <c r="J125" s="33"/>
      <c r="K125" s="33"/>
      <c r="L125" s="33"/>
      <c r="M125" s="33"/>
      <c r="N125" s="33"/>
      <c r="O125" s="33"/>
      <c r="P125" s="33"/>
      <c r="Q125" s="33"/>
      <c r="R125" s="34"/>
    </row>
    <row r="126" spans="2:18" s="1" customFormat="1" ht="18" customHeight="1" x14ac:dyDescent="0.3">
      <c r="B126" s="32"/>
      <c r="C126" s="29" t="s">
        <v>19</v>
      </c>
      <c r="D126" s="33"/>
      <c r="E126" s="33"/>
      <c r="F126" s="27" t="str">
        <f>F10</f>
        <v>Banská Bystrica</v>
      </c>
      <c r="G126" s="33"/>
      <c r="H126" s="33"/>
      <c r="I126" s="33"/>
      <c r="J126" s="33"/>
      <c r="K126" s="29" t="s">
        <v>20</v>
      </c>
      <c r="L126" s="33"/>
      <c r="M126" s="244" t="str">
        <f>IF(O10="","",O10)</f>
        <v/>
      </c>
      <c r="N126" s="244"/>
      <c r="O126" s="244"/>
      <c r="P126" s="244"/>
      <c r="Q126" s="33"/>
      <c r="R126" s="34"/>
    </row>
    <row r="127" spans="2:18" s="1" customFormat="1" ht="6.9" customHeight="1" x14ac:dyDescent="0.3">
      <c r="B127" s="32"/>
      <c r="C127" s="33"/>
      <c r="D127" s="33"/>
      <c r="E127" s="33"/>
      <c r="F127" s="33"/>
      <c r="G127" s="33"/>
      <c r="H127" s="33"/>
      <c r="I127" s="33"/>
      <c r="J127" s="33"/>
      <c r="K127" s="33"/>
      <c r="L127" s="33"/>
      <c r="M127" s="33"/>
      <c r="N127" s="33"/>
      <c r="O127" s="33"/>
      <c r="P127" s="33"/>
      <c r="Q127" s="33"/>
      <c r="R127" s="34"/>
    </row>
    <row r="128" spans="2:18" s="1" customFormat="1" ht="13.2" x14ac:dyDescent="0.3">
      <c r="B128" s="32"/>
      <c r="C128" s="29" t="s">
        <v>21</v>
      </c>
      <c r="D128" s="33"/>
      <c r="E128" s="33"/>
      <c r="F128" s="27" t="str">
        <f>E13</f>
        <v xml:space="preserve"> </v>
      </c>
      <c r="G128" s="33"/>
      <c r="H128" s="33"/>
      <c r="I128" s="33"/>
      <c r="J128" s="33"/>
      <c r="K128" s="29" t="s">
        <v>26</v>
      </c>
      <c r="L128" s="33"/>
      <c r="M128" s="209" t="str">
        <f>E19</f>
        <v>DEVLEV, s.r.o., Za kúpaliskom 18, Lipany 082 71</v>
      </c>
      <c r="N128" s="209"/>
      <c r="O128" s="209"/>
      <c r="P128" s="209"/>
      <c r="Q128" s="209"/>
      <c r="R128" s="34"/>
    </row>
    <row r="129" spans="2:65" s="1" customFormat="1" ht="14.4" customHeight="1" x14ac:dyDescent="0.3">
      <c r="B129" s="32"/>
      <c r="C129" s="29" t="s">
        <v>25</v>
      </c>
      <c r="D129" s="33"/>
      <c r="E129" s="33"/>
      <c r="F129" s="27" t="str">
        <f>IF(E16="","",E16)</f>
        <v xml:space="preserve"> </v>
      </c>
      <c r="G129" s="33"/>
      <c r="H129" s="33"/>
      <c r="I129" s="33"/>
      <c r="J129" s="33"/>
      <c r="K129" s="29" t="s">
        <v>30</v>
      </c>
      <c r="L129" s="33"/>
      <c r="M129" s="209" t="str">
        <f>E22</f>
        <v xml:space="preserve"> </v>
      </c>
      <c r="N129" s="209"/>
      <c r="O129" s="209"/>
      <c r="P129" s="209"/>
      <c r="Q129" s="209"/>
      <c r="R129" s="34"/>
    </row>
    <row r="130" spans="2:65" s="1" customFormat="1" ht="10.35" customHeight="1" x14ac:dyDescent="0.3">
      <c r="B130" s="32"/>
      <c r="C130" s="33"/>
      <c r="D130" s="33"/>
      <c r="E130" s="33"/>
      <c r="F130" s="33"/>
      <c r="G130" s="33"/>
      <c r="H130" s="33"/>
      <c r="I130" s="33"/>
      <c r="J130" s="33"/>
      <c r="K130" s="33"/>
      <c r="L130" s="33"/>
      <c r="M130" s="33"/>
      <c r="N130" s="33"/>
      <c r="O130" s="33"/>
      <c r="P130" s="33"/>
      <c r="Q130" s="33"/>
      <c r="R130" s="34"/>
    </row>
    <row r="131" spans="2:65" s="7" customFormat="1" ht="29.25" customHeight="1" x14ac:dyDescent="0.3">
      <c r="B131" s="119"/>
      <c r="C131" s="120" t="s">
        <v>112</v>
      </c>
      <c r="D131" s="121" t="s">
        <v>113</v>
      </c>
      <c r="E131" s="121" t="s">
        <v>53</v>
      </c>
      <c r="F131" s="250" t="s">
        <v>114</v>
      </c>
      <c r="G131" s="250"/>
      <c r="H131" s="250"/>
      <c r="I131" s="250"/>
      <c r="J131" s="121" t="s">
        <v>115</v>
      </c>
      <c r="K131" s="121" t="s">
        <v>116</v>
      </c>
      <c r="L131" s="251" t="s">
        <v>117</v>
      </c>
      <c r="M131" s="251"/>
      <c r="N131" s="250" t="s">
        <v>107</v>
      </c>
      <c r="O131" s="250"/>
      <c r="P131" s="250"/>
      <c r="Q131" s="252"/>
      <c r="R131" s="122"/>
      <c r="T131" s="73" t="s">
        <v>118</v>
      </c>
      <c r="U131" s="74" t="s">
        <v>35</v>
      </c>
      <c r="V131" s="74" t="s">
        <v>119</v>
      </c>
      <c r="W131" s="74" t="s">
        <v>120</v>
      </c>
      <c r="X131" s="74" t="s">
        <v>121</v>
      </c>
      <c r="Y131" s="74" t="s">
        <v>122</v>
      </c>
      <c r="Z131" s="74" t="s">
        <v>123</v>
      </c>
      <c r="AA131" s="75" t="s">
        <v>124</v>
      </c>
    </row>
    <row r="132" spans="2:65" s="1" customFormat="1" ht="29.25" customHeight="1" x14ac:dyDescent="0.35">
      <c r="B132" s="32"/>
      <c r="C132" s="77" t="s">
        <v>103</v>
      </c>
      <c r="D132" s="33"/>
      <c r="E132" s="33"/>
      <c r="F132" s="33"/>
      <c r="G132" s="33"/>
      <c r="H132" s="33"/>
      <c r="I132" s="33"/>
      <c r="J132" s="33"/>
      <c r="K132" s="33"/>
      <c r="L132" s="33"/>
      <c r="M132" s="33"/>
      <c r="N132" s="247">
        <f>BK132</f>
        <v>0</v>
      </c>
      <c r="O132" s="248"/>
      <c r="P132" s="248"/>
      <c r="Q132" s="248"/>
      <c r="R132" s="34"/>
      <c r="T132" s="76"/>
      <c r="U132" s="48"/>
      <c r="V132" s="48"/>
      <c r="W132" s="145">
        <f>W133+W180+W255+W257</f>
        <v>1661.7587297399998</v>
      </c>
      <c r="X132" s="48"/>
      <c r="Y132" s="145">
        <f>Y133+Y180+Y255+Y257</f>
        <v>45.369389479999995</v>
      </c>
      <c r="Z132" s="48"/>
      <c r="AA132" s="146">
        <f>AA133+AA180+AA255+AA257</f>
        <v>90.841097000000005</v>
      </c>
      <c r="AT132" s="18" t="s">
        <v>70</v>
      </c>
      <c r="AU132" s="18" t="s">
        <v>109</v>
      </c>
      <c r="BK132" s="127">
        <f>BK133+BK180+BK255+BK257</f>
        <v>0</v>
      </c>
    </row>
    <row r="133" spans="2:65" s="10" customFormat="1" ht="37.35" customHeight="1" x14ac:dyDescent="0.35">
      <c r="B133" s="147"/>
      <c r="C133" s="148"/>
      <c r="D133" s="149" t="s">
        <v>129</v>
      </c>
      <c r="E133" s="149"/>
      <c r="F133" s="149"/>
      <c r="G133" s="149"/>
      <c r="H133" s="149"/>
      <c r="I133" s="149"/>
      <c r="J133" s="149"/>
      <c r="K133" s="149"/>
      <c r="L133" s="149"/>
      <c r="M133" s="149"/>
      <c r="N133" s="277">
        <f>BK133</f>
        <v>0</v>
      </c>
      <c r="O133" s="278"/>
      <c r="P133" s="278"/>
      <c r="Q133" s="278"/>
      <c r="R133" s="150"/>
      <c r="T133" s="151"/>
      <c r="U133" s="148"/>
      <c r="V133" s="148"/>
      <c r="W133" s="152">
        <f>W134+W144+W152+W159+W178</f>
        <v>586.03000513999996</v>
      </c>
      <c r="X133" s="148"/>
      <c r="Y133" s="152">
        <f>Y134+Y144+Y152+Y159+Y178</f>
        <v>14.380756760000001</v>
      </c>
      <c r="Z133" s="148"/>
      <c r="AA133" s="153">
        <f>AA134+AA144+AA152+AA159+AA178</f>
        <v>16.795399000000003</v>
      </c>
      <c r="AR133" s="154" t="s">
        <v>76</v>
      </c>
      <c r="AT133" s="155" t="s">
        <v>70</v>
      </c>
      <c r="AU133" s="155" t="s">
        <v>71</v>
      </c>
      <c r="AY133" s="154" t="s">
        <v>151</v>
      </c>
      <c r="BK133" s="156">
        <f>BK134+BK144+BK152+BK159+BK178</f>
        <v>0</v>
      </c>
    </row>
    <row r="134" spans="2:65" s="10" customFormat="1" ht="19.95" customHeight="1" x14ac:dyDescent="0.35">
      <c r="B134" s="147"/>
      <c r="C134" s="148"/>
      <c r="D134" s="157" t="s">
        <v>130</v>
      </c>
      <c r="E134" s="157"/>
      <c r="F134" s="157"/>
      <c r="G134" s="157"/>
      <c r="H134" s="157"/>
      <c r="I134" s="157"/>
      <c r="J134" s="157"/>
      <c r="K134" s="157"/>
      <c r="L134" s="157"/>
      <c r="M134" s="157"/>
      <c r="N134" s="279">
        <f>BK134</f>
        <v>0</v>
      </c>
      <c r="O134" s="280"/>
      <c r="P134" s="280"/>
      <c r="Q134" s="280"/>
      <c r="R134" s="150"/>
      <c r="T134" s="151"/>
      <c r="U134" s="148"/>
      <c r="V134" s="148"/>
      <c r="W134" s="152">
        <f>SUM(W135:W143)</f>
        <v>40.883787140000003</v>
      </c>
      <c r="X134" s="148"/>
      <c r="Y134" s="152">
        <f>SUM(Y135:Y143)</f>
        <v>10.4098998</v>
      </c>
      <c r="Z134" s="148"/>
      <c r="AA134" s="153">
        <f>SUM(AA135:AA143)</f>
        <v>0</v>
      </c>
      <c r="AR134" s="154" t="s">
        <v>76</v>
      </c>
      <c r="AT134" s="155" t="s">
        <v>70</v>
      </c>
      <c r="AU134" s="155" t="s">
        <v>76</v>
      </c>
      <c r="AY134" s="154" t="s">
        <v>151</v>
      </c>
      <c r="BK134" s="156">
        <f>SUM(BK135:BK143)</f>
        <v>0</v>
      </c>
    </row>
    <row r="135" spans="2:65" s="1" customFormat="1" ht="44.25" customHeight="1" x14ac:dyDescent="0.3">
      <c r="B135" s="135"/>
      <c r="C135" s="158" t="s">
        <v>76</v>
      </c>
      <c r="D135" s="158" t="s">
        <v>152</v>
      </c>
      <c r="E135" s="159" t="s">
        <v>153</v>
      </c>
      <c r="F135" s="265" t="s">
        <v>154</v>
      </c>
      <c r="G135" s="265"/>
      <c r="H135" s="265"/>
      <c r="I135" s="265"/>
      <c r="J135" s="160" t="s">
        <v>155</v>
      </c>
      <c r="K135" s="161">
        <v>3.3159999999999998</v>
      </c>
      <c r="L135" s="266">
        <v>0</v>
      </c>
      <c r="M135" s="266"/>
      <c r="N135" s="266">
        <f t="shared" ref="N135:N143" si="0">ROUND(L135*K135,3)</f>
        <v>0</v>
      </c>
      <c r="O135" s="266"/>
      <c r="P135" s="266"/>
      <c r="Q135" s="266"/>
      <c r="R135" s="137"/>
      <c r="T135" s="162" t="s">
        <v>5</v>
      </c>
      <c r="U135" s="41" t="s">
        <v>38</v>
      </c>
      <c r="V135" s="163">
        <v>2.556</v>
      </c>
      <c r="W135" s="163">
        <f t="shared" ref="W135:W143" si="1">V135*K135</f>
        <v>8.4756959999999992</v>
      </c>
      <c r="X135" s="163">
        <v>0.91268000000000005</v>
      </c>
      <c r="Y135" s="163">
        <f t="shared" ref="Y135:Y143" si="2">X135*K135</f>
        <v>3.02644688</v>
      </c>
      <c r="Z135" s="163">
        <v>0</v>
      </c>
      <c r="AA135" s="164">
        <f t="shared" ref="AA135:AA143" si="3">Z135*K135</f>
        <v>0</v>
      </c>
      <c r="AR135" s="18" t="s">
        <v>156</v>
      </c>
      <c r="AT135" s="18" t="s">
        <v>152</v>
      </c>
      <c r="AU135" s="18" t="s">
        <v>81</v>
      </c>
      <c r="AY135" s="18" t="s">
        <v>151</v>
      </c>
      <c r="BE135" s="165">
        <f t="shared" ref="BE135:BE143" si="4">IF(U135="základná",N135,0)</f>
        <v>0</v>
      </c>
      <c r="BF135" s="165">
        <f t="shared" ref="BF135:BF143" si="5">IF(U135="znížená",N135,0)</f>
        <v>0</v>
      </c>
      <c r="BG135" s="165">
        <f t="shared" ref="BG135:BG143" si="6">IF(U135="zákl. prenesená",N135,0)</f>
        <v>0</v>
      </c>
      <c r="BH135" s="165">
        <f t="shared" ref="BH135:BH143" si="7">IF(U135="zníž. prenesená",N135,0)</f>
        <v>0</v>
      </c>
      <c r="BI135" s="165">
        <f t="shared" ref="BI135:BI143" si="8">IF(U135="nulová",N135,0)</f>
        <v>0</v>
      </c>
      <c r="BJ135" s="18" t="s">
        <v>81</v>
      </c>
      <c r="BK135" s="166">
        <f t="shared" ref="BK135:BK143" si="9">ROUND(L135*K135,3)</f>
        <v>0</v>
      </c>
      <c r="BL135" s="18" t="s">
        <v>156</v>
      </c>
      <c r="BM135" s="18" t="s">
        <v>157</v>
      </c>
    </row>
    <row r="136" spans="2:65" s="1" customFormat="1" ht="44.25" customHeight="1" x14ac:dyDescent="0.3">
      <c r="B136" s="135"/>
      <c r="C136" s="158" t="s">
        <v>81</v>
      </c>
      <c r="D136" s="158" t="s">
        <v>152</v>
      </c>
      <c r="E136" s="159" t="s">
        <v>158</v>
      </c>
      <c r="F136" s="265" t="s">
        <v>159</v>
      </c>
      <c r="G136" s="265"/>
      <c r="H136" s="265"/>
      <c r="I136" s="265"/>
      <c r="J136" s="160" t="s">
        <v>155</v>
      </c>
      <c r="K136" s="161">
        <v>6.5209999999999999</v>
      </c>
      <c r="L136" s="266">
        <v>0</v>
      </c>
      <c r="M136" s="266"/>
      <c r="N136" s="266">
        <f t="shared" si="0"/>
        <v>0</v>
      </c>
      <c r="O136" s="266"/>
      <c r="P136" s="266"/>
      <c r="Q136" s="266"/>
      <c r="R136" s="137"/>
      <c r="T136" s="162" t="s">
        <v>5</v>
      </c>
      <c r="U136" s="41" t="s">
        <v>38</v>
      </c>
      <c r="V136" s="163">
        <v>2.2629999999999999</v>
      </c>
      <c r="W136" s="163">
        <f t="shared" si="1"/>
        <v>14.757022999999998</v>
      </c>
      <c r="X136" s="163">
        <v>0.91268000000000005</v>
      </c>
      <c r="Y136" s="163">
        <f t="shared" si="2"/>
        <v>5.9515862799999999</v>
      </c>
      <c r="Z136" s="163">
        <v>0</v>
      </c>
      <c r="AA136" s="164">
        <f t="shared" si="3"/>
        <v>0</v>
      </c>
      <c r="AR136" s="18" t="s">
        <v>156</v>
      </c>
      <c r="AT136" s="18" t="s">
        <v>152</v>
      </c>
      <c r="AU136" s="18" t="s">
        <v>81</v>
      </c>
      <c r="AY136" s="18" t="s">
        <v>151</v>
      </c>
      <c r="BE136" s="165">
        <f t="shared" si="4"/>
        <v>0</v>
      </c>
      <c r="BF136" s="165">
        <f t="shared" si="5"/>
        <v>0</v>
      </c>
      <c r="BG136" s="165">
        <f t="shared" si="6"/>
        <v>0</v>
      </c>
      <c r="BH136" s="165">
        <f t="shared" si="7"/>
        <v>0</v>
      </c>
      <c r="BI136" s="165">
        <f t="shared" si="8"/>
        <v>0</v>
      </c>
      <c r="BJ136" s="18" t="s">
        <v>81</v>
      </c>
      <c r="BK136" s="166">
        <f t="shared" si="9"/>
        <v>0</v>
      </c>
      <c r="BL136" s="18" t="s">
        <v>156</v>
      </c>
      <c r="BM136" s="18" t="s">
        <v>160</v>
      </c>
    </row>
    <row r="137" spans="2:65" s="1" customFormat="1" ht="31.5" customHeight="1" x14ac:dyDescent="0.3">
      <c r="B137" s="135"/>
      <c r="C137" s="158" t="s">
        <v>161</v>
      </c>
      <c r="D137" s="158" t="s">
        <v>152</v>
      </c>
      <c r="E137" s="159" t="s">
        <v>162</v>
      </c>
      <c r="F137" s="265" t="s">
        <v>163</v>
      </c>
      <c r="G137" s="265"/>
      <c r="H137" s="265"/>
      <c r="I137" s="265"/>
      <c r="J137" s="160" t="s">
        <v>164</v>
      </c>
      <c r="K137" s="161">
        <v>1</v>
      </c>
      <c r="L137" s="266">
        <v>0</v>
      </c>
      <c r="M137" s="266"/>
      <c r="N137" s="266">
        <f t="shared" si="0"/>
        <v>0</v>
      </c>
      <c r="O137" s="266"/>
      <c r="P137" s="266"/>
      <c r="Q137" s="266"/>
      <c r="R137" s="137"/>
      <c r="T137" s="162" t="s">
        <v>5</v>
      </c>
      <c r="U137" s="41" t="s">
        <v>38</v>
      </c>
      <c r="V137" s="163">
        <v>0.36242000000000002</v>
      </c>
      <c r="W137" s="163">
        <f t="shared" si="1"/>
        <v>0.36242000000000002</v>
      </c>
      <c r="X137" s="163">
        <v>0.11967</v>
      </c>
      <c r="Y137" s="163">
        <f t="shared" si="2"/>
        <v>0.11967</v>
      </c>
      <c r="Z137" s="163">
        <v>0</v>
      </c>
      <c r="AA137" s="164">
        <f t="shared" si="3"/>
        <v>0</v>
      </c>
      <c r="AR137" s="18" t="s">
        <v>156</v>
      </c>
      <c r="AT137" s="18" t="s">
        <v>152</v>
      </c>
      <c r="AU137" s="18" t="s">
        <v>81</v>
      </c>
      <c r="AY137" s="18" t="s">
        <v>151</v>
      </c>
      <c r="BE137" s="165">
        <f t="shared" si="4"/>
        <v>0</v>
      </c>
      <c r="BF137" s="165">
        <f t="shared" si="5"/>
        <v>0</v>
      </c>
      <c r="BG137" s="165">
        <f t="shared" si="6"/>
        <v>0</v>
      </c>
      <c r="BH137" s="165">
        <f t="shared" si="7"/>
        <v>0</v>
      </c>
      <c r="BI137" s="165">
        <f t="shared" si="8"/>
        <v>0</v>
      </c>
      <c r="BJ137" s="18" t="s">
        <v>81</v>
      </c>
      <c r="BK137" s="166">
        <f t="shared" si="9"/>
        <v>0</v>
      </c>
      <c r="BL137" s="18" t="s">
        <v>156</v>
      </c>
      <c r="BM137" s="18" t="s">
        <v>165</v>
      </c>
    </row>
    <row r="138" spans="2:65" s="1" customFormat="1" ht="31.5" customHeight="1" x14ac:dyDescent="0.3">
      <c r="B138" s="135"/>
      <c r="C138" s="158" t="s">
        <v>156</v>
      </c>
      <c r="D138" s="158" t="s">
        <v>152</v>
      </c>
      <c r="E138" s="159" t="s">
        <v>166</v>
      </c>
      <c r="F138" s="265" t="s">
        <v>167</v>
      </c>
      <c r="G138" s="265"/>
      <c r="H138" s="265"/>
      <c r="I138" s="265"/>
      <c r="J138" s="160" t="s">
        <v>164</v>
      </c>
      <c r="K138" s="161">
        <v>2</v>
      </c>
      <c r="L138" s="266">
        <v>0</v>
      </c>
      <c r="M138" s="266"/>
      <c r="N138" s="266">
        <f t="shared" si="0"/>
        <v>0</v>
      </c>
      <c r="O138" s="266"/>
      <c r="P138" s="266"/>
      <c r="Q138" s="266"/>
      <c r="R138" s="137"/>
      <c r="T138" s="162" t="s">
        <v>5</v>
      </c>
      <c r="U138" s="41" t="s">
        <v>38</v>
      </c>
      <c r="V138" s="163">
        <v>0.22287999999999999</v>
      </c>
      <c r="W138" s="163">
        <f t="shared" si="1"/>
        <v>0.44575999999999999</v>
      </c>
      <c r="X138" s="163">
        <v>3.2719999999999999E-2</v>
      </c>
      <c r="Y138" s="163">
        <f t="shared" si="2"/>
        <v>6.5439999999999998E-2</v>
      </c>
      <c r="Z138" s="163">
        <v>0</v>
      </c>
      <c r="AA138" s="164">
        <f t="shared" si="3"/>
        <v>0</v>
      </c>
      <c r="AR138" s="18" t="s">
        <v>156</v>
      </c>
      <c r="AT138" s="18" t="s">
        <v>152</v>
      </c>
      <c r="AU138" s="18" t="s">
        <v>81</v>
      </c>
      <c r="AY138" s="18" t="s">
        <v>151</v>
      </c>
      <c r="BE138" s="165">
        <f t="shared" si="4"/>
        <v>0</v>
      </c>
      <c r="BF138" s="165">
        <f t="shared" si="5"/>
        <v>0</v>
      </c>
      <c r="BG138" s="165">
        <f t="shared" si="6"/>
        <v>0</v>
      </c>
      <c r="BH138" s="165">
        <f t="shared" si="7"/>
        <v>0</v>
      </c>
      <c r="BI138" s="165">
        <f t="shared" si="8"/>
        <v>0</v>
      </c>
      <c r="BJ138" s="18" t="s">
        <v>81</v>
      </c>
      <c r="BK138" s="166">
        <f t="shared" si="9"/>
        <v>0</v>
      </c>
      <c r="BL138" s="18" t="s">
        <v>156</v>
      </c>
      <c r="BM138" s="18" t="s">
        <v>168</v>
      </c>
    </row>
    <row r="139" spans="2:65" s="1" customFormat="1" ht="31.5" customHeight="1" x14ac:dyDescent="0.3">
      <c r="B139" s="135"/>
      <c r="C139" s="158" t="s">
        <v>169</v>
      </c>
      <c r="D139" s="158" t="s">
        <v>152</v>
      </c>
      <c r="E139" s="159" t="s">
        <v>170</v>
      </c>
      <c r="F139" s="265" t="s">
        <v>171</v>
      </c>
      <c r="G139" s="265"/>
      <c r="H139" s="265"/>
      <c r="I139" s="265"/>
      <c r="J139" s="160" t="s">
        <v>155</v>
      </c>
      <c r="K139" s="161">
        <v>0.52</v>
      </c>
      <c r="L139" s="266">
        <v>0</v>
      </c>
      <c r="M139" s="266"/>
      <c r="N139" s="266">
        <f t="shared" si="0"/>
        <v>0</v>
      </c>
      <c r="O139" s="266"/>
      <c r="P139" s="266"/>
      <c r="Q139" s="266"/>
      <c r="R139" s="137"/>
      <c r="T139" s="162" t="s">
        <v>5</v>
      </c>
      <c r="U139" s="41" t="s">
        <v>38</v>
      </c>
      <c r="V139" s="163">
        <v>1.5376700000000001</v>
      </c>
      <c r="W139" s="163">
        <f t="shared" si="1"/>
        <v>0.79958840000000009</v>
      </c>
      <c r="X139" s="163">
        <v>2.2121599999999999</v>
      </c>
      <c r="Y139" s="163">
        <f t="shared" si="2"/>
        <v>1.1503231999999999</v>
      </c>
      <c r="Z139" s="163">
        <v>0</v>
      </c>
      <c r="AA139" s="164">
        <f t="shared" si="3"/>
        <v>0</v>
      </c>
      <c r="AR139" s="18" t="s">
        <v>156</v>
      </c>
      <c r="AT139" s="18" t="s">
        <v>152</v>
      </c>
      <c r="AU139" s="18" t="s">
        <v>81</v>
      </c>
      <c r="AY139" s="18" t="s">
        <v>151</v>
      </c>
      <c r="BE139" s="165">
        <f t="shared" si="4"/>
        <v>0</v>
      </c>
      <c r="BF139" s="165">
        <f t="shared" si="5"/>
        <v>0</v>
      </c>
      <c r="BG139" s="165">
        <f t="shared" si="6"/>
        <v>0</v>
      </c>
      <c r="BH139" s="165">
        <f t="shared" si="7"/>
        <v>0</v>
      </c>
      <c r="BI139" s="165">
        <f t="shared" si="8"/>
        <v>0</v>
      </c>
      <c r="BJ139" s="18" t="s">
        <v>81</v>
      </c>
      <c r="BK139" s="166">
        <f t="shared" si="9"/>
        <v>0</v>
      </c>
      <c r="BL139" s="18" t="s">
        <v>156</v>
      </c>
      <c r="BM139" s="18" t="s">
        <v>172</v>
      </c>
    </row>
    <row r="140" spans="2:65" s="1" customFormat="1" ht="31.5" customHeight="1" x14ac:dyDescent="0.3">
      <c r="B140" s="135"/>
      <c r="C140" s="158" t="s">
        <v>173</v>
      </c>
      <c r="D140" s="158" t="s">
        <v>152</v>
      </c>
      <c r="E140" s="159" t="s">
        <v>174</v>
      </c>
      <c r="F140" s="265" t="s">
        <v>175</v>
      </c>
      <c r="G140" s="265"/>
      <c r="H140" s="265"/>
      <c r="I140" s="265"/>
      <c r="J140" s="160" t="s">
        <v>176</v>
      </c>
      <c r="K140" s="161">
        <v>6.5519999999999996</v>
      </c>
      <c r="L140" s="266">
        <v>0</v>
      </c>
      <c r="M140" s="266"/>
      <c r="N140" s="266">
        <f t="shared" si="0"/>
        <v>0</v>
      </c>
      <c r="O140" s="266"/>
      <c r="P140" s="266"/>
      <c r="Q140" s="266"/>
      <c r="R140" s="137"/>
      <c r="T140" s="162" t="s">
        <v>5</v>
      </c>
      <c r="U140" s="41" t="s">
        <v>38</v>
      </c>
      <c r="V140" s="163">
        <v>1.0366299999999999</v>
      </c>
      <c r="W140" s="163">
        <f t="shared" si="1"/>
        <v>6.7919997599999995</v>
      </c>
      <c r="X140" s="163">
        <v>7.2500000000000004E-3</v>
      </c>
      <c r="Y140" s="163">
        <f t="shared" si="2"/>
        <v>4.7502000000000003E-2</v>
      </c>
      <c r="Z140" s="163">
        <v>0</v>
      </c>
      <c r="AA140" s="164">
        <f t="shared" si="3"/>
        <v>0</v>
      </c>
      <c r="AR140" s="18" t="s">
        <v>156</v>
      </c>
      <c r="AT140" s="18" t="s">
        <v>152</v>
      </c>
      <c r="AU140" s="18" t="s">
        <v>81</v>
      </c>
      <c r="AY140" s="18" t="s">
        <v>151</v>
      </c>
      <c r="BE140" s="165">
        <f t="shared" si="4"/>
        <v>0</v>
      </c>
      <c r="BF140" s="165">
        <f t="shared" si="5"/>
        <v>0</v>
      </c>
      <c r="BG140" s="165">
        <f t="shared" si="6"/>
        <v>0</v>
      </c>
      <c r="BH140" s="165">
        <f t="shared" si="7"/>
        <v>0</v>
      </c>
      <c r="BI140" s="165">
        <f t="shared" si="8"/>
        <v>0</v>
      </c>
      <c r="BJ140" s="18" t="s">
        <v>81</v>
      </c>
      <c r="BK140" s="166">
        <f t="shared" si="9"/>
        <v>0</v>
      </c>
      <c r="BL140" s="18" t="s">
        <v>156</v>
      </c>
      <c r="BM140" s="18" t="s">
        <v>177</v>
      </c>
    </row>
    <row r="141" spans="2:65" s="1" customFormat="1" ht="31.5" customHeight="1" x14ac:dyDescent="0.3">
      <c r="B141" s="135"/>
      <c r="C141" s="158" t="s">
        <v>178</v>
      </c>
      <c r="D141" s="158" t="s">
        <v>152</v>
      </c>
      <c r="E141" s="159" t="s">
        <v>179</v>
      </c>
      <c r="F141" s="265" t="s">
        <v>180</v>
      </c>
      <c r="G141" s="265"/>
      <c r="H141" s="265"/>
      <c r="I141" s="265"/>
      <c r="J141" s="160" t="s">
        <v>176</v>
      </c>
      <c r="K141" s="161">
        <v>6.5519999999999996</v>
      </c>
      <c r="L141" s="266">
        <v>0</v>
      </c>
      <c r="M141" s="266"/>
      <c r="N141" s="266">
        <f t="shared" si="0"/>
        <v>0</v>
      </c>
      <c r="O141" s="266"/>
      <c r="P141" s="266"/>
      <c r="Q141" s="266"/>
      <c r="R141" s="137"/>
      <c r="T141" s="162" t="s">
        <v>5</v>
      </c>
      <c r="U141" s="41" t="s">
        <v>38</v>
      </c>
      <c r="V141" s="163">
        <v>0.49299999999999999</v>
      </c>
      <c r="W141" s="163">
        <f t="shared" si="1"/>
        <v>3.2301359999999999</v>
      </c>
      <c r="X141" s="163">
        <v>0</v>
      </c>
      <c r="Y141" s="163">
        <f t="shared" si="2"/>
        <v>0</v>
      </c>
      <c r="Z141" s="163">
        <v>0</v>
      </c>
      <c r="AA141" s="164">
        <f t="shared" si="3"/>
        <v>0</v>
      </c>
      <c r="AR141" s="18" t="s">
        <v>156</v>
      </c>
      <c r="AT141" s="18" t="s">
        <v>152</v>
      </c>
      <c r="AU141" s="18" t="s">
        <v>81</v>
      </c>
      <c r="AY141" s="18" t="s">
        <v>151</v>
      </c>
      <c r="BE141" s="165">
        <f t="shared" si="4"/>
        <v>0</v>
      </c>
      <c r="BF141" s="165">
        <f t="shared" si="5"/>
        <v>0</v>
      </c>
      <c r="BG141" s="165">
        <f t="shared" si="6"/>
        <v>0</v>
      </c>
      <c r="BH141" s="165">
        <f t="shared" si="7"/>
        <v>0</v>
      </c>
      <c r="BI141" s="165">
        <f t="shared" si="8"/>
        <v>0</v>
      </c>
      <c r="BJ141" s="18" t="s">
        <v>81</v>
      </c>
      <c r="BK141" s="166">
        <f t="shared" si="9"/>
        <v>0</v>
      </c>
      <c r="BL141" s="18" t="s">
        <v>156</v>
      </c>
      <c r="BM141" s="18" t="s">
        <v>181</v>
      </c>
    </row>
    <row r="142" spans="2:65" s="1" customFormat="1" ht="22.5" customHeight="1" x14ac:dyDescent="0.3">
      <c r="B142" s="135"/>
      <c r="C142" s="158" t="s">
        <v>182</v>
      </c>
      <c r="D142" s="158" t="s">
        <v>152</v>
      </c>
      <c r="E142" s="159" t="s">
        <v>183</v>
      </c>
      <c r="F142" s="265" t="s">
        <v>184</v>
      </c>
      <c r="G142" s="265"/>
      <c r="H142" s="265"/>
      <c r="I142" s="265"/>
      <c r="J142" s="160" t="s">
        <v>185</v>
      </c>
      <c r="K142" s="161">
        <v>4.2000000000000003E-2</v>
      </c>
      <c r="L142" s="266">
        <v>0</v>
      </c>
      <c r="M142" s="266"/>
      <c r="N142" s="266">
        <f t="shared" si="0"/>
        <v>0</v>
      </c>
      <c r="O142" s="266"/>
      <c r="P142" s="266"/>
      <c r="Q142" s="266"/>
      <c r="R142" s="137"/>
      <c r="T142" s="162" t="s">
        <v>5</v>
      </c>
      <c r="U142" s="41" t="s">
        <v>38</v>
      </c>
      <c r="V142" s="163">
        <v>34.71819</v>
      </c>
      <c r="W142" s="163">
        <f t="shared" si="1"/>
        <v>1.4581639800000001</v>
      </c>
      <c r="X142" s="163">
        <v>1.0118199999999999</v>
      </c>
      <c r="Y142" s="163">
        <f t="shared" si="2"/>
        <v>4.2496440000000003E-2</v>
      </c>
      <c r="Z142" s="163">
        <v>0</v>
      </c>
      <c r="AA142" s="164">
        <f t="shared" si="3"/>
        <v>0</v>
      </c>
      <c r="AR142" s="18" t="s">
        <v>156</v>
      </c>
      <c r="AT142" s="18" t="s">
        <v>152</v>
      </c>
      <c r="AU142" s="18" t="s">
        <v>81</v>
      </c>
      <c r="AY142" s="18" t="s">
        <v>151</v>
      </c>
      <c r="BE142" s="165">
        <f t="shared" si="4"/>
        <v>0</v>
      </c>
      <c r="BF142" s="165">
        <f t="shared" si="5"/>
        <v>0</v>
      </c>
      <c r="BG142" s="165">
        <f t="shared" si="6"/>
        <v>0</v>
      </c>
      <c r="BH142" s="165">
        <f t="shared" si="7"/>
        <v>0</v>
      </c>
      <c r="BI142" s="165">
        <f t="shared" si="8"/>
        <v>0</v>
      </c>
      <c r="BJ142" s="18" t="s">
        <v>81</v>
      </c>
      <c r="BK142" s="166">
        <f t="shared" si="9"/>
        <v>0</v>
      </c>
      <c r="BL142" s="18" t="s">
        <v>156</v>
      </c>
      <c r="BM142" s="18" t="s">
        <v>186</v>
      </c>
    </row>
    <row r="143" spans="2:65" s="1" customFormat="1" ht="22.5" customHeight="1" x14ac:dyDescent="0.3">
      <c r="B143" s="135"/>
      <c r="C143" s="158" t="s">
        <v>187</v>
      </c>
      <c r="D143" s="158" t="s">
        <v>152</v>
      </c>
      <c r="E143" s="159" t="s">
        <v>188</v>
      </c>
      <c r="F143" s="265" t="s">
        <v>189</v>
      </c>
      <c r="G143" s="265"/>
      <c r="H143" s="265"/>
      <c r="I143" s="265"/>
      <c r="J143" s="160" t="s">
        <v>190</v>
      </c>
      <c r="K143" s="161">
        <v>19.5</v>
      </c>
      <c r="L143" s="266">
        <v>0</v>
      </c>
      <c r="M143" s="266"/>
      <c r="N143" s="266">
        <f t="shared" si="0"/>
        <v>0</v>
      </c>
      <c r="O143" s="266"/>
      <c r="P143" s="266"/>
      <c r="Q143" s="266"/>
      <c r="R143" s="137"/>
      <c r="T143" s="162" t="s">
        <v>5</v>
      </c>
      <c r="U143" s="41" t="s">
        <v>38</v>
      </c>
      <c r="V143" s="163">
        <v>0.23400000000000001</v>
      </c>
      <c r="W143" s="163">
        <f t="shared" si="1"/>
        <v>4.5630000000000006</v>
      </c>
      <c r="X143" s="163">
        <v>3.3E-4</v>
      </c>
      <c r="Y143" s="163">
        <f t="shared" si="2"/>
        <v>6.4349999999999997E-3</v>
      </c>
      <c r="Z143" s="163">
        <v>0</v>
      </c>
      <c r="AA143" s="164">
        <f t="shared" si="3"/>
        <v>0</v>
      </c>
      <c r="AR143" s="18" t="s">
        <v>156</v>
      </c>
      <c r="AT143" s="18" t="s">
        <v>152</v>
      </c>
      <c r="AU143" s="18" t="s">
        <v>81</v>
      </c>
      <c r="AY143" s="18" t="s">
        <v>151</v>
      </c>
      <c r="BE143" s="165">
        <f t="shared" si="4"/>
        <v>0</v>
      </c>
      <c r="BF143" s="165">
        <f t="shared" si="5"/>
        <v>0</v>
      </c>
      <c r="BG143" s="165">
        <f t="shared" si="6"/>
        <v>0</v>
      </c>
      <c r="BH143" s="165">
        <f t="shared" si="7"/>
        <v>0</v>
      </c>
      <c r="BI143" s="165">
        <f t="shared" si="8"/>
        <v>0</v>
      </c>
      <c r="BJ143" s="18" t="s">
        <v>81</v>
      </c>
      <c r="BK143" s="166">
        <f t="shared" si="9"/>
        <v>0</v>
      </c>
      <c r="BL143" s="18" t="s">
        <v>156</v>
      </c>
      <c r="BM143" s="18" t="s">
        <v>191</v>
      </c>
    </row>
    <row r="144" spans="2:65" s="10" customFormat="1" ht="29.85" customHeight="1" x14ac:dyDescent="0.35">
      <c r="B144" s="147"/>
      <c r="C144" s="148"/>
      <c r="D144" s="157" t="s">
        <v>131</v>
      </c>
      <c r="E144" s="157"/>
      <c r="F144" s="157"/>
      <c r="G144" s="157"/>
      <c r="H144" s="157"/>
      <c r="I144" s="157"/>
      <c r="J144" s="157"/>
      <c r="K144" s="157"/>
      <c r="L144" s="157"/>
      <c r="M144" s="157"/>
      <c r="N144" s="281">
        <f>BK144</f>
        <v>0</v>
      </c>
      <c r="O144" s="282"/>
      <c r="P144" s="282"/>
      <c r="Q144" s="282"/>
      <c r="R144" s="150"/>
      <c r="T144" s="151"/>
      <c r="U144" s="148"/>
      <c r="V144" s="148"/>
      <c r="W144" s="152">
        <f>SUM(W145:W151)</f>
        <v>3.2309999999999999</v>
      </c>
      <c r="X144" s="148"/>
      <c r="Y144" s="152">
        <f>SUM(Y145:Y151)</f>
        <v>1.3049724999999999</v>
      </c>
      <c r="Z144" s="148"/>
      <c r="AA144" s="153">
        <f>SUM(AA145:AA151)</f>
        <v>0</v>
      </c>
      <c r="AR144" s="154" t="s">
        <v>76</v>
      </c>
      <c r="AT144" s="155" t="s">
        <v>70</v>
      </c>
      <c r="AU144" s="155" t="s">
        <v>76</v>
      </c>
      <c r="AY144" s="154" t="s">
        <v>151</v>
      </c>
      <c r="BK144" s="156">
        <f>SUM(BK145:BK151)</f>
        <v>0</v>
      </c>
    </row>
    <row r="145" spans="2:65" s="1" customFormat="1" ht="31.5" customHeight="1" x14ac:dyDescent="0.3">
      <c r="B145" s="135"/>
      <c r="C145" s="158" t="s">
        <v>192</v>
      </c>
      <c r="D145" s="158" t="s">
        <v>152</v>
      </c>
      <c r="E145" s="159" t="s">
        <v>193</v>
      </c>
      <c r="F145" s="265" t="s">
        <v>194</v>
      </c>
      <c r="G145" s="265"/>
      <c r="H145" s="265"/>
      <c r="I145" s="265"/>
      <c r="J145" s="160" t="s">
        <v>190</v>
      </c>
      <c r="K145" s="161">
        <v>17.95</v>
      </c>
      <c r="L145" s="266">
        <v>0</v>
      </c>
      <c r="M145" s="266"/>
      <c r="N145" s="266">
        <f>ROUND(L145*K145,3)</f>
        <v>0</v>
      </c>
      <c r="O145" s="266"/>
      <c r="P145" s="266"/>
      <c r="Q145" s="266"/>
      <c r="R145" s="137"/>
      <c r="T145" s="162" t="s">
        <v>5</v>
      </c>
      <c r="U145" s="41" t="s">
        <v>38</v>
      </c>
      <c r="V145" s="163">
        <v>0.18</v>
      </c>
      <c r="W145" s="163">
        <f>V145*K145</f>
        <v>3.2309999999999999</v>
      </c>
      <c r="X145" s="163">
        <v>5.6550000000000003E-2</v>
      </c>
      <c r="Y145" s="163">
        <f>X145*K145</f>
        <v>1.0150725</v>
      </c>
      <c r="Z145" s="163">
        <v>0</v>
      </c>
      <c r="AA145" s="164">
        <f>Z145*K145</f>
        <v>0</v>
      </c>
      <c r="AC145" s="189"/>
      <c r="AD145" s="189"/>
      <c r="AE145" s="189"/>
      <c r="AF145" s="189"/>
      <c r="AG145" s="189"/>
      <c r="AH145" s="189"/>
      <c r="AR145" s="18" t="s">
        <v>156</v>
      </c>
      <c r="AT145" s="18" t="s">
        <v>152</v>
      </c>
      <c r="AU145" s="18" t="s">
        <v>81</v>
      </c>
      <c r="AY145" s="18" t="s">
        <v>151</v>
      </c>
      <c r="BE145" s="165">
        <f>IF(U145="základná",N145,0)</f>
        <v>0</v>
      </c>
      <c r="BF145" s="165">
        <f>IF(U145="znížená",N145,0)</f>
        <v>0</v>
      </c>
      <c r="BG145" s="165">
        <f>IF(U145="zákl. prenesená",N145,0)</f>
        <v>0</v>
      </c>
      <c r="BH145" s="165">
        <f>IF(U145="zníž. prenesená",N145,0)</f>
        <v>0</v>
      </c>
      <c r="BI145" s="165">
        <f>IF(U145="nulová",N145,0)</f>
        <v>0</v>
      </c>
      <c r="BJ145" s="18" t="s">
        <v>81</v>
      </c>
      <c r="BK145" s="166">
        <f>ROUND(L145*K145,3)</f>
        <v>0</v>
      </c>
      <c r="BL145" s="18" t="s">
        <v>156</v>
      </c>
      <c r="BM145" s="18" t="s">
        <v>195</v>
      </c>
    </row>
    <row r="146" spans="2:65" s="1" customFormat="1" ht="44.25" customHeight="1" x14ac:dyDescent="0.3">
      <c r="B146" s="135"/>
      <c r="C146" s="167" t="s">
        <v>196</v>
      </c>
      <c r="D146" s="167" t="s">
        <v>197</v>
      </c>
      <c r="E146" s="168" t="s">
        <v>198</v>
      </c>
      <c r="F146" s="267" t="s">
        <v>199</v>
      </c>
      <c r="G146" s="267"/>
      <c r="H146" s="267"/>
      <c r="I146" s="267"/>
      <c r="J146" s="169" t="s">
        <v>164</v>
      </c>
      <c r="K146" s="170">
        <v>17.95</v>
      </c>
      <c r="L146" s="268">
        <v>0</v>
      </c>
      <c r="M146" s="268"/>
      <c r="N146" s="268">
        <f>ROUND(L146*K146,3)</f>
        <v>0</v>
      </c>
      <c r="O146" s="266"/>
      <c r="P146" s="266"/>
      <c r="Q146" s="266"/>
      <c r="R146" s="137"/>
      <c r="T146" s="162" t="s">
        <v>5</v>
      </c>
      <c r="U146" s="41" t="s">
        <v>38</v>
      </c>
      <c r="V146" s="163">
        <v>0</v>
      </c>
      <c r="W146" s="163">
        <f>V146*K146</f>
        <v>0</v>
      </c>
      <c r="X146" s="163">
        <v>6.0000000000000001E-3</v>
      </c>
      <c r="Y146" s="163">
        <f>X146*K146</f>
        <v>0.1077</v>
      </c>
      <c r="Z146" s="163">
        <v>0</v>
      </c>
      <c r="AA146" s="164">
        <f>Z146*K146</f>
        <v>0</v>
      </c>
      <c r="AC146" s="189"/>
      <c r="AD146" s="189"/>
      <c r="AE146" s="189"/>
      <c r="AF146" s="189"/>
      <c r="AG146" s="189"/>
      <c r="AH146" s="189"/>
      <c r="AR146" s="18" t="s">
        <v>182</v>
      </c>
      <c r="AT146" s="18" t="s">
        <v>197</v>
      </c>
      <c r="AU146" s="18" t="s">
        <v>81</v>
      </c>
      <c r="AY146" s="18" t="s">
        <v>151</v>
      </c>
      <c r="BE146" s="165">
        <f>IF(U146="základná",N146,0)</f>
        <v>0</v>
      </c>
      <c r="BF146" s="165">
        <f>IF(U146="znížená",N146,0)</f>
        <v>0</v>
      </c>
      <c r="BG146" s="165">
        <f>IF(U146="zákl. prenesená",N146,0)</f>
        <v>0</v>
      </c>
      <c r="BH146" s="165">
        <f>IF(U146="zníž. prenesená",N146,0)</f>
        <v>0</v>
      </c>
      <c r="BI146" s="165">
        <f>IF(U146="nulová",N146,0)</f>
        <v>0</v>
      </c>
      <c r="BJ146" s="18" t="s">
        <v>81</v>
      </c>
      <c r="BK146" s="166">
        <f>ROUND(L146*K146,3)</f>
        <v>0</v>
      </c>
      <c r="BL146" s="18" t="s">
        <v>156</v>
      </c>
      <c r="BM146" s="18" t="s">
        <v>200</v>
      </c>
    </row>
    <row r="147" spans="2:65" s="1" customFormat="1" ht="31.5" customHeight="1" x14ac:dyDescent="0.3">
      <c r="B147" s="135"/>
      <c r="C147" s="167" t="s">
        <v>201</v>
      </c>
      <c r="D147" s="167" t="s">
        <v>197</v>
      </c>
      <c r="E147" s="168" t="s">
        <v>202</v>
      </c>
      <c r="F147" s="267" t="s">
        <v>203</v>
      </c>
      <c r="G147" s="267"/>
      <c r="H147" s="267"/>
      <c r="I147" s="267"/>
      <c r="J147" s="169" t="s">
        <v>164</v>
      </c>
      <c r="K147" s="170">
        <v>17.95</v>
      </c>
      <c r="L147" s="268">
        <v>0</v>
      </c>
      <c r="M147" s="268"/>
      <c r="N147" s="268">
        <f>ROUND(L147*K147,3)</f>
        <v>0</v>
      </c>
      <c r="O147" s="266"/>
      <c r="P147" s="266"/>
      <c r="Q147" s="266"/>
      <c r="R147" s="137"/>
      <c r="T147" s="162" t="s">
        <v>5</v>
      </c>
      <c r="U147" s="41" t="s">
        <v>38</v>
      </c>
      <c r="V147" s="163">
        <v>0</v>
      </c>
      <c r="W147" s="163">
        <f>V147*K147</f>
        <v>0</v>
      </c>
      <c r="X147" s="163">
        <v>0.01</v>
      </c>
      <c r="Y147" s="163">
        <f>X147*K147</f>
        <v>0.17949999999999999</v>
      </c>
      <c r="Z147" s="163">
        <v>0</v>
      </c>
      <c r="AA147" s="164">
        <f>Z147*K147</f>
        <v>0</v>
      </c>
      <c r="AC147" s="189"/>
      <c r="AD147" s="189"/>
      <c r="AE147" s="189"/>
      <c r="AF147" s="189"/>
      <c r="AG147" s="189"/>
      <c r="AH147" s="189"/>
      <c r="AR147" s="18" t="s">
        <v>182</v>
      </c>
      <c r="AT147" s="18" t="s">
        <v>197</v>
      </c>
      <c r="AU147" s="18" t="s">
        <v>81</v>
      </c>
      <c r="AY147" s="18" t="s">
        <v>151</v>
      </c>
      <c r="BE147" s="165">
        <f>IF(U147="základná",N147,0)</f>
        <v>0</v>
      </c>
      <c r="BF147" s="165">
        <f>IF(U147="znížená",N147,0)</f>
        <v>0</v>
      </c>
      <c r="BG147" s="165">
        <f>IF(U147="zákl. prenesená",N147,0)</f>
        <v>0</v>
      </c>
      <c r="BH147" s="165">
        <f>IF(U147="zníž. prenesená",N147,0)</f>
        <v>0</v>
      </c>
      <c r="BI147" s="165">
        <f>IF(U147="nulová",N147,0)</f>
        <v>0</v>
      </c>
      <c r="BJ147" s="18" t="s">
        <v>81</v>
      </c>
      <c r="BK147" s="166">
        <f>ROUND(L147*K147,3)</f>
        <v>0</v>
      </c>
      <c r="BL147" s="18" t="s">
        <v>156</v>
      </c>
      <c r="BM147" s="18" t="s">
        <v>204</v>
      </c>
    </row>
    <row r="148" spans="2:65" s="1" customFormat="1" ht="22.5" customHeight="1" x14ac:dyDescent="0.3">
      <c r="B148" s="135"/>
      <c r="C148" s="167" t="s">
        <v>205</v>
      </c>
      <c r="D148" s="167" t="s">
        <v>197</v>
      </c>
      <c r="E148" s="168" t="s">
        <v>206</v>
      </c>
      <c r="F148" s="267" t="s">
        <v>207</v>
      </c>
      <c r="G148" s="267"/>
      <c r="H148" s="267"/>
      <c r="I148" s="267"/>
      <c r="J148" s="169" t="s">
        <v>164</v>
      </c>
      <c r="K148" s="170">
        <v>3</v>
      </c>
      <c r="L148" s="268">
        <v>0</v>
      </c>
      <c r="M148" s="268"/>
      <c r="N148" s="268">
        <f>ROUND(L148*K148,3)</f>
        <v>0</v>
      </c>
      <c r="O148" s="266"/>
      <c r="P148" s="266"/>
      <c r="Q148" s="266"/>
      <c r="R148" s="137"/>
      <c r="T148" s="162" t="s">
        <v>5</v>
      </c>
      <c r="U148" s="41" t="s">
        <v>38</v>
      </c>
      <c r="V148" s="163">
        <v>0</v>
      </c>
      <c r="W148" s="163">
        <f>V148*K148</f>
        <v>0</v>
      </c>
      <c r="X148" s="163">
        <v>0</v>
      </c>
      <c r="Y148" s="163">
        <f>X148*K148</f>
        <v>0</v>
      </c>
      <c r="Z148" s="163">
        <v>0</v>
      </c>
      <c r="AA148" s="164">
        <f>Z148*K148</f>
        <v>0</v>
      </c>
      <c r="AC148" s="189"/>
      <c r="AD148" s="189"/>
      <c r="AE148" s="189"/>
      <c r="AF148" s="189"/>
      <c r="AG148" s="189"/>
      <c r="AH148" s="189"/>
      <c r="AR148" s="18" t="s">
        <v>182</v>
      </c>
      <c r="AT148" s="18" t="s">
        <v>197</v>
      </c>
      <c r="AU148" s="18" t="s">
        <v>81</v>
      </c>
      <c r="AY148" s="18" t="s">
        <v>151</v>
      </c>
      <c r="BE148" s="165">
        <f>IF(U148="základná",N148,0)</f>
        <v>0</v>
      </c>
      <c r="BF148" s="165">
        <f>IF(U148="znížená",N148,0)</f>
        <v>0</v>
      </c>
      <c r="BG148" s="165">
        <f>IF(U148="zákl. prenesená",N148,0)</f>
        <v>0</v>
      </c>
      <c r="BH148" s="165">
        <f>IF(U148="zníž. prenesená",N148,0)</f>
        <v>0</v>
      </c>
      <c r="BI148" s="165">
        <f>IF(U148="nulová",N148,0)</f>
        <v>0</v>
      </c>
      <c r="BJ148" s="18" t="s">
        <v>81</v>
      </c>
      <c r="BK148" s="166">
        <f>ROUND(L148*K148,3)</f>
        <v>0</v>
      </c>
      <c r="BL148" s="18" t="s">
        <v>156</v>
      </c>
      <c r="BM148" s="18" t="s">
        <v>208</v>
      </c>
    </row>
    <row r="149" spans="2:65" s="1" customFormat="1" ht="22.5" customHeight="1" x14ac:dyDescent="0.3">
      <c r="B149" s="32"/>
      <c r="C149" s="33"/>
      <c r="D149" s="33"/>
      <c r="E149" s="33"/>
      <c r="F149" s="269" t="s">
        <v>209</v>
      </c>
      <c r="G149" s="270"/>
      <c r="H149" s="270"/>
      <c r="I149" s="270"/>
      <c r="J149" s="33"/>
      <c r="K149" s="33"/>
      <c r="L149" s="33"/>
      <c r="M149" s="33"/>
      <c r="N149" s="33"/>
      <c r="O149" s="33"/>
      <c r="P149" s="33"/>
      <c r="Q149" s="33"/>
      <c r="R149" s="34"/>
      <c r="T149" s="171"/>
      <c r="U149" s="33"/>
      <c r="V149" s="33"/>
      <c r="W149" s="33"/>
      <c r="X149" s="33"/>
      <c r="Y149" s="33"/>
      <c r="Z149" s="33"/>
      <c r="AA149" s="71"/>
      <c r="AC149" s="189"/>
      <c r="AD149" s="189"/>
      <c r="AE149" s="189"/>
      <c r="AF149" s="189"/>
      <c r="AG149" s="189"/>
      <c r="AH149" s="189"/>
      <c r="AT149" s="18" t="s">
        <v>210</v>
      </c>
      <c r="AU149" s="18" t="s">
        <v>81</v>
      </c>
    </row>
    <row r="150" spans="2:65" s="1" customFormat="1" ht="22.5" customHeight="1" x14ac:dyDescent="0.3">
      <c r="B150" s="135"/>
      <c r="C150" s="167" t="s">
        <v>211</v>
      </c>
      <c r="D150" s="167" t="s">
        <v>197</v>
      </c>
      <c r="E150" s="168" t="s">
        <v>212</v>
      </c>
      <c r="F150" s="267" t="s">
        <v>213</v>
      </c>
      <c r="G150" s="267"/>
      <c r="H150" s="267"/>
      <c r="I150" s="267"/>
      <c r="J150" s="169" t="s">
        <v>164</v>
      </c>
      <c r="K150" s="170">
        <v>6</v>
      </c>
      <c r="L150" s="268">
        <v>0</v>
      </c>
      <c r="M150" s="268"/>
      <c r="N150" s="268">
        <f>ROUND(L150*K150,3)</f>
        <v>0</v>
      </c>
      <c r="O150" s="266"/>
      <c r="P150" s="266"/>
      <c r="Q150" s="266"/>
      <c r="R150" s="137"/>
      <c r="T150" s="162" t="s">
        <v>5</v>
      </c>
      <c r="U150" s="41" t="s">
        <v>38</v>
      </c>
      <c r="V150" s="163">
        <v>0</v>
      </c>
      <c r="W150" s="163">
        <f>V150*K150</f>
        <v>0</v>
      </c>
      <c r="X150" s="163">
        <v>2.9999999999999997E-4</v>
      </c>
      <c r="Y150" s="163">
        <f>X150*K150</f>
        <v>1.8E-3</v>
      </c>
      <c r="Z150" s="163">
        <v>0</v>
      </c>
      <c r="AA150" s="164">
        <f>Z150*K150</f>
        <v>0</v>
      </c>
      <c r="AC150" s="189"/>
      <c r="AD150" s="189"/>
      <c r="AE150" s="189"/>
      <c r="AF150" s="189"/>
      <c r="AG150" s="189"/>
      <c r="AH150" s="189"/>
      <c r="AR150" s="18" t="s">
        <v>182</v>
      </c>
      <c r="AT150" s="18" t="s">
        <v>197</v>
      </c>
      <c r="AU150" s="18" t="s">
        <v>81</v>
      </c>
      <c r="AY150" s="18" t="s">
        <v>151</v>
      </c>
      <c r="BE150" s="165">
        <f>IF(U150="základná",N150,0)</f>
        <v>0</v>
      </c>
      <c r="BF150" s="165">
        <f>IF(U150="znížená",N150,0)</f>
        <v>0</v>
      </c>
      <c r="BG150" s="165">
        <f>IF(U150="zákl. prenesená",N150,0)</f>
        <v>0</v>
      </c>
      <c r="BH150" s="165">
        <f>IF(U150="zníž. prenesená",N150,0)</f>
        <v>0</v>
      </c>
      <c r="BI150" s="165">
        <f>IF(U150="nulová",N150,0)</f>
        <v>0</v>
      </c>
      <c r="BJ150" s="18" t="s">
        <v>81</v>
      </c>
      <c r="BK150" s="166">
        <f>ROUND(L150*K150,3)</f>
        <v>0</v>
      </c>
      <c r="BL150" s="18" t="s">
        <v>156</v>
      </c>
      <c r="BM150" s="18" t="s">
        <v>214</v>
      </c>
    </row>
    <row r="151" spans="2:65" s="1" customFormat="1" ht="22.5" customHeight="1" x14ac:dyDescent="0.3">
      <c r="B151" s="135"/>
      <c r="C151" s="167" t="s">
        <v>215</v>
      </c>
      <c r="D151" s="167" t="s">
        <v>197</v>
      </c>
      <c r="E151" s="168" t="s">
        <v>216</v>
      </c>
      <c r="F151" s="267" t="s">
        <v>217</v>
      </c>
      <c r="G151" s="267"/>
      <c r="H151" s="267"/>
      <c r="I151" s="267"/>
      <c r="J151" s="169" t="s">
        <v>164</v>
      </c>
      <c r="K151" s="170">
        <v>18</v>
      </c>
      <c r="L151" s="268">
        <v>0</v>
      </c>
      <c r="M151" s="268"/>
      <c r="N151" s="268">
        <f>ROUND(L151*K151,3)</f>
        <v>0</v>
      </c>
      <c r="O151" s="266"/>
      <c r="P151" s="266"/>
      <c r="Q151" s="266"/>
      <c r="R151" s="137"/>
      <c r="T151" s="162" t="s">
        <v>5</v>
      </c>
      <c r="U151" s="41" t="s">
        <v>38</v>
      </c>
      <c r="V151" s="163">
        <v>0</v>
      </c>
      <c r="W151" s="163">
        <f>V151*K151</f>
        <v>0</v>
      </c>
      <c r="X151" s="163">
        <v>5.0000000000000002E-5</v>
      </c>
      <c r="Y151" s="163">
        <f>X151*K151</f>
        <v>9.0000000000000008E-4</v>
      </c>
      <c r="Z151" s="163">
        <v>0</v>
      </c>
      <c r="AA151" s="164">
        <f>Z151*K151</f>
        <v>0</v>
      </c>
      <c r="AC151" s="189"/>
      <c r="AD151" s="189"/>
      <c r="AE151" s="189"/>
      <c r="AF151" s="189"/>
      <c r="AG151" s="189"/>
      <c r="AH151" s="189"/>
      <c r="AR151" s="18" t="s">
        <v>182</v>
      </c>
      <c r="AT151" s="18" t="s">
        <v>197</v>
      </c>
      <c r="AU151" s="18" t="s">
        <v>81</v>
      </c>
      <c r="AY151" s="18" t="s">
        <v>151</v>
      </c>
      <c r="BE151" s="165">
        <f>IF(U151="základná",N151,0)</f>
        <v>0</v>
      </c>
      <c r="BF151" s="165">
        <f>IF(U151="znížená",N151,0)</f>
        <v>0</v>
      </c>
      <c r="BG151" s="165">
        <f>IF(U151="zákl. prenesená",N151,0)</f>
        <v>0</v>
      </c>
      <c r="BH151" s="165">
        <f>IF(U151="zníž. prenesená",N151,0)</f>
        <v>0</v>
      </c>
      <c r="BI151" s="165">
        <f>IF(U151="nulová",N151,0)</f>
        <v>0</v>
      </c>
      <c r="BJ151" s="18" t="s">
        <v>81</v>
      </c>
      <c r="BK151" s="166">
        <f>ROUND(L151*K151,3)</f>
        <v>0</v>
      </c>
      <c r="BL151" s="18" t="s">
        <v>156</v>
      </c>
      <c r="BM151" s="18" t="s">
        <v>218</v>
      </c>
    </row>
    <row r="152" spans="2:65" s="10" customFormat="1" ht="29.85" customHeight="1" x14ac:dyDescent="0.35">
      <c r="B152" s="147"/>
      <c r="C152" s="148"/>
      <c r="D152" s="157" t="s">
        <v>132</v>
      </c>
      <c r="E152" s="157"/>
      <c r="F152" s="157"/>
      <c r="G152" s="157"/>
      <c r="H152" s="157"/>
      <c r="I152" s="157"/>
      <c r="J152" s="157"/>
      <c r="K152" s="157"/>
      <c r="L152" s="157"/>
      <c r="M152" s="157"/>
      <c r="N152" s="281">
        <f>BK152</f>
        <v>0</v>
      </c>
      <c r="O152" s="282"/>
      <c r="P152" s="282"/>
      <c r="Q152" s="282"/>
      <c r="R152" s="150"/>
      <c r="T152" s="151"/>
      <c r="U152" s="148"/>
      <c r="V152" s="148"/>
      <c r="W152" s="152">
        <f>SUM(W153:W158)</f>
        <v>168.529754</v>
      </c>
      <c r="X152" s="148"/>
      <c r="Y152" s="152">
        <f>SUM(Y153:Y158)</f>
        <v>2.66480746</v>
      </c>
      <c r="Z152" s="148"/>
      <c r="AA152" s="153">
        <f>SUM(AA153:AA158)</f>
        <v>0</v>
      </c>
      <c r="AR152" s="154" t="s">
        <v>76</v>
      </c>
      <c r="AT152" s="155" t="s">
        <v>70</v>
      </c>
      <c r="AU152" s="155" t="s">
        <v>76</v>
      </c>
      <c r="AY152" s="154" t="s">
        <v>151</v>
      </c>
      <c r="BK152" s="156">
        <f>SUM(BK153:BK158)</f>
        <v>0</v>
      </c>
    </row>
    <row r="153" spans="2:65" s="1" customFormat="1" ht="31.5" customHeight="1" x14ac:dyDescent="0.3">
      <c r="B153" s="135"/>
      <c r="C153" s="158" t="s">
        <v>219</v>
      </c>
      <c r="D153" s="158" t="s">
        <v>152</v>
      </c>
      <c r="E153" s="159" t="s">
        <v>220</v>
      </c>
      <c r="F153" s="265" t="s">
        <v>221</v>
      </c>
      <c r="G153" s="265"/>
      <c r="H153" s="265"/>
      <c r="I153" s="265"/>
      <c r="J153" s="160" t="s">
        <v>176</v>
      </c>
      <c r="K153" s="161">
        <v>46.4</v>
      </c>
      <c r="L153" s="266">
        <v>0</v>
      </c>
      <c r="M153" s="266"/>
      <c r="N153" s="266">
        <f t="shared" ref="N153:N158" si="10">ROUND(L153*K153,3)</f>
        <v>0</v>
      </c>
      <c r="O153" s="266"/>
      <c r="P153" s="266"/>
      <c r="Q153" s="266"/>
      <c r="R153" s="137"/>
      <c r="T153" s="162" t="s">
        <v>5</v>
      </c>
      <c r="U153" s="41" t="s">
        <v>38</v>
      </c>
      <c r="V153" s="163">
        <v>8.2000000000000003E-2</v>
      </c>
      <c r="W153" s="163">
        <f t="shared" ref="W153:W158" si="11">V153*K153</f>
        <v>3.8048000000000002</v>
      </c>
      <c r="X153" s="163">
        <v>8.0000000000000007E-5</v>
      </c>
      <c r="Y153" s="163">
        <f t="shared" ref="Y153:Y158" si="12">X153*K153</f>
        <v>3.712E-3</v>
      </c>
      <c r="Z153" s="163">
        <v>0</v>
      </c>
      <c r="AA153" s="164">
        <f t="shared" ref="AA153:AA158" si="13">Z153*K153</f>
        <v>0</v>
      </c>
      <c r="AC153" s="190"/>
      <c r="AD153" s="190"/>
      <c r="AE153" s="190"/>
      <c r="AF153" s="190"/>
      <c r="AG153" s="190"/>
      <c r="AH153" s="190"/>
      <c r="AR153" s="18" t="s">
        <v>156</v>
      </c>
      <c r="AT153" s="18" t="s">
        <v>152</v>
      </c>
      <c r="AU153" s="18" t="s">
        <v>81</v>
      </c>
      <c r="AY153" s="18" t="s">
        <v>151</v>
      </c>
      <c r="BE153" s="165">
        <f t="shared" ref="BE153:BE158" si="14">IF(U153="základná",N153,0)</f>
        <v>0</v>
      </c>
      <c r="BF153" s="165">
        <f t="shared" ref="BF153:BF158" si="15">IF(U153="znížená",N153,0)</f>
        <v>0</v>
      </c>
      <c r="BG153" s="165">
        <f t="shared" ref="BG153:BG158" si="16">IF(U153="zákl. prenesená",N153,0)</f>
        <v>0</v>
      </c>
      <c r="BH153" s="165">
        <f t="shared" ref="BH153:BH158" si="17">IF(U153="zníž. prenesená",N153,0)</f>
        <v>0</v>
      </c>
      <c r="BI153" s="165">
        <f t="shared" ref="BI153:BI158" si="18">IF(U153="nulová",N153,0)</f>
        <v>0</v>
      </c>
      <c r="BJ153" s="18" t="s">
        <v>81</v>
      </c>
      <c r="BK153" s="166">
        <f t="shared" ref="BK153:BK158" si="19">ROUND(L153*K153,3)</f>
        <v>0</v>
      </c>
      <c r="BL153" s="18" t="s">
        <v>156</v>
      </c>
      <c r="BM153" s="18" t="s">
        <v>222</v>
      </c>
    </row>
    <row r="154" spans="2:65" s="1" customFormat="1" ht="31.5" customHeight="1" x14ac:dyDescent="0.3">
      <c r="B154" s="135"/>
      <c r="C154" s="158" t="s">
        <v>223</v>
      </c>
      <c r="D154" s="158" t="s">
        <v>152</v>
      </c>
      <c r="E154" s="159" t="s">
        <v>224</v>
      </c>
      <c r="F154" s="265" t="s">
        <v>225</v>
      </c>
      <c r="G154" s="265"/>
      <c r="H154" s="265"/>
      <c r="I154" s="265"/>
      <c r="J154" s="160" t="s">
        <v>176</v>
      </c>
      <c r="K154" s="161">
        <v>39.627000000000002</v>
      </c>
      <c r="L154" s="266">
        <v>0</v>
      </c>
      <c r="M154" s="266"/>
      <c r="N154" s="266">
        <f t="shared" si="10"/>
        <v>0</v>
      </c>
      <c r="O154" s="266"/>
      <c r="P154" s="266"/>
      <c r="Q154" s="266"/>
      <c r="R154" s="137"/>
      <c r="T154" s="162" t="s">
        <v>5</v>
      </c>
      <c r="U154" s="41" t="s">
        <v>38</v>
      </c>
      <c r="V154" s="163">
        <v>0.40799999999999997</v>
      </c>
      <c r="W154" s="163">
        <f t="shared" si="11"/>
        <v>16.167815999999998</v>
      </c>
      <c r="X154" s="163">
        <v>4.9500000000000004E-3</v>
      </c>
      <c r="Y154" s="163">
        <f t="shared" si="12"/>
        <v>0.19615365000000004</v>
      </c>
      <c r="Z154" s="163">
        <v>0</v>
      </c>
      <c r="AA154" s="164">
        <f t="shared" si="13"/>
        <v>0</v>
      </c>
      <c r="AC154" s="190"/>
      <c r="AD154" s="190"/>
      <c r="AE154" s="190"/>
      <c r="AF154" s="190"/>
      <c r="AG154" s="190"/>
      <c r="AH154" s="190"/>
      <c r="AR154" s="18" t="s">
        <v>156</v>
      </c>
      <c r="AT154" s="18" t="s">
        <v>152</v>
      </c>
      <c r="AU154" s="18" t="s">
        <v>81</v>
      </c>
      <c r="AY154" s="18" t="s">
        <v>151</v>
      </c>
      <c r="BE154" s="165">
        <f t="shared" si="14"/>
        <v>0</v>
      </c>
      <c r="BF154" s="165">
        <f t="shared" si="15"/>
        <v>0</v>
      </c>
      <c r="BG154" s="165">
        <f t="shared" si="16"/>
        <v>0</v>
      </c>
      <c r="BH154" s="165">
        <f t="shared" si="17"/>
        <v>0</v>
      </c>
      <c r="BI154" s="165">
        <f t="shared" si="18"/>
        <v>0</v>
      </c>
      <c r="BJ154" s="18" t="s">
        <v>81</v>
      </c>
      <c r="BK154" s="166">
        <f t="shared" si="19"/>
        <v>0</v>
      </c>
      <c r="BL154" s="18" t="s">
        <v>156</v>
      </c>
      <c r="BM154" s="18" t="s">
        <v>226</v>
      </c>
    </row>
    <row r="155" spans="2:65" s="1" customFormat="1" ht="31.5" customHeight="1" x14ac:dyDescent="0.3">
      <c r="B155" s="135"/>
      <c r="C155" s="158" t="s">
        <v>227</v>
      </c>
      <c r="D155" s="158" t="s">
        <v>152</v>
      </c>
      <c r="E155" s="159" t="s">
        <v>228</v>
      </c>
      <c r="F155" s="265" t="s">
        <v>229</v>
      </c>
      <c r="G155" s="265"/>
      <c r="H155" s="265"/>
      <c r="I155" s="265"/>
      <c r="J155" s="160" t="s">
        <v>190</v>
      </c>
      <c r="K155" s="161">
        <v>10.199999999999999</v>
      </c>
      <c r="L155" s="266">
        <v>0</v>
      </c>
      <c r="M155" s="266"/>
      <c r="N155" s="266">
        <f t="shared" si="10"/>
        <v>0</v>
      </c>
      <c r="O155" s="266"/>
      <c r="P155" s="266"/>
      <c r="Q155" s="266"/>
      <c r="R155" s="137"/>
      <c r="T155" s="162" t="s">
        <v>5</v>
      </c>
      <c r="U155" s="41" t="s">
        <v>38</v>
      </c>
      <c r="V155" s="163">
        <v>0.14599999999999999</v>
      </c>
      <c r="W155" s="163">
        <f t="shared" si="11"/>
        <v>1.4891999999999999</v>
      </c>
      <c r="X155" s="163">
        <v>2.8E-3</v>
      </c>
      <c r="Y155" s="163">
        <f t="shared" si="12"/>
        <v>2.8559999999999999E-2</v>
      </c>
      <c r="Z155" s="163">
        <v>0</v>
      </c>
      <c r="AA155" s="164">
        <f t="shared" si="13"/>
        <v>0</v>
      </c>
      <c r="AC155" s="190"/>
      <c r="AD155" s="190"/>
      <c r="AE155" s="190"/>
      <c r="AF155" s="190"/>
      <c r="AG155" s="190"/>
      <c r="AH155" s="190"/>
      <c r="AR155" s="18" t="s">
        <v>156</v>
      </c>
      <c r="AT155" s="18" t="s">
        <v>152</v>
      </c>
      <c r="AU155" s="18" t="s">
        <v>81</v>
      </c>
      <c r="AY155" s="18" t="s">
        <v>151</v>
      </c>
      <c r="BE155" s="165">
        <f t="shared" si="14"/>
        <v>0</v>
      </c>
      <c r="BF155" s="165">
        <f t="shared" si="15"/>
        <v>0</v>
      </c>
      <c r="BG155" s="165">
        <f t="shared" si="16"/>
        <v>0</v>
      </c>
      <c r="BH155" s="165">
        <f t="shared" si="17"/>
        <v>0</v>
      </c>
      <c r="BI155" s="165">
        <f t="shared" si="18"/>
        <v>0</v>
      </c>
      <c r="BJ155" s="18" t="s">
        <v>81</v>
      </c>
      <c r="BK155" s="166">
        <f t="shared" si="19"/>
        <v>0</v>
      </c>
      <c r="BL155" s="18" t="s">
        <v>156</v>
      </c>
      <c r="BM155" s="18" t="s">
        <v>230</v>
      </c>
    </row>
    <row r="156" spans="2:65" s="1" customFormat="1" ht="22.5" customHeight="1" x14ac:dyDescent="0.3">
      <c r="B156" s="135"/>
      <c r="C156" s="158" t="s">
        <v>231</v>
      </c>
      <c r="D156" s="158" t="s">
        <v>152</v>
      </c>
      <c r="E156" s="159" t="s">
        <v>232</v>
      </c>
      <c r="F156" s="265" t="s">
        <v>233</v>
      </c>
      <c r="G156" s="265"/>
      <c r="H156" s="265"/>
      <c r="I156" s="265"/>
      <c r="J156" s="160" t="s">
        <v>176</v>
      </c>
      <c r="K156" s="161">
        <v>27.951000000000001</v>
      </c>
      <c r="L156" s="266">
        <v>0</v>
      </c>
      <c r="M156" s="266"/>
      <c r="N156" s="266">
        <f t="shared" si="10"/>
        <v>0</v>
      </c>
      <c r="O156" s="266"/>
      <c r="P156" s="266"/>
      <c r="Q156" s="266"/>
      <c r="R156" s="137"/>
      <c r="T156" s="162" t="s">
        <v>5</v>
      </c>
      <c r="U156" s="41" t="s">
        <v>38</v>
      </c>
      <c r="V156" s="163">
        <v>0.31900000000000001</v>
      </c>
      <c r="W156" s="163">
        <f t="shared" si="11"/>
        <v>8.9163689999999995</v>
      </c>
      <c r="X156" s="163">
        <v>1.26E-2</v>
      </c>
      <c r="Y156" s="163">
        <f t="shared" si="12"/>
        <v>0.35218260000000001</v>
      </c>
      <c r="Z156" s="163">
        <v>0</v>
      </c>
      <c r="AA156" s="164">
        <f t="shared" si="13"/>
        <v>0</v>
      </c>
      <c r="AC156" s="190"/>
      <c r="AD156" s="190"/>
      <c r="AE156" s="190"/>
      <c r="AF156" s="190"/>
      <c r="AG156" s="190"/>
      <c r="AH156" s="190"/>
      <c r="AR156" s="18" t="s">
        <v>156</v>
      </c>
      <c r="AT156" s="18" t="s">
        <v>152</v>
      </c>
      <c r="AU156" s="18" t="s">
        <v>81</v>
      </c>
      <c r="AY156" s="18" t="s">
        <v>151</v>
      </c>
      <c r="BE156" s="165">
        <f t="shared" si="14"/>
        <v>0</v>
      </c>
      <c r="BF156" s="165">
        <f t="shared" si="15"/>
        <v>0</v>
      </c>
      <c r="BG156" s="165">
        <f t="shared" si="16"/>
        <v>0</v>
      </c>
      <c r="BH156" s="165">
        <f t="shared" si="17"/>
        <v>0</v>
      </c>
      <c r="BI156" s="165">
        <f t="shared" si="18"/>
        <v>0</v>
      </c>
      <c r="BJ156" s="18" t="s">
        <v>81</v>
      </c>
      <c r="BK156" s="166">
        <f t="shared" si="19"/>
        <v>0</v>
      </c>
      <c r="BL156" s="18" t="s">
        <v>156</v>
      </c>
      <c r="BM156" s="18" t="s">
        <v>234</v>
      </c>
    </row>
    <row r="157" spans="2:65" s="1" customFormat="1" ht="31.5" customHeight="1" x14ac:dyDescent="0.3">
      <c r="B157" s="135"/>
      <c r="C157" s="158" t="s">
        <v>10</v>
      </c>
      <c r="D157" s="158" t="s">
        <v>152</v>
      </c>
      <c r="E157" s="159" t="s">
        <v>235</v>
      </c>
      <c r="F157" s="265" t="s">
        <v>236</v>
      </c>
      <c r="G157" s="265"/>
      <c r="H157" s="265"/>
      <c r="I157" s="265"/>
      <c r="J157" s="160" t="s">
        <v>176</v>
      </c>
      <c r="K157" s="161">
        <v>347.49299999999999</v>
      </c>
      <c r="L157" s="266">
        <v>0</v>
      </c>
      <c r="M157" s="266"/>
      <c r="N157" s="266">
        <f t="shared" si="10"/>
        <v>0</v>
      </c>
      <c r="O157" s="266"/>
      <c r="P157" s="266"/>
      <c r="Q157" s="266"/>
      <c r="R157" s="137"/>
      <c r="T157" s="162" t="s">
        <v>5</v>
      </c>
      <c r="U157" s="41" t="s">
        <v>38</v>
      </c>
      <c r="V157" s="163">
        <v>0.223</v>
      </c>
      <c r="W157" s="163">
        <f t="shared" si="11"/>
        <v>77.490938999999997</v>
      </c>
      <c r="X157" s="163">
        <v>4.0000000000000001E-3</v>
      </c>
      <c r="Y157" s="163">
        <f t="shared" si="12"/>
        <v>1.389972</v>
      </c>
      <c r="Z157" s="163">
        <v>0</v>
      </c>
      <c r="AA157" s="164">
        <f t="shared" si="13"/>
        <v>0</v>
      </c>
      <c r="AC157" s="190"/>
      <c r="AD157" s="190"/>
      <c r="AE157" s="190"/>
      <c r="AF157" s="190"/>
      <c r="AG157" s="190"/>
      <c r="AH157" s="190"/>
      <c r="AR157" s="18" t="s">
        <v>156</v>
      </c>
      <c r="AT157" s="18" t="s">
        <v>152</v>
      </c>
      <c r="AU157" s="18" t="s">
        <v>81</v>
      </c>
      <c r="AY157" s="18" t="s">
        <v>151</v>
      </c>
      <c r="BE157" s="165">
        <f t="shared" si="14"/>
        <v>0</v>
      </c>
      <c r="BF157" s="165">
        <f t="shared" si="15"/>
        <v>0</v>
      </c>
      <c r="BG157" s="165">
        <f t="shared" si="16"/>
        <v>0</v>
      </c>
      <c r="BH157" s="165">
        <f t="shared" si="17"/>
        <v>0</v>
      </c>
      <c r="BI157" s="165">
        <f t="shared" si="18"/>
        <v>0</v>
      </c>
      <c r="BJ157" s="18" t="s">
        <v>81</v>
      </c>
      <c r="BK157" s="166">
        <f t="shared" si="19"/>
        <v>0</v>
      </c>
      <c r="BL157" s="18" t="s">
        <v>156</v>
      </c>
      <c r="BM157" s="18" t="s">
        <v>237</v>
      </c>
    </row>
    <row r="158" spans="2:65" s="1" customFormat="1" ht="22.5" customHeight="1" x14ac:dyDescent="0.3">
      <c r="B158" s="135"/>
      <c r="C158" s="158" t="s">
        <v>238</v>
      </c>
      <c r="D158" s="158" t="s">
        <v>152</v>
      </c>
      <c r="E158" s="159" t="s">
        <v>239</v>
      </c>
      <c r="F158" s="265" t="s">
        <v>240</v>
      </c>
      <c r="G158" s="265"/>
      <c r="H158" s="265"/>
      <c r="I158" s="265"/>
      <c r="J158" s="160" t="s">
        <v>176</v>
      </c>
      <c r="K158" s="161">
        <v>224.66900000000001</v>
      </c>
      <c r="L158" s="266">
        <v>0</v>
      </c>
      <c r="M158" s="266"/>
      <c r="N158" s="266">
        <f t="shared" si="10"/>
        <v>0</v>
      </c>
      <c r="O158" s="266"/>
      <c r="P158" s="266"/>
      <c r="Q158" s="266"/>
      <c r="R158" s="137"/>
      <c r="T158" s="162" t="s">
        <v>5</v>
      </c>
      <c r="U158" s="41" t="s">
        <v>38</v>
      </c>
      <c r="V158" s="163">
        <v>0.27</v>
      </c>
      <c r="W158" s="163">
        <f t="shared" si="11"/>
        <v>60.660630000000005</v>
      </c>
      <c r="X158" s="163">
        <v>3.0899999999999999E-3</v>
      </c>
      <c r="Y158" s="163">
        <f t="shared" si="12"/>
        <v>0.69422720999999998</v>
      </c>
      <c r="Z158" s="163">
        <v>0</v>
      </c>
      <c r="AA158" s="164">
        <f t="shared" si="13"/>
        <v>0</v>
      </c>
      <c r="AC158" s="190"/>
      <c r="AD158" s="190"/>
      <c r="AE158" s="190"/>
      <c r="AF158" s="190"/>
      <c r="AG158" s="190"/>
      <c r="AH158" s="190"/>
      <c r="AR158" s="18" t="s">
        <v>156</v>
      </c>
      <c r="AT158" s="18" t="s">
        <v>152</v>
      </c>
      <c r="AU158" s="18" t="s">
        <v>81</v>
      </c>
      <c r="AY158" s="18" t="s">
        <v>151</v>
      </c>
      <c r="BE158" s="165">
        <f t="shared" si="14"/>
        <v>0</v>
      </c>
      <c r="BF158" s="165">
        <f t="shared" si="15"/>
        <v>0</v>
      </c>
      <c r="BG158" s="165">
        <f t="shared" si="16"/>
        <v>0</v>
      </c>
      <c r="BH158" s="165">
        <f t="shared" si="17"/>
        <v>0</v>
      </c>
      <c r="BI158" s="165">
        <f t="shared" si="18"/>
        <v>0</v>
      </c>
      <c r="BJ158" s="18" t="s">
        <v>81</v>
      </c>
      <c r="BK158" s="166">
        <f t="shared" si="19"/>
        <v>0</v>
      </c>
      <c r="BL158" s="18" t="s">
        <v>156</v>
      </c>
      <c r="BM158" s="18" t="s">
        <v>241</v>
      </c>
    </row>
    <row r="159" spans="2:65" s="10" customFormat="1" ht="29.85" customHeight="1" x14ac:dyDescent="0.35">
      <c r="B159" s="147"/>
      <c r="C159" s="148"/>
      <c r="D159" s="157" t="s">
        <v>133</v>
      </c>
      <c r="E159" s="157"/>
      <c r="F159" s="157"/>
      <c r="G159" s="157"/>
      <c r="H159" s="157"/>
      <c r="I159" s="157"/>
      <c r="J159" s="157"/>
      <c r="K159" s="157"/>
      <c r="L159" s="157"/>
      <c r="M159" s="157"/>
      <c r="N159" s="281">
        <f>BK159</f>
        <v>0</v>
      </c>
      <c r="O159" s="282"/>
      <c r="P159" s="282"/>
      <c r="Q159" s="282"/>
      <c r="R159" s="150"/>
      <c r="T159" s="151"/>
      <c r="U159" s="148"/>
      <c r="V159" s="148"/>
      <c r="W159" s="152">
        <f>SUM(W160:W177)</f>
        <v>337.96506099999999</v>
      </c>
      <c r="X159" s="148"/>
      <c r="Y159" s="152">
        <f>SUM(Y160:Y177)</f>
        <v>1.077E-3</v>
      </c>
      <c r="Z159" s="148"/>
      <c r="AA159" s="153">
        <f>SUM(AA160:AA177)</f>
        <v>16.795399000000003</v>
      </c>
      <c r="AR159" s="154" t="s">
        <v>76</v>
      </c>
      <c r="AT159" s="155" t="s">
        <v>70</v>
      </c>
      <c r="AU159" s="155" t="s">
        <v>76</v>
      </c>
      <c r="AY159" s="154" t="s">
        <v>151</v>
      </c>
      <c r="BK159" s="156">
        <f>SUM(BK160:BK177)</f>
        <v>0</v>
      </c>
    </row>
    <row r="160" spans="2:65" s="1" customFormat="1" ht="31.5" customHeight="1" x14ac:dyDescent="0.3">
      <c r="B160" s="135"/>
      <c r="C160" s="158" t="s">
        <v>242</v>
      </c>
      <c r="D160" s="158" t="s">
        <v>152</v>
      </c>
      <c r="E160" s="159" t="s">
        <v>243</v>
      </c>
      <c r="F160" s="265" t="s">
        <v>244</v>
      </c>
      <c r="G160" s="265"/>
      <c r="H160" s="265"/>
      <c r="I160" s="265"/>
      <c r="J160" s="160" t="s">
        <v>190</v>
      </c>
      <c r="K160" s="161">
        <v>35.9</v>
      </c>
      <c r="L160" s="266">
        <v>0</v>
      </c>
      <c r="M160" s="266"/>
      <c r="N160" s="266">
        <f t="shared" ref="N160:N177" si="20">ROUND(L160*K160,3)</f>
        <v>0</v>
      </c>
      <c r="O160" s="266"/>
      <c r="P160" s="266"/>
      <c r="Q160" s="266"/>
      <c r="R160" s="137"/>
      <c r="T160" s="162" t="s">
        <v>5</v>
      </c>
      <c r="U160" s="41" t="s">
        <v>38</v>
      </c>
      <c r="V160" s="163">
        <v>0.15203</v>
      </c>
      <c r="W160" s="163">
        <f t="shared" ref="W160:W177" si="21">V160*K160</f>
        <v>5.4578769999999999</v>
      </c>
      <c r="X160" s="163">
        <v>3.0000000000000001E-5</v>
      </c>
      <c r="Y160" s="163">
        <f t="shared" ref="Y160:Y177" si="22">X160*K160</f>
        <v>1.077E-3</v>
      </c>
      <c r="Z160" s="163">
        <v>0</v>
      </c>
      <c r="AA160" s="164">
        <f t="shared" ref="AA160:AA177" si="23">Z160*K160</f>
        <v>0</v>
      </c>
      <c r="AC160" s="191"/>
      <c r="AD160" s="191"/>
      <c r="AE160" s="191"/>
      <c r="AF160" s="191"/>
      <c r="AG160" s="191"/>
      <c r="AH160" s="191"/>
      <c r="AR160" s="18" t="s">
        <v>156</v>
      </c>
      <c r="AT160" s="18" t="s">
        <v>152</v>
      </c>
      <c r="AU160" s="18" t="s">
        <v>81</v>
      </c>
      <c r="AY160" s="18" t="s">
        <v>151</v>
      </c>
      <c r="BE160" s="165">
        <f t="shared" ref="BE160:BE177" si="24">IF(U160="základná",N160,0)</f>
        <v>0</v>
      </c>
      <c r="BF160" s="165">
        <f t="shared" ref="BF160:BF177" si="25">IF(U160="znížená",N160,0)</f>
        <v>0</v>
      </c>
      <c r="BG160" s="165">
        <f t="shared" ref="BG160:BG177" si="26">IF(U160="zákl. prenesená",N160,0)</f>
        <v>0</v>
      </c>
      <c r="BH160" s="165">
        <f t="shared" ref="BH160:BH177" si="27">IF(U160="zníž. prenesená",N160,0)</f>
        <v>0</v>
      </c>
      <c r="BI160" s="165">
        <f t="shared" ref="BI160:BI177" si="28">IF(U160="nulová",N160,0)</f>
        <v>0</v>
      </c>
      <c r="BJ160" s="18" t="s">
        <v>81</v>
      </c>
      <c r="BK160" s="166">
        <f t="shared" ref="BK160:BK177" si="29">ROUND(L160*K160,3)</f>
        <v>0</v>
      </c>
      <c r="BL160" s="18" t="s">
        <v>156</v>
      </c>
      <c r="BM160" s="18" t="s">
        <v>245</v>
      </c>
    </row>
    <row r="161" spans="2:65" s="1" customFormat="1" ht="31.5" customHeight="1" x14ac:dyDescent="0.3">
      <c r="B161" s="135"/>
      <c r="C161" s="158" t="s">
        <v>246</v>
      </c>
      <c r="D161" s="158" t="s">
        <v>152</v>
      </c>
      <c r="E161" s="159" t="s">
        <v>247</v>
      </c>
      <c r="F161" s="265" t="s">
        <v>248</v>
      </c>
      <c r="G161" s="265"/>
      <c r="H161" s="265"/>
      <c r="I161" s="265"/>
      <c r="J161" s="160" t="s">
        <v>176</v>
      </c>
      <c r="K161" s="161">
        <v>142.92599999999999</v>
      </c>
      <c r="L161" s="266">
        <v>0</v>
      </c>
      <c r="M161" s="266"/>
      <c r="N161" s="266">
        <f t="shared" si="20"/>
        <v>0</v>
      </c>
      <c r="O161" s="266"/>
      <c r="P161" s="266"/>
      <c r="Q161" s="266"/>
      <c r="R161" s="137"/>
      <c r="T161" s="162" t="s">
        <v>5</v>
      </c>
      <c r="U161" s="41" t="s">
        <v>38</v>
      </c>
      <c r="V161" s="163">
        <v>1.4E-2</v>
      </c>
      <c r="W161" s="163">
        <f t="shared" si="21"/>
        <v>2.0009639999999997</v>
      </c>
      <c r="X161" s="163">
        <v>0</v>
      </c>
      <c r="Y161" s="163">
        <f t="shared" si="22"/>
        <v>0</v>
      </c>
      <c r="Z161" s="163">
        <v>0</v>
      </c>
      <c r="AA161" s="164">
        <f t="shared" si="23"/>
        <v>0</v>
      </c>
      <c r="AC161" s="191"/>
      <c r="AD161" s="191"/>
      <c r="AE161" s="191"/>
      <c r="AF161" s="191"/>
      <c r="AG161" s="191"/>
      <c r="AH161" s="191"/>
      <c r="AR161" s="18" t="s">
        <v>156</v>
      </c>
      <c r="AT161" s="18" t="s">
        <v>152</v>
      </c>
      <c r="AU161" s="18" t="s">
        <v>81</v>
      </c>
      <c r="AY161" s="18" t="s">
        <v>151</v>
      </c>
      <c r="BE161" s="165">
        <f t="shared" si="24"/>
        <v>0</v>
      </c>
      <c r="BF161" s="165">
        <f t="shared" si="25"/>
        <v>0</v>
      </c>
      <c r="BG161" s="165">
        <f t="shared" si="26"/>
        <v>0</v>
      </c>
      <c r="BH161" s="165">
        <f t="shared" si="27"/>
        <v>0</v>
      </c>
      <c r="BI161" s="165">
        <f t="shared" si="28"/>
        <v>0</v>
      </c>
      <c r="BJ161" s="18" t="s">
        <v>81</v>
      </c>
      <c r="BK161" s="166">
        <f t="shared" si="29"/>
        <v>0</v>
      </c>
      <c r="BL161" s="18" t="s">
        <v>156</v>
      </c>
      <c r="BM161" s="18" t="s">
        <v>249</v>
      </c>
    </row>
    <row r="162" spans="2:65" s="1" customFormat="1" ht="31.5" customHeight="1" x14ac:dyDescent="0.3">
      <c r="B162" s="135"/>
      <c r="C162" s="158" t="s">
        <v>250</v>
      </c>
      <c r="D162" s="158" t="s">
        <v>152</v>
      </c>
      <c r="E162" s="159" t="s">
        <v>251</v>
      </c>
      <c r="F162" s="265" t="s">
        <v>252</v>
      </c>
      <c r="G162" s="265"/>
      <c r="H162" s="265"/>
      <c r="I162" s="265"/>
      <c r="J162" s="160" t="s">
        <v>176</v>
      </c>
      <c r="K162" s="161">
        <v>3.9689999999999999</v>
      </c>
      <c r="L162" s="266">
        <v>0</v>
      </c>
      <c r="M162" s="266"/>
      <c r="N162" s="266">
        <f t="shared" si="20"/>
        <v>0</v>
      </c>
      <c r="O162" s="266"/>
      <c r="P162" s="266"/>
      <c r="Q162" s="266"/>
      <c r="R162" s="137"/>
      <c r="T162" s="162" t="s">
        <v>5</v>
      </c>
      <c r="U162" s="41" t="s">
        <v>38</v>
      </c>
      <c r="V162" s="163">
        <v>0.16400000000000001</v>
      </c>
      <c r="W162" s="163">
        <f t="shared" si="21"/>
        <v>0.65091600000000005</v>
      </c>
      <c r="X162" s="163">
        <v>0</v>
      </c>
      <c r="Y162" s="163">
        <f t="shared" si="22"/>
        <v>0</v>
      </c>
      <c r="Z162" s="163">
        <v>0.19600000000000001</v>
      </c>
      <c r="AA162" s="164">
        <f t="shared" si="23"/>
        <v>0.77792399999999995</v>
      </c>
      <c r="AC162" s="191"/>
      <c r="AD162" s="191"/>
      <c r="AE162" s="191"/>
      <c r="AF162" s="191"/>
      <c r="AG162" s="191"/>
      <c r="AH162" s="191"/>
      <c r="AR162" s="18" t="s">
        <v>156</v>
      </c>
      <c r="AT162" s="18" t="s">
        <v>152</v>
      </c>
      <c r="AU162" s="18" t="s">
        <v>81</v>
      </c>
      <c r="AY162" s="18" t="s">
        <v>151</v>
      </c>
      <c r="BE162" s="165">
        <f t="shared" si="24"/>
        <v>0</v>
      </c>
      <c r="BF162" s="165">
        <f t="shared" si="25"/>
        <v>0</v>
      </c>
      <c r="BG162" s="165">
        <f t="shared" si="26"/>
        <v>0</v>
      </c>
      <c r="BH162" s="165">
        <f t="shared" si="27"/>
        <v>0</v>
      </c>
      <c r="BI162" s="165">
        <f t="shared" si="28"/>
        <v>0</v>
      </c>
      <c r="BJ162" s="18" t="s">
        <v>81</v>
      </c>
      <c r="BK162" s="166">
        <f t="shared" si="29"/>
        <v>0</v>
      </c>
      <c r="BL162" s="18" t="s">
        <v>156</v>
      </c>
      <c r="BM162" s="18" t="s">
        <v>253</v>
      </c>
    </row>
    <row r="163" spans="2:65" s="1" customFormat="1" ht="44.25" customHeight="1" x14ac:dyDescent="0.3">
      <c r="B163" s="135"/>
      <c r="C163" s="158" t="s">
        <v>254</v>
      </c>
      <c r="D163" s="158" t="s">
        <v>152</v>
      </c>
      <c r="E163" s="159" t="s">
        <v>255</v>
      </c>
      <c r="F163" s="265" t="s">
        <v>256</v>
      </c>
      <c r="G163" s="265"/>
      <c r="H163" s="265"/>
      <c r="I163" s="265"/>
      <c r="J163" s="160" t="s">
        <v>155</v>
      </c>
      <c r="K163" s="161">
        <v>0.70899999999999996</v>
      </c>
      <c r="L163" s="266">
        <v>0</v>
      </c>
      <c r="M163" s="266"/>
      <c r="N163" s="266">
        <f t="shared" si="20"/>
        <v>0</v>
      </c>
      <c r="O163" s="266"/>
      <c r="P163" s="266"/>
      <c r="Q163" s="266"/>
      <c r="R163" s="137"/>
      <c r="T163" s="162" t="s">
        <v>5</v>
      </c>
      <c r="U163" s="41" t="s">
        <v>38</v>
      </c>
      <c r="V163" s="163">
        <v>1.4550000000000001</v>
      </c>
      <c r="W163" s="163">
        <f t="shared" si="21"/>
        <v>1.031595</v>
      </c>
      <c r="X163" s="163">
        <v>0</v>
      </c>
      <c r="Y163" s="163">
        <f t="shared" si="22"/>
        <v>0</v>
      </c>
      <c r="Z163" s="163">
        <v>1.905</v>
      </c>
      <c r="AA163" s="164">
        <f t="shared" si="23"/>
        <v>1.3506449999999999</v>
      </c>
      <c r="AC163" s="191"/>
      <c r="AD163" s="191"/>
      <c r="AE163" s="191"/>
      <c r="AF163" s="191"/>
      <c r="AG163" s="191"/>
      <c r="AH163" s="191"/>
      <c r="AR163" s="18" t="s">
        <v>156</v>
      </c>
      <c r="AT163" s="18" t="s">
        <v>152</v>
      </c>
      <c r="AU163" s="18" t="s">
        <v>81</v>
      </c>
      <c r="AY163" s="18" t="s">
        <v>151</v>
      </c>
      <c r="BE163" s="165">
        <f t="shared" si="24"/>
        <v>0</v>
      </c>
      <c r="BF163" s="165">
        <f t="shared" si="25"/>
        <v>0</v>
      </c>
      <c r="BG163" s="165">
        <f t="shared" si="26"/>
        <v>0</v>
      </c>
      <c r="BH163" s="165">
        <f t="shared" si="27"/>
        <v>0</v>
      </c>
      <c r="BI163" s="165">
        <f t="shared" si="28"/>
        <v>0</v>
      </c>
      <c r="BJ163" s="18" t="s">
        <v>81</v>
      </c>
      <c r="BK163" s="166">
        <f t="shared" si="29"/>
        <v>0</v>
      </c>
      <c r="BL163" s="18" t="s">
        <v>156</v>
      </c>
      <c r="BM163" s="18" t="s">
        <v>257</v>
      </c>
    </row>
    <row r="164" spans="2:65" s="1" customFormat="1" ht="44.25" customHeight="1" x14ac:dyDescent="0.3">
      <c r="B164" s="135"/>
      <c r="C164" s="158" t="s">
        <v>258</v>
      </c>
      <c r="D164" s="158" t="s">
        <v>152</v>
      </c>
      <c r="E164" s="159" t="s">
        <v>259</v>
      </c>
      <c r="F164" s="265" t="s">
        <v>260</v>
      </c>
      <c r="G164" s="265"/>
      <c r="H164" s="265"/>
      <c r="I164" s="265"/>
      <c r="J164" s="160" t="s">
        <v>176</v>
      </c>
      <c r="K164" s="161">
        <v>121.232</v>
      </c>
      <c r="L164" s="266">
        <v>0</v>
      </c>
      <c r="M164" s="266"/>
      <c r="N164" s="266">
        <f t="shared" si="20"/>
        <v>0</v>
      </c>
      <c r="O164" s="266"/>
      <c r="P164" s="266"/>
      <c r="Q164" s="266"/>
      <c r="R164" s="137"/>
      <c r="T164" s="162" t="s">
        <v>5</v>
      </c>
      <c r="U164" s="41" t="s">
        <v>38</v>
      </c>
      <c r="V164" s="163">
        <v>0.16600000000000001</v>
      </c>
      <c r="W164" s="163">
        <f t="shared" si="21"/>
        <v>20.124511999999999</v>
      </c>
      <c r="X164" s="163">
        <v>0</v>
      </c>
      <c r="Y164" s="163">
        <f t="shared" si="22"/>
        <v>0</v>
      </c>
      <c r="Z164" s="163">
        <v>0.02</v>
      </c>
      <c r="AA164" s="164">
        <f t="shared" si="23"/>
        <v>2.4246400000000001</v>
      </c>
      <c r="AC164" s="191"/>
      <c r="AD164" s="191"/>
      <c r="AE164" s="191"/>
      <c r="AF164" s="191"/>
      <c r="AG164" s="191"/>
      <c r="AH164" s="191"/>
      <c r="AR164" s="18" t="s">
        <v>156</v>
      </c>
      <c r="AT164" s="18" t="s">
        <v>152</v>
      </c>
      <c r="AU164" s="18" t="s">
        <v>81</v>
      </c>
      <c r="AY164" s="18" t="s">
        <v>151</v>
      </c>
      <c r="BE164" s="165">
        <f t="shared" si="24"/>
        <v>0</v>
      </c>
      <c r="BF164" s="165">
        <f t="shared" si="25"/>
        <v>0</v>
      </c>
      <c r="BG164" s="165">
        <f t="shared" si="26"/>
        <v>0</v>
      </c>
      <c r="BH164" s="165">
        <f t="shared" si="27"/>
        <v>0</v>
      </c>
      <c r="BI164" s="165">
        <f t="shared" si="28"/>
        <v>0</v>
      </c>
      <c r="BJ164" s="18" t="s">
        <v>81</v>
      </c>
      <c r="BK164" s="166">
        <f t="shared" si="29"/>
        <v>0</v>
      </c>
      <c r="BL164" s="18" t="s">
        <v>156</v>
      </c>
      <c r="BM164" s="18" t="s">
        <v>261</v>
      </c>
    </row>
    <row r="165" spans="2:65" s="1" customFormat="1" ht="31.5" customHeight="1" x14ac:dyDescent="0.3">
      <c r="B165" s="135"/>
      <c r="C165" s="158" t="s">
        <v>262</v>
      </c>
      <c r="D165" s="158" t="s">
        <v>152</v>
      </c>
      <c r="E165" s="159" t="s">
        <v>263</v>
      </c>
      <c r="F165" s="265" t="s">
        <v>264</v>
      </c>
      <c r="G165" s="265"/>
      <c r="H165" s="265"/>
      <c r="I165" s="265"/>
      <c r="J165" s="160" t="s">
        <v>164</v>
      </c>
      <c r="K165" s="161">
        <v>4</v>
      </c>
      <c r="L165" s="266">
        <v>0</v>
      </c>
      <c r="M165" s="266"/>
      <c r="N165" s="266">
        <f t="shared" si="20"/>
        <v>0</v>
      </c>
      <c r="O165" s="266"/>
      <c r="P165" s="266"/>
      <c r="Q165" s="266"/>
      <c r="R165" s="137"/>
      <c r="T165" s="162" t="s">
        <v>5</v>
      </c>
      <c r="U165" s="41" t="s">
        <v>38</v>
      </c>
      <c r="V165" s="163">
        <v>0.11</v>
      </c>
      <c r="W165" s="163">
        <f t="shared" si="21"/>
        <v>0.44</v>
      </c>
      <c r="X165" s="163">
        <v>0</v>
      </c>
      <c r="Y165" s="163">
        <f t="shared" si="22"/>
        <v>0</v>
      </c>
      <c r="Z165" s="163">
        <v>0</v>
      </c>
      <c r="AA165" s="164">
        <f t="shared" si="23"/>
        <v>0</v>
      </c>
      <c r="AC165" s="191"/>
      <c r="AD165" s="191"/>
      <c r="AE165" s="191"/>
      <c r="AF165" s="191"/>
      <c r="AG165" s="191"/>
      <c r="AH165" s="191"/>
      <c r="AR165" s="18" t="s">
        <v>156</v>
      </c>
      <c r="AT165" s="18" t="s">
        <v>152</v>
      </c>
      <c r="AU165" s="18" t="s">
        <v>81</v>
      </c>
      <c r="AY165" s="18" t="s">
        <v>151</v>
      </c>
      <c r="BE165" s="165">
        <f t="shared" si="24"/>
        <v>0</v>
      </c>
      <c r="BF165" s="165">
        <f t="shared" si="25"/>
        <v>0</v>
      </c>
      <c r="BG165" s="165">
        <f t="shared" si="26"/>
        <v>0</v>
      </c>
      <c r="BH165" s="165">
        <f t="shared" si="27"/>
        <v>0</v>
      </c>
      <c r="BI165" s="165">
        <f t="shared" si="28"/>
        <v>0</v>
      </c>
      <c r="BJ165" s="18" t="s">
        <v>81</v>
      </c>
      <c r="BK165" s="166">
        <f t="shared" si="29"/>
        <v>0</v>
      </c>
      <c r="BL165" s="18" t="s">
        <v>156</v>
      </c>
      <c r="BM165" s="18" t="s">
        <v>265</v>
      </c>
    </row>
    <row r="166" spans="2:65" s="1" customFormat="1" ht="31.5" customHeight="1" x14ac:dyDescent="0.3">
      <c r="B166" s="135"/>
      <c r="C166" s="158" t="s">
        <v>266</v>
      </c>
      <c r="D166" s="158" t="s">
        <v>152</v>
      </c>
      <c r="E166" s="159" t="s">
        <v>267</v>
      </c>
      <c r="F166" s="265" t="s">
        <v>268</v>
      </c>
      <c r="G166" s="265"/>
      <c r="H166" s="265"/>
      <c r="I166" s="265"/>
      <c r="J166" s="160" t="s">
        <v>164</v>
      </c>
      <c r="K166" s="161">
        <v>3</v>
      </c>
      <c r="L166" s="266">
        <v>0</v>
      </c>
      <c r="M166" s="266"/>
      <c r="N166" s="266">
        <f t="shared" si="20"/>
        <v>0</v>
      </c>
      <c r="O166" s="266"/>
      <c r="P166" s="266"/>
      <c r="Q166" s="266"/>
      <c r="R166" s="137"/>
      <c r="T166" s="162" t="s">
        <v>5</v>
      </c>
      <c r="U166" s="41" t="s">
        <v>38</v>
      </c>
      <c r="V166" s="163">
        <v>0.35499999999999998</v>
      </c>
      <c r="W166" s="163">
        <f t="shared" si="21"/>
        <v>1.0649999999999999</v>
      </c>
      <c r="X166" s="163">
        <v>0</v>
      </c>
      <c r="Y166" s="163">
        <f t="shared" si="22"/>
        <v>0</v>
      </c>
      <c r="Z166" s="163">
        <v>0</v>
      </c>
      <c r="AA166" s="164">
        <f t="shared" si="23"/>
        <v>0</v>
      </c>
      <c r="AC166" s="191"/>
      <c r="AD166" s="191"/>
      <c r="AE166" s="191"/>
      <c r="AF166" s="191"/>
      <c r="AG166" s="191"/>
      <c r="AH166" s="191"/>
      <c r="AR166" s="18" t="s">
        <v>156</v>
      </c>
      <c r="AT166" s="18" t="s">
        <v>152</v>
      </c>
      <c r="AU166" s="18" t="s">
        <v>81</v>
      </c>
      <c r="AY166" s="18" t="s">
        <v>151</v>
      </c>
      <c r="BE166" s="165">
        <f t="shared" si="24"/>
        <v>0</v>
      </c>
      <c r="BF166" s="165">
        <f t="shared" si="25"/>
        <v>0</v>
      </c>
      <c r="BG166" s="165">
        <f t="shared" si="26"/>
        <v>0</v>
      </c>
      <c r="BH166" s="165">
        <f t="shared" si="27"/>
        <v>0</v>
      </c>
      <c r="BI166" s="165">
        <f t="shared" si="28"/>
        <v>0</v>
      </c>
      <c r="BJ166" s="18" t="s">
        <v>81</v>
      </c>
      <c r="BK166" s="166">
        <f t="shared" si="29"/>
        <v>0</v>
      </c>
      <c r="BL166" s="18" t="s">
        <v>156</v>
      </c>
      <c r="BM166" s="18" t="s">
        <v>269</v>
      </c>
    </row>
    <row r="167" spans="2:65" s="1" customFormat="1" ht="31.5" customHeight="1" x14ac:dyDescent="0.3">
      <c r="B167" s="135"/>
      <c r="C167" s="158" t="s">
        <v>270</v>
      </c>
      <c r="D167" s="158" t="s">
        <v>152</v>
      </c>
      <c r="E167" s="159" t="s">
        <v>271</v>
      </c>
      <c r="F167" s="265" t="s">
        <v>272</v>
      </c>
      <c r="G167" s="265"/>
      <c r="H167" s="265"/>
      <c r="I167" s="265"/>
      <c r="J167" s="160" t="s">
        <v>176</v>
      </c>
      <c r="K167" s="161">
        <v>13.05</v>
      </c>
      <c r="L167" s="266">
        <v>0</v>
      </c>
      <c r="M167" s="266"/>
      <c r="N167" s="266">
        <f t="shared" si="20"/>
        <v>0</v>
      </c>
      <c r="O167" s="266"/>
      <c r="P167" s="266"/>
      <c r="Q167" s="266"/>
      <c r="R167" s="137"/>
      <c r="T167" s="162" t="s">
        <v>5</v>
      </c>
      <c r="U167" s="41" t="s">
        <v>38</v>
      </c>
      <c r="V167" s="163">
        <v>0.63</v>
      </c>
      <c r="W167" s="163">
        <f t="shared" si="21"/>
        <v>8.2215000000000007</v>
      </c>
      <c r="X167" s="163">
        <v>0</v>
      </c>
      <c r="Y167" s="163">
        <f t="shared" si="22"/>
        <v>0</v>
      </c>
      <c r="Z167" s="163">
        <v>6.3E-2</v>
      </c>
      <c r="AA167" s="164">
        <f t="shared" si="23"/>
        <v>0.82215000000000005</v>
      </c>
      <c r="AC167" s="191"/>
      <c r="AD167" s="191"/>
      <c r="AE167" s="191"/>
      <c r="AF167" s="191"/>
      <c r="AG167" s="191"/>
      <c r="AH167" s="191"/>
      <c r="AR167" s="18" t="s">
        <v>156</v>
      </c>
      <c r="AT167" s="18" t="s">
        <v>152</v>
      </c>
      <c r="AU167" s="18" t="s">
        <v>81</v>
      </c>
      <c r="AY167" s="18" t="s">
        <v>151</v>
      </c>
      <c r="BE167" s="165">
        <f t="shared" si="24"/>
        <v>0</v>
      </c>
      <c r="BF167" s="165">
        <f t="shared" si="25"/>
        <v>0</v>
      </c>
      <c r="BG167" s="165">
        <f t="shared" si="26"/>
        <v>0</v>
      </c>
      <c r="BH167" s="165">
        <f t="shared" si="27"/>
        <v>0</v>
      </c>
      <c r="BI167" s="165">
        <f t="shared" si="28"/>
        <v>0</v>
      </c>
      <c r="BJ167" s="18" t="s">
        <v>81</v>
      </c>
      <c r="BK167" s="166">
        <f t="shared" si="29"/>
        <v>0</v>
      </c>
      <c r="BL167" s="18" t="s">
        <v>156</v>
      </c>
      <c r="BM167" s="18" t="s">
        <v>273</v>
      </c>
    </row>
    <row r="168" spans="2:65" s="1" customFormat="1" ht="31.5" customHeight="1" x14ac:dyDescent="0.3">
      <c r="B168" s="135"/>
      <c r="C168" s="158" t="s">
        <v>274</v>
      </c>
      <c r="D168" s="158" t="s">
        <v>152</v>
      </c>
      <c r="E168" s="159" t="s">
        <v>275</v>
      </c>
      <c r="F168" s="265" t="s">
        <v>276</v>
      </c>
      <c r="G168" s="265"/>
      <c r="H168" s="265"/>
      <c r="I168" s="265"/>
      <c r="J168" s="160" t="s">
        <v>176</v>
      </c>
      <c r="K168" s="161">
        <v>42.57</v>
      </c>
      <c r="L168" s="266">
        <v>0</v>
      </c>
      <c r="M168" s="266"/>
      <c r="N168" s="266">
        <f t="shared" si="20"/>
        <v>0</v>
      </c>
      <c r="O168" s="266"/>
      <c r="P168" s="266"/>
      <c r="Q168" s="266"/>
      <c r="R168" s="137"/>
      <c r="T168" s="162" t="s">
        <v>5</v>
      </c>
      <c r="U168" s="41" t="s">
        <v>38</v>
      </c>
      <c r="V168" s="163">
        <v>0.28999999999999998</v>
      </c>
      <c r="W168" s="163">
        <f t="shared" si="21"/>
        <v>12.3453</v>
      </c>
      <c r="X168" s="163">
        <v>0</v>
      </c>
      <c r="Y168" s="163">
        <f t="shared" si="22"/>
        <v>0</v>
      </c>
      <c r="Z168" s="163">
        <v>6.6000000000000003E-2</v>
      </c>
      <c r="AA168" s="164">
        <f t="shared" si="23"/>
        <v>2.8096200000000002</v>
      </c>
      <c r="AC168" s="191"/>
      <c r="AD168" s="191"/>
      <c r="AE168" s="191"/>
      <c r="AF168" s="191"/>
      <c r="AG168" s="191"/>
      <c r="AH168" s="191"/>
      <c r="AR168" s="18" t="s">
        <v>156</v>
      </c>
      <c r="AT168" s="18" t="s">
        <v>152</v>
      </c>
      <c r="AU168" s="18" t="s">
        <v>81</v>
      </c>
      <c r="AY168" s="18" t="s">
        <v>151</v>
      </c>
      <c r="BE168" s="165">
        <f t="shared" si="24"/>
        <v>0</v>
      </c>
      <c r="BF168" s="165">
        <f t="shared" si="25"/>
        <v>0</v>
      </c>
      <c r="BG168" s="165">
        <f t="shared" si="26"/>
        <v>0</v>
      </c>
      <c r="BH168" s="165">
        <f t="shared" si="27"/>
        <v>0</v>
      </c>
      <c r="BI168" s="165">
        <f t="shared" si="28"/>
        <v>0</v>
      </c>
      <c r="BJ168" s="18" t="s">
        <v>81</v>
      </c>
      <c r="BK168" s="166">
        <f t="shared" si="29"/>
        <v>0</v>
      </c>
      <c r="BL168" s="18" t="s">
        <v>156</v>
      </c>
      <c r="BM168" s="18" t="s">
        <v>277</v>
      </c>
    </row>
    <row r="169" spans="2:65" s="1" customFormat="1" ht="31.5" customHeight="1" x14ac:dyDescent="0.3">
      <c r="B169" s="135"/>
      <c r="C169" s="158" t="s">
        <v>278</v>
      </c>
      <c r="D169" s="158" t="s">
        <v>152</v>
      </c>
      <c r="E169" s="159" t="s">
        <v>279</v>
      </c>
      <c r="F169" s="265" t="s">
        <v>280</v>
      </c>
      <c r="G169" s="265"/>
      <c r="H169" s="265"/>
      <c r="I169" s="265"/>
      <c r="J169" s="160" t="s">
        <v>164</v>
      </c>
      <c r="K169" s="161">
        <v>2</v>
      </c>
      <c r="L169" s="266">
        <v>0</v>
      </c>
      <c r="M169" s="266"/>
      <c r="N169" s="266">
        <f t="shared" si="20"/>
        <v>0</v>
      </c>
      <c r="O169" s="266"/>
      <c r="P169" s="266"/>
      <c r="Q169" s="266"/>
      <c r="R169" s="137"/>
      <c r="T169" s="162" t="s">
        <v>5</v>
      </c>
      <c r="U169" s="41" t="s">
        <v>38</v>
      </c>
      <c r="V169" s="163">
        <v>0.61799999999999999</v>
      </c>
      <c r="W169" s="163">
        <f t="shared" si="21"/>
        <v>1.236</v>
      </c>
      <c r="X169" s="163">
        <v>0</v>
      </c>
      <c r="Y169" s="163">
        <f t="shared" si="22"/>
        <v>0</v>
      </c>
      <c r="Z169" s="163">
        <v>0.04</v>
      </c>
      <c r="AA169" s="164">
        <f t="shared" si="23"/>
        <v>0.08</v>
      </c>
      <c r="AC169" s="191"/>
      <c r="AD169" s="191"/>
      <c r="AE169" s="191"/>
      <c r="AF169" s="191"/>
      <c r="AG169" s="191"/>
      <c r="AH169" s="191"/>
      <c r="AR169" s="18" t="s">
        <v>156</v>
      </c>
      <c r="AT169" s="18" t="s">
        <v>152</v>
      </c>
      <c r="AU169" s="18" t="s">
        <v>81</v>
      </c>
      <c r="AY169" s="18" t="s">
        <v>151</v>
      </c>
      <c r="BE169" s="165">
        <f t="shared" si="24"/>
        <v>0</v>
      </c>
      <c r="BF169" s="165">
        <f t="shared" si="25"/>
        <v>0</v>
      </c>
      <c r="BG169" s="165">
        <f t="shared" si="26"/>
        <v>0</v>
      </c>
      <c r="BH169" s="165">
        <f t="shared" si="27"/>
        <v>0</v>
      </c>
      <c r="BI169" s="165">
        <f t="shared" si="28"/>
        <v>0</v>
      </c>
      <c r="BJ169" s="18" t="s">
        <v>81</v>
      </c>
      <c r="BK169" s="166">
        <f t="shared" si="29"/>
        <v>0</v>
      </c>
      <c r="BL169" s="18" t="s">
        <v>156</v>
      </c>
      <c r="BM169" s="18" t="s">
        <v>281</v>
      </c>
    </row>
    <row r="170" spans="2:65" s="1" customFormat="1" ht="31.5" customHeight="1" x14ac:dyDescent="0.3">
      <c r="B170" s="135"/>
      <c r="C170" s="158" t="s">
        <v>282</v>
      </c>
      <c r="D170" s="158" t="s">
        <v>152</v>
      </c>
      <c r="E170" s="159" t="s">
        <v>283</v>
      </c>
      <c r="F170" s="265" t="s">
        <v>284</v>
      </c>
      <c r="G170" s="265"/>
      <c r="H170" s="265"/>
      <c r="I170" s="265"/>
      <c r="J170" s="160" t="s">
        <v>190</v>
      </c>
      <c r="K170" s="161">
        <v>17.95</v>
      </c>
      <c r="L170" s="266">
        <v>0</v>
      </c>
      <c r="M170" s="266"/>
      <c r="N170" s="266">
        <f t="shared" si="20"/>
        <v>0</v>
      </c>
      <c r="O170" s="266"/>
      <c r="P170" s="266"/>
      <c r="Q170" s="266"/>
      <c r="R170" s="137"/>
      <c r="T170" s="162" t="s">
        <v>5</v>
      </c>
      <c r="U170" s="41" t="s">
        <v>38</v>
      </c>
      <c r="V170" s="163">
        <v>0.69991999999999999</v>
      </c>
      <c r="W170" s="163">
        <f t="shared" si="21"/>
        <v>12.563564</v>
      </c>
      <c r="X170" s="163">
        <v>0</v>
      </c>
      <c r="Y170" s="163">
        <f t="shared" si="22"/>
        <v>0</v>
      </c>
      <c r="Z170" s="163">
        <v>2.1999999999999999E-2</v>
      </c>
      <c r="AA170" s="164">
        <f t="shared" si="23"/>
        <v>0.39489999999999997</v>
      </c>
      <c r="AC170" s="191"/>
      <c r="AD170" s="191"/>
      <c r="AE170" s="191"/>
      <c r="AF170" s="191"/>
      <c r="AG170" s="191"/>
      <c r="AH170" s="191"/>
      <c r="AR170" s="18" t="s">
        <v>156</v>
      </c>
      <c r="AT170" s="18" t="s">
        <v>152</v>
      </c>
      <c r="AU170" s="18" t="s">
        <v>81</v>
      </c>
      <c r="AY170" s="18" t="s">
        <v>151</v>
      </c>
      <c r="BE170" s="165">
        <f t="shared" si="24"/>
        <v>0</v>
      </c>
      <c r="BF170" s="165">
        <f t="shared" si="25"/>
        <v>0</v>
      </c>
      <c r="BG170" s="165">
        <f t="shared" si="26"/>
        <v>0</v>
      </c>
      <c r="BH170" s="165">
        <f t="shared" si="27"/>
        <v>0</v>
      </c>
      <c r="BI170" s="165">
        <f t="shared" si="28"/>
        <v>0</v>
      </c>
      <c r="BJ170" s="18" t="s">
        <v>81</v>
      </c>
      <c r="BK170" s="166">
        <f t="shared" si="29"/>
        <v>0</v>
      </c>
      <c r="BL170" s="18" t="s">
        <v>156</v>
      </c>
      <c r="BM170" s="18" t="s">
        <v>285</v>
      </c>
    </row>
    <row r="171" spans="2:65" s="1" customFormat="1" ht="31.5" customHeight="1" x14ac:dyDescent="0.3">
      <c r="B171" s="135"/>
      <c r="C171" s="158" t="s">
        <v>286</v>
      </c>
      <c r="D171" s="158" t="s">
        <v>152</v>
      </c>
      <c r="E171" s="159" t="s">
        <v>287</v>
      </c>
      <c r="F171" s="265" t="s">
        <v>288</v>
      </c>
      <c r="G171" s="265"/>
      <c r="H171" s="265"/>
      <c r="I171" s="265"/>
      <c r="J171" s="160" t="s">
        <v>176</v>
      </c>
      <c r="K171" s="161">
        <v>119.64</v>
      </c>
      <c r="L171" s="266">
        <v>0</v>
      </c>
      <c r="M171" s="266"/>
      <c r="N171" s="266">
        <f t="shared" si="20"/>
        <v>0</v>
      </c>
      <c r="O171" s="266"/>
      <c r="P171" s="266"/>
      <c r="Q171" s="266"/>
      <c r="R171" s="137"/>
      <c r="T171" s="162" t="s">
        <v>5</v>
      </c>
      <c r="U171" s="41" t="s">
        <v>38</v>
      </c>
      <c r="V171" s="163">
        <v>0.28399999999999997</v>
      </c>
      <c r="W171" s="163">
        <f t="shared" si="21"/>
        <v>33.977759999999996</v>
      </c>
      <c r="X171" s="163">
        <v>0</v>
      </c>
      <c r="Y171" s="163">
        <f t="shared" si="22"/>
        <v>0</v>
      </c>
      <c r="Z171" s="163">
        <v>6.8000000000000005E-2</v>
      </c>
      <c r="AA171" s="164">
        <f t="shared" si="23"/>
        <v>8.1355200000000014</v>
      </c>
      <c r="AC171" s="191"/>
      <c r="AD171" s="191"/>
      <c r="AE171" s="191"/>
      <c r="AF171" s="191"/>
      <c r="AG171" s="191"/>
      <c r="AH171" s="191"/>
      <c r="AR171" s="18" t="s">
        <v>156</v>
      </c>
      <c r="AT171" s="18" t="s">
        <v>152</v>
      </c>
      <c r="AU171" s="18" t="s">
        <v>81</v>
      </c>
      <c r="AY171" s="18" t="s">
        <v>151</v>
      </c>
      <c r="BE171" s="165">
        <f t="shared" si="24"/>
        <v>0</v>
      </c>
      <c r="BF171" s="165">
        <f t="shared" si="25"/>
        <v>0</v>
      </c>
      <c r="BG171" s="165">
        <f t="shared" si="26"/>
        <v>0</v>
      </c>
      <c r="BH171" s="165">
        <f t="shared" si="27"/>
        <v>0</v>
      </c>
      <c r="BI171" s="165">
        <f t="shared" si="28"/>
        <v>0</v>
      </c>
      <c r="BJ171" s="18" t="s">
        <v>81</v>
      </c>
      <c r="BK171" s="166">
        <f t="shared" si="29"/>
        <v>0</v>
      </c>
      <c r="BL171" s="18" t="s">
        <v>156</v>
      </c>
      <c r="BM171" s="18" t="s">
        <v>289</v>
      </c>
    </row>
    <row r="172" spans="2:65" s="1" customFormat="1" ht="31.5" customHeight="1" x14ac:dyDescent="0.3">
      <c r="B172" s="135"/>
      <c r="C172" s="158" t="s">
        <v>290</v>
      </c>
      <c r="D172" s="158" t="s">
        <v>152</v>
      </c>
      <c r="E172" s="159" t="s">
        <v>291</v>
      </c>
      <c r="F172" s="265" t="s">
        <v>292</v>
      </c>
      <c r="G172" s="265"/>
      <c r="H172" s="265"/>
      <c r="I172" s="265"/>
      <c r="J172" s="160" t="s">
        <v>185</v>
      </c>
      <c r="K172" s="161">
        <v>90.783000000000001</v>
      </c>
      <c r="L172" s="266">
        <v>0</v>
      </c>
      <c r="M172" s="266"/>
      <c r="N172" s="266">
        <f t="shared" si="20"/>
        <v>0</v>
      </c>
      <c r="O172" s="266"/>
      <c r="P172" s="266"/>
      <c r="Q172" s="266"/>
      <c r="R172" s="137"/>
      <c r="T172" s="162" t="s">
        <v>5</v>
      </c>
      <c r="U172" s="41" t="s">
        <v>38</v>
      </c>
      <c r="V172" s="163">
        <v>0.88200000000000001</v>
      </c>
      <c r="W172" s="163">
        <f t="shared" si="21"/>
        <v>80.070605999999998</v>
      </c>
      <c r="X172" s="163">
        <v>0</v>
      </c>
      <c r="Y172" s="163">
        <f t="shared" si="22"/>
        <v>0</v>
      </c>
      <c r="Z172" s="163">
        <v>0</v>
      </c>
      <c r="AA172" s="164">
        <f t="shared" si="23"/>
        <v>0</v>
      </c>
      <c r="AC172" s="191"/>
      <c r="AD172" s="191"/>
      <c r="AE172" s="191"/>
      <c r="AF172" s="191"/>
      <c r="AG172" s="191"/>
      <c r="AH172" s="191"/>
      <c r="AR172" s="18" t="s">
        <v>156</v>
      </c>
      <c r="AT172" s="18" t="s">
        <v>152</v>
      </c>
      <c r="AU172" s="18" t="s">
        <v>81</v>
      </c>
      <c r="AY172" s="18" t="s">
        <v>151</v>
      </c>
      <c r="BE172" s="165">
        <f t="shared" si="24"/>
        <v>0</v>
      </c>
      <c r="BF172" s="165">
        <f t="shared" si="25"/>
        <v>0</v>
      </c>
      <c r="BG172" s="165">
        <f t="shared" si="26"/>
        <v>0</v>
      </c>
      <c r="BH172" s="165">
        <f t="shared" si="27"/>
        <v>0</v>
      </c>
      <c r="BI172" s="165">
        <f t="shared" si="28"/>
        <v>0</v>
      </c>
      <c r="BJ172" s="18" t="s">
        <v>81</v>
      </c>
      <c r="BK172" s="166">
        <f t="shared" si="29"/>
        <v>0</v>
      </c>
      <c r="BL172" s="18" t="s">
        <v>156</v>
      </c>
      <c r="BM172" s="18" t="s">
        <v>293</v>
      </c>
    </row>
    <row r="173" spans="2:65" s="1" customFormat="1" ht="31.5" customHeight="1" x14ac:dyDescent="0.3">
      <c r="B173" s="135"/>
      <c r="C173" s="158" t="s">
        <v>294</v>
      </c>
      <c r="D173" s="158" t="s">
        <v>152</v>
      </c>
      <c r="E173" s="159" t="s">
        <v>295</v>
      </c>
      <c r="F173" s="265" t="s">
        <v>296</v>
      </c>
      <c r="G173" s="265"/>
      <c r="H173" s="265"/>
      <c r="I173" s="265"/>
      <c r="J173" s="160" t="s">
        <v>185</v>
      </c>
      <c r="K173" s="161">
        <v>90.783000000000001</v>
      </c>
      <c r="L173" s="266">
        <v>0</v>
      </c>
      <c r="M173" s="266"/>
      <c r="N173" s="266">
        <f t="shared" si="20"/>
        <v>0</v>
      </c>
      <c r="O173" s="266"/>
      <c r="P173" s="266"/>
      <c r="Q173" s="266"/>
      <c r="R173" s="137"/>
      <c r="T173" s="162" t="s">
        <v>5</v>
      </c>
      <c r="U173" s="41" t="s">
        <v>38</v>
      </c>
      <c r="V173" s="163">
        <v>0.59799999999999998</v>
      </c>
      <c r="W173" s="163">
        <f t="shared" si="21"/>
        <v>54.288233999999996</v>
      </c>
      <c r="X173" s="163">
        <v>0</v>
      </c>
      <c r="Y173" s="163">
        <f t="shared" si="22"/>
        <v>0</v>
      </c>
      <c r="Z173" s="163">
        <v>0</v>
      </c>
      <c r="AA173" s="164">
        <f t="shared" si="23"/>
        <v>0</v>
      </c>
      <c r="AC173" s="191"/>
      <c r="AD173" s="191"/>
      <c r="AE173" s="191"/>
      <c r="AF173" s="191"/>
      <c r="AG173" s="191"/>
      <c r="AH173" s="191"/>
      <c r="AR173" s="18" t="s">
        <v>156</v>
      </c>
      <c r="AT173" s="18" t="s">
        <v>152</v>
      </c>
      <c r="AU173" s="18" t="s">
        <v>81</v>
      </c>
      <c r="AY173" s="18" t="s">
        <v>151</v>
      </c>
      <c r="BE173" s="165">
        <f t="shared" si="24"/>
        <v>0</v>
      </c>
      <c r="BF173" s="165">
        <f t="shared" si="25"/>
        <v>0</v>
      </c>
      <c r="BG173" s="165">
        <f t="shared" si="26"/>
        <v>0</v>
      </c>
      <c r="BH173" s="165">
        <f t="shared" si="27"/>
        <v>0</v>
      </c>
      <c r="BI173" s="165">
        <f t="shared" si="28"/>
        <v>0</v>
      </c>
      <c r="BJ173" s="18" t="s">
        <v>81</v>
      </c>
      <c r="BK173" s="166">
        <f t="shared" si="29"/>
        <v>0</v>
      </c>
      <c r="BL173" s="18" t="s">
        <v>156</v>
      </c>
      <c r="BM173" s="18" t="s">
        <v>297</v>
      </c>
    </row>
    <row r="174" spans="2:65" s="1" customFormat="1" ht="31.5" customHeight="1" x14ac:dyDescent="0.3">
      <c r="B174" s="135"/>
      <c r="C174" s="158" t="s">
        <v>298</v>
      </c>
      <c r="D174" s="158" t="s">
        <v>152</v>
      </c>
      <c r="E174" s="159" t="s">
        <v>299</v>
      </c>
      <c r="F174" s="265" t="s">
        <v>300</v>
      </c>
      <c r="G174" s="265"/>
      <c r="H174" s="265"/>
      <c r="I174" s="265"/>
      <c r="J174" s="160" t="s">
        <v>185</v>
      </c>
      <c r="K174" s="161">
        <v>1361.7449999999999</v>
      </c>
      <c r="L174" s="266">
        <v>0</v>
      </c>
      <c r="M174" s="266"/>
      <c r="N174" s="266">
        <f t="shared" si="20"/>
        <v>0</v>
      </c>
      <c r="O174" s="266"/>
      <c r="P174" s="266"/>
      <c r="Q174" s="266"/>
      <c r="R174" s="137"/>
      <c r="T174" s="162" t="s">
        <v>5</v>
      </c>
      <c r="U174" s="41" t="s">
        <v>38</v>
      </c>
      <c r="V174" s="163">
        <v>7.0000000000000001E-3</v>
      </c>
      <c r="W174" s="163">
        <f t="shared" si="21"/>
        <v>9.532214999999999</v>
      </c>
      <c r="X174" s="163">
        <v>0</v>
      </c>
      <c r="Y174" s="163">
        <f t="shared" si="22"/>
        <v>0</v>
      </c>
      <c r="Z174" s="163">
        <v>0</v>
      </c>
      <c r="AA174" s="164">
        <f t="shared" si="23"/>
        <v>0</v>
      </c>
      <c r="AC174" s="191"/>
      <c r="AD174" s="191"/>
      <c r="AE174" s="191"/>
      <c r="AF174" s="191"/>
      <c r="AG174" s="191"/>
      <c r="AH174" s="191"/>
      <c r="AR174" s="18" t="s">
        <v>156</v>
      </c>
      <c r="AT174" s="18" t="s">
        <v>152</v>
      </c>
      <c r="AU174" s="18" t="s">
        <v>81</v>
      </c>
      <c r="AY174" s="18" t="s">
        <v>151</v>
      </c>
      <c r="BE174" s="165">
        <f t="shared" si="24"/>
        <v>0</v>
      </c>
      <c r="BF174" s="165">
        <f t="shared" si="25"/>
        <v>0</v>
      </c>
      <c r="BG174" s="165">
        <f t="shared" si="26"/>
        <v>0</v>
      </c>
      <c r="BH174" s="165">
        <f t="shared" si="27"/>
        <v>0</v>
      </c>
      <c r="BI174" s="165">
        <f t="shared" si="28"/>
        <v>0</v>
      </c>
      <c r="BJ174" s="18" t="s">
        <v>81</v>
      </c>
      <c r="BK174" s="166">
        <f t="shared" si="29"/>
        <v>0</v>
      </c>
      <c r="BL174" s="18" t="s">
        <v>156</v>
      </c>
      <c r="BM174" s="18" t="s">
        <v>301</v>
      </c>
    </row>
    <row r="175" spans="2:65" s="1" customFormat="1" ht="31.5" customHeight="1" x14ac:dyDescent="0.3">
      <c r="B175" s="135"/>
      <c r="C175" s="158" t="s">
        <v>302</v>
      </c>
      <c r="D175" s="158" t="s">
        <v>152</v>
      </c>
      <c r="E175" s="159" t="s">
        <v>303</v>
      </c>
      <c r="F175" s="265" t="s">
        <v>304</v>
      </c>
      <c r="G175" s="265"/>
      <c r="H175" s="265"/>
      <c r="I175" s="265"/>
      <c r="J175" s="160" t="s">
        <v>185</v>
      </c>
      <c r="K175" s="161">
        <v>90.783000000000001</v>
      </c>
      <c r="L175" s="266">
        <v>0</v>
      </c>
      <c r="M175" s="266"/>
      <c r="N175" s="266">
        <f t="shared" si="20"/>
        <v>0</v>
      </c>
      <c r="O175" s="266"/>
      <c r="P175" s="266"/>
      <c r="Q175" s="266"/>
      <c r="R175" s="137"/>
      <c r="T175" s="162" t="s">
        <v>5</v>
      </c>
      <c r="U175" s="41" t="s">
        <v>38</v>
      </c>
      <c r="V175" s="163">
        <v>0.89</v>
      </c>
      <c r="W175" s="163">
        <f t="shared" si="21"/>
        <v>80.796869999999998</v>
      </c>
      <c r="X175" s="163">
        <v>0</v>
      </c>
      <c r="Y175" s="163">
        <f t="shared" si="22"/>
        <v>0</v>
      </c>
      <c r="Z175" s="163">
        <v>0</v>
      </c>
      <c r="AA175" s="164">
        <f t="shared" si="23"/>
        <v>0</v>
      </c>
      <c r="AC175" s="191"/>
      <c r="AD175" s="191"/>
      <c r="AE175" s="191"/>
      <c r="AF175" s="191"/>
      <c r="AG175" s="191"/>
      <c r="AH175" s="191"/>
      <c r="AR175" s="18" t="s">
        <v>156</v>
      </c>
      <c r="AT175" s="18" t="s">
        <v>152</v>
      </c>
      <c r="AU175" s="18" t="s">
        <v>81</v>
      </c>
      <c r="AY175" s="18" t="s">
        <v>151</v>
      </c>
      <c r="BE175" s="165">
        <f t="shared" si="24"/>
        <v>0</v>
      </c>
      <c r="BF175" s="165">
        <f t="shared" si="25"/>
        <v>0</v>
      </c>
      <c r="BG175" s="165">
        <f t="shared" si="26"/>
        <v>0</v>
      </c>
      <c r="BH175" s="165">
        <f t="shared" si="27"/>
        <v>0</v>
      </c>
      <c r="BI175" s="165">
        <f t="shared" si="28"/>
        <v>0</v>
      </c>
      <c r="BJ175" s="18" t="s">
        <v>81</v>
      </c>
      <c r="BK175" s="166">
        <f t="shared" si="29"/>
        <v>0</v>
      </c>
      <c r="BL175" s="18" t="s">
        <v>156</v>
      </c>
      <c r="BM175" s="18" t="s">
        <v>305</v>
      </c>
    </row>
    <row r="176" spans="2:65" s="1" customFormat="1" ht="31.5" customHeight="1" x14ac:dyDescent="0.3">
      <c r="B176" s="135"/>
      <c r="C176" s="158" t="s">
        <v>306</v>
      </c>
      <c r="D176" s="158" t="s">
        <v>152</v>
      </c>
      <c r="E176" s="159" t="s">
        <v>307</v>
      </c>
      <c r="F176" s="265" t="s">
        <v>308</v>
      </c>
      <c r="G176" s="265"/>
      <c r="H176" s="265"/>
      <c r="I176" s="265"/>
      <c r="J176" s="160" t="s">
        <v>185</v>
      </c>
      <c r="K176" s="161">
        <v>90.783000000000001</v>
      </c>
      <c r="L176" s="266">
        <v>0</v>
      </c>
      <c r="M176" s="266"/>
      <c r="N176" s="266">
        <f t="shared" si="20"/>
        <v>0</v>
      </c>
      <c r="O176" s="266"/>
      <c r="P176" s="266"/>
      <c r="Q176" s="266"/>
      <c r="R176" s="137"/>
      <c r="T176" s="162" t="s">
        <v>5</v>
      </c>
      <c r="U176" s="41" t="s">
        <v>38</v>
      </c>
      <c r="V176" s="163">
        <v>0.156</v>
      </c>
      <c r="W176" s="163">
        <f t="shared" si="21"/>
        <v>14.162148</v>
      </c>
      <c r="X176" s="163">
        <v>0</v>
      </c>
      <c r="Y176" s="163">
        <f t="shared" si="22"/>
        <v>0</v>
      </c>
      <c r="Z176" s="163">
        <v>0</v>
      </c>
      <c r="AA176" s="164">
        <f t="shared" si="23"/>
        <v>0</v>
      </c>
      <c r="AC176" s="191"/>
      <c r="AD176" s="191"/>
      <c r="AE176" s="191"/>
      <c r="AF176" s="191"/>
      <c r="AG176" s="191"/>
      <c r="AH176" s="191"/>
      <c r="AR176" s="18" t="s">
        <v>156</v>
      </c>
      <c r="AT176" s="18" t="s">
        <v>152</v>
      </c>
      <c r="AU176" s="18" t="s">
        <v>81</v>
      </c>
      <c r="AY176" s="18" t="s">
        <v>151</v>
      </c>
      <c r="BE176" s="165">
        <f t="shared" si="24"/>
        <v>0</v>
      </c>
      <c r="BF176" s="165">
        <f t="shared" si="25"/>
        <v>0</v>
      </c>
      <c r="BG176" s="165">
        <f t="shared" si="26"/>
        <v>0</v>
      </c>
      <c r="BH176" s="165">
        <f t="shared" si="27"/>
        <v>0</v>
      </c>
      <c r="BI176" s="165">
        <f t="shared" si="28"/>
        <v>0</v>
      </c>
      <c r="BJ176" s="18" t="s">
        <v>81</v>
      </c>
      <c r="BK176" s="166">
        <f t="shared" si="29"/>
        <v>0</v>
      </c>
      <c r="BL176" s="18" t="s">
        <v>156</v>
      </c>
      <c r="BM176" s="18" t="s">
        <v>309</v>
      </c>
    </row>
    <row r="177" spans="2:65" s="1" customFormat="1" ht="31.5" customHeight="1" x14ac:dyDescent="0.3">
      <c r="B177" s="135"/>
      <c r="C177" s="158" t="s">
        <v>310</v>
      </c>
      <c r="D177" s="158" t="s">
        <v>152</v>
      </c>
      <c r="E177" s="159" t="s">
        <v>311</v>
      </c>
      <c r="F177" s="265" t="s">
        <v>312</v>
      </c>
      <c r="G177" s="265"/>
      <c r="H177" s="265"/>
      <c r="I177" s="265"/>
      <c r="J177" s="160" t="s">
        <v>185</v>
      </c>
      <c r="K177" s="161">
        <v>90.783000000000001</v>
      </c>
      <c r="L177" s="266">
        <v>0</v>
      </c>
      <c r="M177" s="266"/>
      <c r="N177" s="266">
        <f t="shared" si="20"/>
        <v>0</v>
      </c>
      <c r="O177" s="266"/>
      <c r="P177" s="266"/>
      <c r="Q177" s="266"/>
      <c r="R177" s="137"/>
      <c r="T177" s="162" t="s">
        <v>5</v>
      </c>
      <c r="U177" s="41" t="s">
        <v>38</v>
      </c>
      <c r="V177" s="163">
        <v>0</v>
      </c>
      <c r="W177" s="163">
        <f t="shared" si="21"/>
        <v>0</v>
      </c>
      <c r="X177" s="163">
        <v>0</v>
      </c>
      <c r="Y177" s="163">
        <f t="shared" si="22"/>
        <v>0</v>
      </c>
      <c r="Z177" s="163">
        <v>0</v>
      </c>
      <c r="AA177" s="164">
        <f t="shared" si="23"/>
        <v>0</v>
      </c>
      <c r="AC177" s="191"/>
      <c r="AD177" s="191"/>
      <c r="AE177" s="191"/>
      <c r="AF177" s="191"/>
      <c r="AG177" s="191"/>
      <c r="AH177" s="191"/>
      <c r="AR177" s="18" t="s">
        <v>156</v>
      </c>
      <c r="AT177" s="18" t="s">
        <v>152</v>
      </c>
      <c r="AU177" s="18" t="s">
        <v>81</v>
      </c>
      <c r="AY177" s="18" t="s">
        <v>151</v>
      </c>
      <c r="BE177" s="165">
        <f t="shared" si="24"/>
        <v>0</v>
      </c>
      <c r="BF177" s="165">
        <f t="shared" si="25"/>
        <v>0</v>
      </c>
      <c r="BG177" s="165">
        <f t="shared" si="26"/>
        <v>0</v>
      </c>
      <c r="BH177" s="165">
        <f t="shared" si="27"/>
        <v>0</v>
      </c>
      <c r="BI177" s="165">
        <f t="shared" si="28"/>
        <v>0</v>
      </c>
      <c r="BJ177" s="18" t="s">
        <v>81</v>
      </c>
      <c r="BK177" s="166">
        <f t="shared" si="29"/>
        <v>0</v>
      </c>
      <c r="BL177" s="18" t="s">
        <v>156</v>
      </c>
      <c r="BM177" s="18" t="s">
        <v>313</v>
      </c>
    </row>
    <row r="178" spans="2:65" s="10" customFormat="1" ht="29.85" customHeight="1" x14ac:dyDescent="0.35">
      <c r="B178" s="147"/>
      <c r="C178" s="148"/>
      <c r="D178" s="157" t="s">
        <v>134</v>
      </c>
      <c r="E178" s="157"/>
      <c r="F178" s="157"/>
      <c r="G178" s="157"/>
      <c r="H178" s="157"/>
      <c r="I178" s="157"/>
      <c r="J178" s="157"/>
      <c r="K178" s="157"/>
      <c r="L178" s="157"/>
      <c r="M178" s="157"/>
      <c r="N178" s="281">
        <f>BK178</f>
        <v>0</v>
      </c>
      <c r="O178" s="282"/>
      <c r="P178" s="282"/>
      <c r="Q178" s="282"/>
      <c r="R178" s="150"/>
      <c r="T178" s="151"/>
      <c r="U178" s="148"/>
      <c r="V178" s="148"/>
      <c r="W178" s="152">
        <f>W179</f>
        <v>35.420403</v>
      </c>
      <c r="X178" s="148"/>
      <c r="Y178" s="152">
        <f>Y179</f>
        <v>0</v>
      </c>
      <c r="Z178" s="148"/>
      <c r="AA178" s="153">
        <f>AA179</f>
        <v>0</v>
      </c>
      <c r="AR178" s="154" t="s">
        <v>76</v>
      </c>
      <c r="AT178" s="155" t="s">
        <v>70</v>
      </c>
      <c r="AU178" s="155" t="s">
        <v>76</v>
      </c>
      <c r="AY178" s="154" t="s">
        <v>151</v>
      </c>
      <c r="BK178" s="156">
        <f>BK179</f>
        <v>0</v>
      </c>
    </row>
    <row r="179" spans="2:65" s="1" customFormat="1" ht="31.5" customHeight="1" x14ac:dyDescent="0.3">
      <c r="B179" s="135"/>
      <c r="C179" s="158" t="s">
        <v>314</v>
      </c>
      <c r="D179" s="158" t="s">
        <v>152</v>
      </c>
      <c r="E179" s="159" t="s">
        <v>315</v>
      </c>
      <c r="F179" s="265" t="s">
        <v>316</v>
      </c>
      <c r="G179" s="265"/>
      <c r="H179" s="265"/>
      <c r="I179" s="265"/>
      <c r="J179" s="160" t="s">
        <v>185</v>
      </c>
      <c r="K179" s="161">
        <v>14.381</v>
      </c>
      <c r="L179" s="266">
        <v>0</v>
      </c>
      <c r="M179" s="266"/>
      <c r="N179" s="266">
        <f>ROUND(L179*K179,3)</f>
        <v>0</v>
      </c>
      <c r="O179" s="266"/>
      <c r="P179" s="266"/>
      <c r="Q179" s="266"/>
      <c r="R179" s="137"/>
      <c r="T179" s="162" t="s">
        <v>5</v>
      </c>
      <c r="U179" s="41" t="s">
        <v>38</v>
      </c>
      <c r="V179" s="163">
        <v>2.4630000000000001</v>
      </c>
      <c r="W179" s="163">
        <f>V179*K179</f>
        <v>35.420403</v>
      </c>
      <c r="X179" s="163">
        <v>0</v>
      </c>
      <c r="Y179" s="163">
        <f>X179*K179</f>
        <v>0</v>
      </c>
      <c r="Z179" s="163">
        <v>0</v>
      </c>
      <c r="AA179" s="164">
        <f>Z179*K179</f>
        <v>0</v>
      </c>
      <c r="AC179" s="192"/>
      <c r="AD179" s="192"/>
      <c r="AE179" s="192"/>
      <c r="AF179" s="192"/>
      <c r="AG179" s="192"/>
      <c r="AH179" s="192"/>
      <c r="AR179" s="18" t="s">
        <v>156</v>
      </c>
      <c r="AT179" s="18" t="s">
        <v>152</v>
      </c>
      <c r="AU179" s="18" t="s">
        <v>81</v>
      </c>
      <c r="AY179" s="18" t="s">
        <v>151</v>
      </c>
      <c r="BE179" s="165">
        <f>IF(U179="základná",N179,0)</f>
        <v>0</v>
      </c>
      <c r="BF179" s="165">
        <f>IF(U179="znížená",N179,0)</f>
        <v>0</v>
      </c>
      <c r="BG179" s="165">
        <f>IF(U179="zákl. prenesená",N179,0)</f>
        <v>0</v>
      </c>
      <c r="BH179" s="165">
        <f>IF(U179="zníž. prenesená",N179,0)</f>
        <v>0</v>
      </c>
      <c r="BI179" s="165">
        <f>IF(U179="nulová",N179,0)</f>
        <v>0</v>
      </c>
      <c r="BJ179" s="18" t="s">
        <v>81</v>
      </c>
      <c r="BK179" s="166">
        <f>ROUND(L179*K179,3)</f>
        <v>0</v>
      </c>
      <c r="BL179" s="18" t="s">
        <v>156</v>
      </c>
      <c r="BM179" s="18" t="s">
        <v>317</v>
      </c>
    </row>
    <row r="180" spans="2:65" s="10" customFormat="1" ht="37.35" customHeight="1" x14ac:dyDescent="0.35">
      <c r="B180" s="147"/>
      <c r="C180" s="148"/>
      <c r="D180" s="149" t="s">
        <v>135</v>
      </c>
      <c r="E180" s="149"/>
      <c r="F180" s="149"/>
      <c r="G180" s="149"/>
      <c r="H180" s="149"/>
      <c r="I180" s="149"/>
      <c r="J180" s="149"/>
      <c r="K180" s="149"/>
      <c r="L180" s="149"/>
      <c r="M180" s="149"/>
      <c r="N180" s="283">
        <f>BK180</f>
        <v>0</v>
      </c>
      <c r="O180" s="284"/>
      <c r="P180" s="284"/>
      <c r="Q180" s="284"/>
      <c r="R180" s="150"/>
      <c r="T180" s="151"/>
      <c r="U180" s="148"/>
      <c r="V180" s="148"/>
      <c r="W180" s="152">
        <f>W181+W185+W190+W206+W210+W228+W237+W243+W246+W252</f>
        <v>1065.1287245999999</v>
      </c>
      <c r="X180" s="148"/>
      <c r="Y180" s="152">
        <f>Y181+Y185+Y190+Y206+Y210+Y228+Y237+Y243+Y246+Y252</f>
        <v>30.988632719999998</v>
      </c>
      <c r="Z180" s="148"/>
      <c r="AA180" s="153">
        <f>AA181+AA185+AA190+AA206+AA210+AA228+AA237+AA243+AA246+AA252</f>
        <v>74.045698000000002</v>
      </c>
      <c r="AR180" s="154" t="s">
        <v>81</v>
      </c>
      <c r="AT180" s="155" t="s">
        <v>70</v>
      </c>
      <c r="AU180" s="155" t="s">
        <v>71</v>
      </c>
      <c r="AY180" s="154" t="s">
        <v>151</v>
      </c>
      <c r="BK180" s="156">
        <f>BK181+BK185+BK190+BK206+BK210+BK228+BK237+BK243+BK246+BK252</f>
        <v>0</v>
      </c>
    </row>
    <row r="181" spans="2:65" s="10" customFormat="1" ht="19.95" customHeight="1" x14ac:dyDescent="0.35">
      <c r="B181" s="147"/>
      <c r="C181" s="148"/>
      <c r="D181" s="157" t="s">
        <v>136</v>
      </c>
      <c r="E181" s="157"/>
      <c r="F181" s="157"/>
      <c r="G181" s="157"/>
      <c r="H181" s="157"/>
      <c r="I181" s="157"/>
      <c r="J181" s="157"/>
      <c r="K181" s="157"/>
      <c r="L181" s="157"/>
      <c r="M181" s="157"/>
      <c r="N181" s="279">
        <f>BK181</f>
        <v>0</v>
      </c>
      <c r="O181" s="280"/>
      <c r="P181" s="280"/>
      <c r="Q181" s="280"/>
      <c r="R181" s="150"/>
      <c r="T181" s="151"/>
      <c r="U181" s="148"/>
      <c r="V181" s="148"/>
      <c r="W181" s="152">
        <f>SUM(W182:W184)</f>
        <v>10.075984</v>
      </c>
      <c r="X181" s="148"/>
      <c r="Y181" s="152">
        <f>SUM(Y182:Y184)</f>
        <v>0.12424499999999999</v>
      </c>
      <c r="Z181" s="148"/>
      <c r="AA181" s="153">
        <f>SUM(AA182:AA184)</f>
        <v>0</v>
      </c>
      <c r="AR181" s="154" t="s">
        <v>81</v>
      </c>
      <c r="AT181" s="155" t="s">
        <v>70</v>
      </c>
      <c r="AU181" s="155" t="s">
        <v>76</v>
      </c>
      <c r="AY181" s="154" t="s">
        <v>151</v>
      </c>
      <c r="BK181" s="156">
        <f>SUM(BK182:BK184)</f>
        <v>0</v>
      </c>
    </row>
    <row r="182" spans="2:65" s="1" customFormat="1" ht="31.5" customHeight="1" x14ac:dyDescent="0.3">
      <c r="B182" s="135"/>
      <c r="C182" s="158" t="s">
        <v>318</v>
      </c>
      <c r="D182" s="158" t="s">
        <v>152</v>
      </c>
      <c r="E182" s="159" t="s">
        <v>319</v>
      </c>
      <c r="F182" s="265" t="s">
        <v>320</v>
      </c>
      <c r="G182" s="265"/>
      <c r="H182" s="265"/>
      <c r="I182" s="265"/>
      <c r="J182" s="160" t="s">
        <v>176</v>
      </c>
      <c r="K182" s="161">
        <v>19.899999999999999</v>
      </c>
      <c r="L182" s="266">
        <v>0</v>
      </c>
      <c r="M182" s="266"/>
      <c r="N182" s="266">
        <f>ROUND(L182*K182,3)</f>
        <v>0</v>
      </c>
      <c r="O182" s="266"/>
      <c r="P182" s="266"/>
      <c r="Q182" s="266"/>
      <c r="R182" s="137"/>
      <c r="T182" s="162" t="s">
        <v>5</v>
      </c>
      <c r="U182" s="41" t="s">
        <v>38</v>
      </c>
      <c r="V182" s="163">
        <v>0.14202999999999999</v>
      </c>
      <c r="W182" s="163">
        <f>V182*K182</f>
        <v>2.8263969999999996</v>
      </c>
      <c r="X182" s="163">
        <v>2.0999999999999999E-3</v>
      </c>
      <c r="Y182" s="163">
        <f>X182*K182</f>
        <v>4.1789999999999994E-2</v>
      </c>
      <c r="Z182" s="163">
        <v>0</v>
      </c>
      <c r="AA182" s="164">
        <f>Z182*K182</f>
        <v>0</v>
      </c>
      <c r="AC182" s="193"/>
      <c r="AD182" s="193"/>
      <c r="AE182" s="193"/>
      <c r="AF182" s="193"/>
      <c r="AG182" s="193"/>
      <c r="AH182" s="193"/>
      <c r="AR182" s="18" t="s">
        <v>219</v>
      </c>
      <c r="AT182" s="18" t="s">
        <v>152</v>
      </c>
      <c r="AU182" s="18" t="s">
        <v>81</v>
      </c>
      <c r="AY182" s="18" t="s">
        <v>151</v>
      </c>
      <c r="BE182" s="165">
        <f>IF(U182="základná",N182,0)</f>
        <v>0</v>
      </c>
      <c r="BF182" s="165">
        <f>IF(U182="znížená",N182,0)</f>
        <v>0</v>
      </c>
      <c r="BG182" s="165">
        <f>IF(U182="zákl. prenesená",N182,0)</f>
        <v>0</v>
      </c>
      <c r="BH182" s="165">
        <f>IF(U182="zníž. prenesená",N182,0)</f>
        <v>0</v>
      </c>
      <c r="BI182" s="165">
        <f>IF(U182="nulová",N182,0)</f>
        <v>0</v>
      </c>
      <c r="BJ182" s="18" t="s">
        <v>81</v>
      </c>
      <c r="BK182" s="166">
        <f>ROUND(L182*K182,3)</f>
        <v>0</v>
      </c>
      <c r="BL182" s="18" t="s">
        <v>219</v>
      </c>
      <c r="BM182" s="18" t="s">
        <v>321</v>
      </c>
    </row>
    <row r="183" spans="2:65" s="1" customFormat="1" ht="31.5" customHeight="1" x14ac:dyDescent="0.3">
      <c r="B183" s="135"/>
      <c r="C183" s="158" t="s">
        <v>322</v>
      </c>
      <c r="D183" s="158" t="s">
        <v>152</v>
      </c>
      <c r="E183" s="159" t="s">
        <v>323</v>
      </c>
      <c r="F183" s="265" t="s">
        <v>324</v>
      </c>
      <c r="G183" s="265"/>
      <c r="H183" s="265"/>
      <c r="I183" s="265"/>
      <c r="J183" s="160" t="s">
        <v>176</v>
      </c>
      <c r="K183" s="161">
        <v>35.85</v>
      </c>
      <c r="L183" s="266">
        <v>0</v>
      </c>
      <c r="M183" s="266"/>
      <c r="N183" s="266">
        <f>ROUND(L183*K183,3)</f>
        <v>0</v>
      </c>
      <c r="O183" s="266"/>
      <c r="P183" s="266"/>
      <c r="Q183" s="266"/>
      <c r="R183" s="137"/>
      <c r="T183" s="162" t="s">
        <v>5</v>
      </c>
      <c r="U183" s="41" t="s">
        <v>38</v>
      </c>
      <c r="V183" s="163">
        <v>0.20222000000000001</v>
      </c>
      <c r="W183" s="163">
        <f>V183*K183</f>
        <v>7.2495870000000009</v>
      </c>
      <c r="X183" s="163">
        <v>2.3E-3</v>
      </c>
      <c r="Y183" s="163">
        <f>X183*K183</f>
        <v>8.2455000000000001E-2</v>
      </c>
      <c r="Z183" s="163">
        <v>0</v>
      </c>
      <c r="AA183" s="164">
        <f>Z183*K183</f>
        <v>0</v>
      </c>
      <c r="AC183" s="193"/>
      <c r="AD183" s="193"/>
      <c r="AE183" s="193"/>
      <c r="AF183" s="193"/>
      <c r="AG183" s="193"/>
      <c r="AH183" s="193"/>
      <c r="AR183" s="18" t="s">
        <v>219</v>
      </c>
      <c r="AT183" s="18" t="s">
        <v>152</v>
      </c>
      <c r="AU183" s="18" t="s">
        <v>81</v>
      </c>
      <c r="AY183" s="18" t="s">
        <v>151</v>
      </c>
      <c r="BE183" s="165">
        <f>IF(U183="základná",N183,0)</f>
        <v>0</v>
      </c>
      <c r="BF183" s="165">
        <f>IF(U183="znížená",N183,0)</f>
        <v>0</v>
      </c>
      <c r="BG183" s="165">
        <f>IF(U183="zákl. prenesená",N183,0)</f>
        <v>0</v>
      </c>
      <c r="BH183" s="165">
        <f>IF(U183="zníž. prenesená",N183,0)</f>
        <v>0</v>
      </c>
      <c r="BI183" s="165">
        <f>IF(U183="nulová",N183,0)</f>
        <v>0</v>
      </c>
      <c r="BJ183" s="18" t="s">
        <v>81</v>
      </c>
      <c r="BK183" s="166">
        <f>ROUND(L183*K183,3)</f>
        <v>0</v>
      </c>
      <c r="BL183" s="18" t="s">
        <v>219</v>
      </c>
      <c r="BM183" s="18" t="s">
        <v>325</v>
      </c>
    </row>
    <row r="184" spans="2:65" s="1" customFormat="1" ht="31.5" customHeight="1" x14ac:dyDescent="0.3">
      <c r="B184" s="135"/>
      <c r="C184" s="158" t="s">
        <v>326</v>
      </c>
      <c r="D184" s="158" t="s">
        <v>152</v>
      </c>
      <c r="E184" s="159" t="s">
        <v>327</v>
      </c>
      <c r="F184" s="265" t="s">
        <v>328</v>
      </c>
      <c r="G184" s="265"/>
      <c r="H184" s="265"/>
      <c r="I184" s="265"/>
      <c r="J184" s="160" t="s">
        <v>329</v>
      </c>
      <c r="K184" s="161">
        <v>6.01</v>
      </c>
      <c r="L184" s="266">
        <v>0</v>
      </c>
      <c r="M184" s="266"/>
      <c r="N184" s="266">
        <f>ROUND(L184*K184,3)</f>
        <v>0</v>
      </c>
      <c r="O184" s="266"/>
      <c r="P184" s="266"/>
      <c r="Q184" s="266"/>
      <c r="R184" s="137"/>
      <c r="T184" s="162" t="s">
        <v>5</v>
      </c>
      <c r="U184" s="41" t="s">
        <v>38</v>
      </c>
      <c r="V184" s="163">
        <v>0</v>
      </c>
      <c r="W184" s="163">
        <f>V184*K184</f>
        <v>0</v>
      </c>
      <c r="X184" s="163">
        <v>0</v>
      </c>
      <c r="Y184" s="163">
        <f>X184*K184</f>
        <v>0</v>
      </c>
      <c r="Z184" s="163">
        <v>0</v>
      </c>
      <c r="AA184" s="164">
        <f>Z184*K184</f>
        <v>0</v>
      </c>
      <c r="AC184" s="193"/>
      <c r="AD184" s="193"/>
      <c r="AE184" s="193"/>
      <c r="AF184" s="193"/>
      <c r="AG184" s="193"/>
      <c r="AH184" s="193"/>
      <c r="AR184" s="18" t="s">
        <v>219</v>
      </c>
      <c r="AT184" s="18" t="s">
        <v>152</v>
      </c>
      <c r="AU184" s="18" t="s">
        <v>81</v>
      </c>
      <c r="AY184" s="18" t="s">
        <v>151</v>
      </c>
      <c r="BE184" s="165">
        <f>IF(U184="základná",N184,0)</f>
        <v>0</v>
      </c>
      <c r="BF184" s="165">
        <f>IF(U184="znížená",N184,0)</f>
        <v>0</v>
      </c>
      <c r="BG184" s="165">
        <f>IF(U184="zákl. prenesená",N184,0)</f>
        <v>0</v>
      </c>
      <c r="BH184" s="165">
        <f>IF(U184="zníž. prenesená",N184,0)</f>
        <v>0</v>
      </c>
      <c r="BI184" s="165">
        <f>IF(U184="nulová",N184,0)</f>
        <v>0</v>
      </c>
      <c r="BJ184" s="18" t="s">
        <v>81</v>
      </c>
      <c r="BK184" s="166">
        <f>ROUND(L184*K184,3)</f>
        <v>0</v>
      </c>
      <c r="BL184" s="18" t="s">
        <v>219</v>
      </c>
      <c r="BM184" s="18" t="s">
        <v>330</v>
      </c>
    </row>
    <row r="185" spans="2:65" s="10" customFormat="1" ht="29.85" customHeight="1" x14ac:dyDescent="0.35">
      <c r="B185" s="147"/>
      <c r="C185" s="148"/>
      <c r="D185" s="157" t="s">
        <v>137</v>
      </c>
      <c r="E185" s="157"/>
      <c r="F185" s="157"/>
      <c r="G185" s="157"/>
      <c r="H185" s="157"/>
      <c r="I185" s="157"/>
      <c r="J185" s="157"/>
      <c r="K185" s="157"/>
      <c r="L185" s="157"/>
      <c r="M185" s="157"/>
      <c r="N185" s="281">
        <f>BK185</f>
        <v>0</v>
      </c>
      <c r="O185" s="282"/>
      <c r="P185" s="282"/>
      <c r="Q185" s="282"/>
      <c r="R185" s="150"/>
      <c r="T185" s="151"/>
      <c r="U185" s="148"/>
      <c r="V185" s="148"/>
      <c r="W185" s="152">
        <f>SUM(W186:W189)</f>
        <v>1.77</v>
      </c>
      <c r="X185" s="148"/>
      <c r="Y185" s="152">
        <f>SUM(Y186:Y189)</f>
        <v>2.4000000000000002E-3</v>
      </c>
      <c r="Z185" s="148"/>
      <c r="AA185" s="153">
        <f>SUM(AA186:AA189)</f>
        <v>4.054E-2</v>
      </c>
      <c r="AR185" s="154" t="s">
        <v>81</v>
      </c>
      <c r="AT185" s="155" t="s">
        <v>70</v>
      </c>
      <c r="AU185" s="155" t="s">
        <v>76</v>
      </c>
      <c r="AY185" s="154" t="s">
        <v>151</v>
      </c>
      <c r="BK185" s="156">
        <f>SUM(BK186:BK189)</f>
        <v>0</v>
      </c>
    </row>
    <row r="186" spans="2:65" s="1" customFormat="1" ht="22.5" customHeight="1" x14ac:dyDescent="0.3">
      <c r="B186" s="135"/>
      <c r="C186" s="158" t="s">
        <v>331</v>
      </c>
      <c r="D186" s="158" t="s">
        <v>152</v>
      </c>
      <c r="E186" s="159" t="s">
        <v>332</v>
      </c>
      <c r="F186" s="265" t="s">
        <v>333</v>
      </c>
      <c r="G186" s="265"/>
      <c r="H186" s="265"/>
      <c r="I186" s="265"/>
      <c r="J186" s="160" t="s">
        <v>164</v>
      </c>
      <c r="K186" s="161">
        <v>2</v>
      </c>
      <c r="L186" s="266">
        <v>0</v>
      </c>
      <c r="M186" s="266"/>
      <c r="N186" s="266">
        <f>ROUND(L186*K186,3)</f>
        <v>0</v>
      </c>
      <c r="O186" s="266"/>
      <c r="P186" s="266"/>
      <c r="Q186" s="266"/>
      <c r="R186" s="137"/>
      <c r="T186" s="162" t="s">
        <v>5</v>
      </c>
      <c r="U186" s="41" t="s">
        <v>38</v>
      </c>
      <c r="V186" s="163">
        <v>0.371</v>
      </c>
      <c r="W186" s="163">
        <f>V186*K186</f>
        <v>0.74199999999999999</v>
      </c>
      <c r="X186" s="163">
        <v>0</v>
      </c>
      <c r="Y186" s="163">
        <f>X186*K186</f>
        <v>0</v>
      </c>
      <c r="Z186" s="163">
        <v>2.027E-2</v>
      </c>
      <c r="AA186" s="164">
        <f>Z186*K186</f>
        <v>4.054E-2</v>
      </c>
      <c r="AC186" s="194"/>
      <c r="AD186" s="194"/>
      <c r="AE186" s="194"/>
      <c r="AF186" s="194"/>
      <c r="AG186" s="194"/>
      <c r="AH186" s="194"/>
      <c r="AR186" s="18" t="s">
        <v>219</v>
      </c>
      <c r="AT186" s="18" t="s">
        <v>152</v>
      </c>
      <c r="AU186" s="18" t="s">
        <v>81</v>
      </c>
      <c r="AY186" s="18" t="s">
        <v>151</v>
      </c>
      <c r="BE186" s="165">
        <f>IF(U186="základná",N186,0)</f>
        <v>0</v>
      </c>
      <c r="BF186" s="165">
        <f>IF(U186="znížená",N186,0)</f>
        <v>0</v>
      </c>
      <c r="BG186" s="165">
        <f>IF(U186="zákl. prenesená",N186,0)</f>
        <v>0</v>
      </c>
      <c r="BH186" s="165">
        <f>IF(U186="zníž. prenesená",N186,0)</f>
        <v>0</v>
      </c>
      <c r="BI186" s="165">
        <f>IF(U186="nulová",N186,0)</f>
        <v>0</v>
      </c>
      <c r="BJ186" s="18" t="s">
        <v>81</v>
      </c>
      <c r="BK186" s="166">
        <f>ROUND(L186*K186,3)</f>
        <v>0</v>
      </c>
      <c r="BL186" s="18" t="s">
        <v>219</v>
      </c>
      <c r="BM186" s="18" t="s">
        <v>334</v>
      </c>
    </row>
    <row r="187" spans="2:65" s="1" customFormat="1" ht="31.5" customHeight="1" x14ac:dyDescent="0.3">
      <c r="B187" s="135"/>
      <c r="C187" s="158" t="s">
        <v>335</v>
      </c>
      <c r="D187" s="158" t="s">
        <v>152</v>
      </c>
      <c r="E187" s="159" t="s">
        <v>336</v>
      </c>
      <c r="F187" s="265" t="s">
        <v>337</v>
      </c>
      <c r="G187" s="265"/>
      <c r="H187" s="265"/>
      <c r="I187" s="265"/>
      <c r="J187" s="160" t="s">
        <v>164</v>
      </c>
      <c r="K187" s="161">
        <v>2</v>
      </c>
      <c r="L187" s="266">
        <v>0</v>
      </c>
      <c r="M187" s="266"/>
      <c r="N187" s="266">
        <f>ROUND(L187*K187,3)</f>
        <v>0</v>
      </c>
      <c r="O187" s="266"/>
      <c r="P187" s="266"/>
      <c r="Q187" s="266"/>
      <c r="R187" s="137"/>
      <c r="T187" s="162" t="s">
        <v>5</v>
      </c>
      <c r="U187" s="41" t="s">
        <v>38</v>
      </c>
      <c r="V187" s="163">
        <v>0.51400000000000001</v>
      </c>
      <c r="W187" s="163">
        <f>V187*K187</f>
        <v>1.028</v>
      </c>
      <c r="X187" s="163">
        <v>7.9000000000000001E-4</v>
      </c>
      <c r="Y187" s="163">
        <f>X187*K187</f>
        <v>1.58E-3</v>
      </c>
      <c r="Z187" s="163">
        <v>0</v>
      </c>
      <c r="AA187" s="164">
        <f>Z187*K187</f>
        <v>0</v>
      </c>
      <c r="AC187" s="194"/>
      <c r="AD187" s="194"/>
      <c r="AE187" s="194"/>
      <c r="AF187" s="194"/>
      <c r="AG187" s="194"/>
      <c r="AH187" s="194"/>
      <c r="AR187" s="18" t="s">
        <v>219</v>
      </c>
      <c r="AT187" s="18" t="s">
        <v>152</v>
      </c>
      <c r="AU187" s="18" t="s">
        <v>81</v>
      </c>
      <c r="AY187" s="18" t="s">
        <v>151</v>
      </c>
      <c r="BE187" s="165">
        <f>IF(U187="základná",N187,0)</f>
        <v>0</v>
      </c>
      <c r="BF187" s="165">
        <f>IF(U187="znížená",N187,0)</f>
        <v>0</v>
      </c>
      <c r="BG187" s="165">
        <f>IF(U187="zákl. prenesená",N187,0)</f>
        <v>0</v>
      </c>
      <c r="BH187" s="165">
        <f>IF(U187="zníž. prenesená",N187,0)</f>
        <v>0</v>
      </c>
      <c r="BI187" s="165">
        <f>IF(U187="nulová",N187,0)</f>
        <v>0</v>
      </c>
      <c r="BJ187" s="18" t="s">
        <v>81</v>
      </c>
      <c r="BK187" s="166">
        <f>ROUND(L187*K187,3)</f>
        <v>0</v>
      </c>
      <c r="BL187" s="18" t="s">
        <v>219</v>
      </c>
      <c r="BM187" s="18" t="s">
        <v>338</v>
      </c>
    </row>
    <row r="188" spans="2:65" s="1" customFormat="1" ht="22.5" customHeight="1" x14ac:dyDescent="0.3">
      <c r="B188" s="135"/>
      <c r="C188" s="167" t="s">
        <v>339</v>
      </c>
      <c r="D188" s="167" t="s">
        <v>197</v>
      </c>
      <c r="E188" s="168" t="s">
        <v>340</v>
      </c>
      <c r="F188" s="267" t="s">
        <v>341</v>
      </c>
      <c r="G188" s="267"/>
      <c r="H188" s="267"/>
      <c r="I188" s="267"/>
      <c r="J188" s="169" t="s">
        <v>164</v>
      </c>
      <c r="K188" s="170">
        <v>2</v>
      </c>
      <c r="L188" s="268">
        <v>0</v>
      </c>
      <c r="M188" s="268"/>
      <c r="N188" s="268">
        <f>ROUND(L188*K188,3)</f>
        <v>0</v>
      </c>
      <c r="O188" s="266"/>
      <c r="P188" s="266"/>
      <c r="Q188" s="266"/>
      <c r="R188" s="137"/>
      <c r="T188" s="162" t="s">
        <v>5</v>
      </c>
      <c r="U188" s="41" t="s">
        <v>38</v>
      </c>
      <c r="V188" s="163">
        <v>0</v>
      </c>
      <c r="W188" s="163">
        <f>V188*K188</f>
        <v>0</v>
      </c>
      <c r="X188" s="163">
        <v>4.0999999999999999E-4</v>
      </c>
      <c r="Y188" s="163">
        <f>X188*K188</f>
        <v>8.1999999999999998E-4</v>
      </c>
      <c r="Z188" s="163">
        <v>0</v>
      </c>
      <c r="AA188" s="164">
        <f>Z188*K188</f>
        <v>0</v>
      </c>
      <c r="AC188" s="194"/>
      <c r="AD188" s="194"/>
      <c r="AE188" s="194"/>
      <c r="AF188" s="194"/>
      <c r="AG188" s="194"/>
      <c r="AH188" s="194"/>
      <c r="AR188" s="18" t="s">
        <v>282</v>
      </c>
      <c r="AT188" s="18" t="s">
        <v>197</v>
      </c>
      <c r="AU188" s="18" t="s">
        <v>81</v>
      </c>
      <c r="AY188" s="18" t="s">
        <v>151</v>
      </c>
      <c r="BE188" s="165">
        <f>IF(U188="základná",N188,0)</f>
        <v>0</v>
      </c>
      <c r="BF188" s="165">
        <f>IF(U188="znížená",N188,0)</f>
        <v>0</v>
      </c>
      <c r="BG188" s="165">
        <f>IF(U188="zákl. prenesená",N188,0)</f>
        <v>0</v>
      </c>
      <c r="BH188" s="165">
        <f>IF(U188="zníž. prenesená",N188,0)</f>
        <v>0</v>
      </c>
      <c r="BI188" s="165">
        <f>IF(U188="nulová",N188,0)</f>
        <v>0</v>
      </c>
      <c r="BJ188" s="18" t="s">
        <v>81</v>
      </c>
      <c r="BK188" s="166">
        <f>ROUND(L188*K188,3)</f>
        <v>0</v>
      </c>
      <c r="BL188" s="18" t="s">
        <v>219</v>
      </c>
      <c r="BM188" s="18" t="s">
        <v>342</v>
      </c>
    </row>
    <row r="189" spans="2:65" s="1" customFormat="1" ht="31.5" customHeight="1" x14ac:dyDescent="0.3">
      <c r="B189" s="135"/>
      <c r="C189" s="158" t="s">
        <v>343</v>
      </c>
      <c r="D189" s="158" t="s">
        <v>152</v>
      </c>
      <c r="E189" s="159" t="s">
        <v>344</v>
      </c>
      <c r="F189" s="265" t="s">
        <v>345</v>
      </c>
      <c r="G189" s="265"/>
      <c r="H189" s="265"/>
      <c r="I189" s="265"/>
      <c r="J189" s="160" t="s">
        <v>329</v>
      </c>
      <c r="K189" s="161">
        <v>0.84199999999999997</v>
      </c>
      <c r="L189" s="266">
        <v>0</v>
      </c>
      <c r="M189" s="266"/>
      <c r="N189" s="266">
        <f>ROUND(L189*K189,3)</f>
        <v>0</v>
      </c>
      <c r="O189" s="266"/>
      <c r="P189" s="266"/>
      <c r="Q189" s="266"/>
      <c r="R189" s="137"/>
      <c r="T189" s="162" t="s">
        <v>5</v>
      </c>
      <c r="U189" s="41" t="s">
        <v>38</v>
      </c>
      <c r="V189" s="163">
        <v>0</v>
      </c>
      <c r="W189" s="163">
        <f>V189*K189</f>
        <v>0</v>
      </c>
      <c r="X189" s="163">
        <v>0</v>
      </c>
      <c r="Y189" s="163">
        <f>X189*K189</f>
        <v>0</v>
      </c>
      <c r="Z189" s="163">
        <v>0</v>
      </c>
      <c r="AA189" s="164">
        <f>Z189*K189</f>
        <v>0</v>
      </c>
      <c r="AC189" s="194"/>
      <c r="AD189" s="194"/>
      <c r="AE189" s="194"/>
      <c r="AF189" s="194"/>
      <c r="AG189" s="194"/>
      <c r="AH189" s="194"/>
      <c r="AR189" s="18" t="s">
        <v>219</v>
      </c>
      <c r="AT189" s="18" t="s">
        <v>152</v>
      </c>
      <c r="AU189" s="18" t="s">
        <v>81</v>
      </c>
      <c r="AY189" s="18" t="s">
        <v>151</v>
      </c>
      <c r="BE189" s="165">
        <f>IF(U189="základná",N189,0)</f>
        <v>0</v>
      </c>
      <c r="BF189" s="165">
        <f>IF(U189="znížená",N189,0)</f>
        <v>0</v>
      </c>
      <c r="BG189" s="165">
        <f>IF(U189="zákl. prenesená",N189,0)</f>
        <v>0</v>
      </c>
      <c r="BH189" s="165">
        <f>IF(U189="zníž. prenesená",N189,0)</f>
        <v>0</v>
      </c>
      <c r="BI189" s="165">
        <f>IF(U189="nulová",N189,0)</f>
        <v>0</v>
      </c>
      <c r="BJ189" s="18" t="s">
        <v>81</v>
      </c>
      <c r="BK189" s="166">
        <f>ROUND(L189*K189,3)</f>
        <v>0</v>
      </c>
      <c r="BL189" s="18" t="s">
        <v>219</v>
      </c>
      <c r="BM189" s="18" t="s">
        <v>346</v>
      </c>
    </row>
    <row r="190" spans="2:65" s="10" customFormat="1" ht="29.85" customHeight="1" x14ac:dyDescent="0.35">
      <c r="B190" s="147"/>
      <c r="C190" s="148"/>
      <c r="D190" s="157" t="s">
        <v>138</v>
      </c>
      <c r="E190" s="157"/>
      <c r="F190" s="157"/>
      <c r="G190" s="157"/>
      <c r="H190" s="157"/>
      <c r="I190" s="157"/>
      <c r="J190" s="157"/>
      <c r="K190" s="157"/>
      <c r="L190" s="157"/>
      <c r="M190" s="157"/>
      <c r="N190" s="281">
        <f>BK190</f>
        <v>0</v>
      </c>
      <c r="O190" s="282"/>
      <c r="P190" s="282"/>
      <c r="Q190" s="282"/>
      <c r="R190" s="150"/>
      <c r="T190" s="151"/>
      <c r="U190" s="148"/>
      <c r="V190" s="148"/>
      <c r="W190" s="152">
        <f>SUM(W191:W205)</f>
        <v>31.338149999999999</v>
      </c>
      <c r="X190" s="148"/>
      <c r="Y190" s="152">
        <f>SUM(Y191:Y205)</f>
        <v>0.24073</v>
      </c>
      <c r="Z190" s="148"/>
      <c r="AA190" s="153">
        <f>SUM(AA191:AA205)</f>
        <v>0.27099999999999996</v>
      </c>
      <c r="AR190" s="154" t="s">
        <v>81</v>
      </c>
      <c r="AT190" s="155" t="s">
        <v>70</v>
      </c>
      <c r="AU190" s="155" t="s">
        <v>76</v>
      </c>
      <c r="AY190" s="154" t="s">
        <v>151</v>
      </c>
      <c r="BK190" s="156">
        <f>SUM(BK191:BK205)</f>
        <v>0</v>
      </c>
    </row>
    <row r="191" spans="2:65" s="1" customFormat="1" ht="31.5" customHeight="1" x14ac:dyDescent="0.3">
      <c r="B191" s="135"/>
      <c r="C191" s="158" t="s">
        <v>347</v>
      </c>
      <c r="D191" s="158" t="s">
        <v>152</v>
      </c>
      <c r="E191" s="159" t="s">
        <v>348</v>
      </c>
      <c r="F191" s="265" t="s">
        <v>349</v>
      </c>
      <c r="G191" s="265"/>
      <c r="H191" s="265"/>
      <c r="I191" s="265"/>
      <c r="J191" s="160" t="s">
        <v>350</v>
      </c>
      <c r="K191" s="161">
        <v>6</v>
      </c>
      <c r="L191" s="266">
        <v>0</v>
      </c>
      <c r="M191" s="266"/>
      <c r="N191" s="266">
        <f t="shared" ref="N191:N205" si="30">ROUND(L191*K191,3)</f>
        <v>0</v>
      </c>
      <c r="O191" s="266"/>
      <c r="P191" s="266"/>
      <c r="Q191" s="266"/>
      <c r="R191" s="137"/>
      <c r="T191" s="162" t="s">
        <v>5</v>
      </c>
      <c r="U191" s="41" t="s">
        <v>38</v>
      </c>
      <c r="V191" s="163">
        <v>0.51800000000000002</v>
      </c>
      <c r="W191" s="163">
        <f t="shared" ref="W191:W205" si="31">V191*K191</f>
        <v>3.1080000000000001</v>
      </c>
      <c r="X191" s="163">
        <v>0</v>
      </c>
      <c r="Y191" s="163">
        <f t="shared" ref="Y191:Y205" si="32">X191*K191</f>
        <v>0</v>
      </c>
      <c r="Z191" s="163">
        <v>1.933E-2</v>
      </c>
      <c r="AA191" s="164">
        <f t="shared" ref="AA191:AA205" si="33">Z191*K191</f>
        <v>0.11598</v>
      </c>
      <c r="AC191" s="195"/>
      <c r="AD191" s="195"/>
      <c r="AE191" s="195"/>
      <c r="AF191" s="195"/>
      <c r="AG191" s="195"/>
      <c r="AH191" s="195"/>
      <c r="AR191" s="18" t="s">
        <v>219</v>
      </c>
      <c r="AT191" s="18" t="s">
        <v>152</v>
      </c>
      <c r="AU191" s="18" t="s">
        <v>81</v>
      </c>
      <c r="AY191" s="18" t="s">
        <v>151</v>
      </c>
      <c r="BE191" s="165">
        <f t="shared" ref="BE191:BE205" si="34">IF(U191="základná",N191,0)</f>
        <v>0</v>
      </c>
      <c r="BF191" s="165">
        <f t="shared" ref="BF191:BF205" si="35">IF(U191="znížená",N191,0)</f>
        <v>0</v>
      </c>
      <c r="BG191" s="165">
        <f t="shared" ref="BG191:BG205" si="36">IF(U191="zákl. prenesená",N191,0)</f>
        <v>0</v>
      </c>
      <c r="BH191" s="165">
        <f t="shared" ref="BH191:BH205" si="37">IF(U191="zníž. prenesená",N191,0)</f>
        <v>0</v>
      </c>
      <c r="BI191" s="165">
        <f t="shared" ref="BI191:BI205" si="38">IF(U191="nulová",N191,0)</f>
        <v>0</v>
      </c>
      <c r="BJ191" s="18" t="s">
        <v>81</v>
      </c>
      <c r="BK191" s="166">
        <f t="shared" ref="BK191:BK205" si="39">ROUND(L191*K191,3)</f>
        <v>0</v>
      </c>
      <c r="BL191" s="18" t="s">
        <v>219</v>
      </c>
      <c r="BM191" s="18" t="s">
        <v>351</v>
      </c>
    </row>
    <row r="192" spans="2:65" s="1" customFormat="1" ht="31.5" customHeight="1" x14ac:dyDescent="0.3">
      <c r="B192" s="135"/>
      <c r="C192" s="158" t="s">
        <v>352</v>
      </c>
      <c r="D192" s="158" t="s">
        <v>152</v>
      </c>
      <c r="E192" s="159" t="s">
        <v>353</v>
      </c>
      <c r="F192" s="265" t="s">
        <v>354</v>
      </c>
      <c r="G192" s="265"/>
      <c r="H192" s="265"/>
      <c r="I192" s="265"/>
      <c r="J192" s="160" t="s">
        <v>350</v>
      </c>
      <c r="K192" s="161">
        <v>6</v>
      </c>
      <c r="L192" s="266">
        <v>0</v>
      </c>
      <c r="M192" s="266"/>
      <c r="N192" s="266">
        <f t="shared" si="30"/>
        <v>0</v>
      </c>
      <c r="O192" s="266"/>
      <c r="P192" s="266"/>
      <c r="Q192" s="266"/>
      <c r="R192" s="137"/>
      <c r="T192" s="162" t="s">
        <v>5</v>
      </c>
      <c r="U192" s="41" t="s">
        <v>38</v>
      </c>
      <c r="V192" s="163">
        <v>1.2739799999999999</v>
      </c>
      <c r="W192" s="163">
        <f t="shared" si="31"/>
        <v>7.6438799999999993</v>
      </c>
      <c r="X192" s="163">
        <v>7.6000000000000004E-4</v>
      </c>
      <c r="Y192" s="163">
        <f t="shared" si="32"/>
        <v>4.5599999999999998E-3</v>
      </c>
      <c r="Z192" s="163">
        <v>0</v>
      </c>
      <c r="AA192" s="164">
        <f t="shared" si="33"/>
        <v>0</v>
      </c>
      <c r="AC192" s="195"/>
      <c r="AD192" s="195"/>
      <c r="AE192" s="195"/>
      <c r="AF192" s="195"/>
      <c r="AG192" s="195"/>
      <c r="AH192" s="195"/>
      <c r="AR192" s="18" t="s">
        <v>219</v>
      </c>
      <c r="AT192" s="18" t="s">
        <v>152</v>
      </c>
      <c r="AU192" s="18" t="s">
        <v>81</v>
      </c>
      <c r="AY192" s="18" t="s">
        <v>151</v>
      </c>
      <c r="BE192" s="165">
        <f t="shared" si="34"/>
        <v>0</v>
      </c>
      <c r="BF192" s="165">
        <f t="shared" si="35"/>
        <v>0</v>
      </c>
      <c r="BG192" s="165">
        <f t="shared" si="36"/>
        <v>0</v>
      </c>
      <c r="BH192" s="165">
        <f t="shared" si="37"/>
        <v>0</v>
      </c>
      <c r="BI192" s="165">
        <f t="shared" si="38"/>
        <v>0</v>
      </c>
      <c r="BJ192" s="18" t="s">
        <v>81</v>
      </c>
      <c r="BK192" s="166">
        <f t="shared" si="39"/>
        <v>0</v>
      </c>
      <c r="BL192" s="18" t="s">
        <v>219</v>
      </c>
      <c r="BM192" s="18" t="s">
        <v>355</v>
      </c>
    </row>
    <row r="193" spans="2:65" s="1" customFormat="1" ht="22.5" customHeight="1" x14ac:dyDescent="0.3">
      <c r="B193" s="135"/>
      <c r="C193" s="167" t="s">
        <v>356</v>
      </c>
      <c r="D193" s="167" t="s">
        <v>197</v>
      </c>
      <c r="E193" s="168" t="s">
        <v>357</v>
      </c>
      <c r="F193" s="267" t="s">
        <v>358</v>
      </c>
      <c r="G193" s="267"/>
      <c r="H193" s="267"/>
      <c r="I193" s="267"/>
      <c r="J193" s="169" t="s">
        <v>164</v>
      </c>
      <c r="K193" s="170">
        <v>6</v>
      </c>
      <c r="L193" s="268">
        <v>0</v>
      </c>
      <c r="M193" s="268"/>
      <c r="N193" s="268">
        <f t="shared" si="30"/>
        <v>0</v>
      </c>
      <c r="O193" s="266"/>
      <c r="P193" s="266"/>
      <c r="Q193" s="266"/>
      <c r="R193" s="137"/>
      <c r="T193" s="162" t="s">
        <v>5</v>
      </c>
      <c r="U193" s="41" t="s">
        <v>38</v>
      </c>
      <c r="V193" s="163">
        <v>0</v>
      </c>
      <c r="W193" s="163">
        <f t="shared" si="31"/>
        <v>0</v>
      </c>
      <c r="X193" s="163">
        <v>1.4999999999999999E-2</v>
      </c>
      <c r="Y193" s="163">
        <f t="shared" si="32"/>
        <v>0.09</v>
      </c>
      <c r="Z193" s="163">
        <v>0</v>
      </c>
      <c r="AA193" s="164">
        <f t="shared" si="33"/>
        <v>0</v>
      </c>
      <c r="AC193" s="195"/>
      <c r="AD193" s="195"/>
      <c r="AE193" s="195"/>
      <c r="AF193" s="195"/>
      <c r="AG193" s="195"/>
      <c r="AH193" s="195"/>
      <c r="AR193" s="18" t="s">
        <v>282</v>
      </c>
      <c r="AT193" s="18" t="s">
        <v>197</v>
      </c>
      <c r="AU193" s="18" t="s">
        <v>81</v>
      </c>
      <c r="AY193" s="18" t="s">
        <v>151</v>
      </c>
      <c r="BE193" s="165">
        <f t="shared" si="34"/>
        <v>0</v>
      </c>
      <c r="BF193" s="165">
        <f t="shared" si="35"/>
        <v>0</v>
      </c>
      <c r="BG193" s="165">
        <f t="shared" si="36"/>
        <v>0</v>
      </c>
      <c r="BH193" s="165">
        <f t="shared" si="37"/>
        <v>0</v>
      </c>
      <c r="BI193" s="165">
        <f t="shared" si="38"/>
        <v>0</v>
      </c>
      <c r="BJ193" s="18" t="s">
        <v>81</v>
      </c>
      <c r="BK193" s="166">
        <f t="shared" si="39"/>
        <v>0</v>
      </c>
      <c r="BL193" s="18" t="s">
        <v>219</v>
      </c>
      <c r="BM193" s="18" t="s">
        <v>359</v>
      </c>
    </row>
    <row r="194" spans="2:65" s="1" customFormat="1" ht="22.5" customHeight="1" x14ac:dyDescent="0.3">
      <c r="B194" s="135"/>
      <c r="C194" s="167" t="s">
        <v>360</v>
      </c>
      <c r="D194" s="167" t="s">
        <v>197</v>
      </c>
      <c r="E194" s="168" t="s">
        <v>361</v>
      </c>
      <c r="F194" s="267" t="s">
        <v>362</v>
      </c>
      <c r="G194" s="267"/>
      <c r="H194" s="267"/>
      <c r="I194" s="267"/>
      <c r="J194" s="169" t="s">
        <v>164</v>
      </c>
      <c r="K194" s="170">
        <v>6</v>
      </c>
      <c r="L194" s="268">
        <v>0</v>
      </c>
      <c r="M194" s="268"/>
      <c r="N194" s="268">
        <f t="shared" si="30"/>
        <v>0</v>
      </c>
      <c r="O194" s="266"/>
      <c r="P194" s="266"/>
      <c r="Q194" s="266"/>
      <c r="R194" s="137"/>
      <c r="T194" s="162" t="s">
        <v>5</v>
      </c>
      <c r="U194" s="41" t="s">
        <v>38</v>
      </c>
      <c r="V194" s="163">
        <v>0</v>
      </c>
      <c r="W194" s="163">
        <f t="shared" si="31"/>
        <v>0</v>
      </c>
      <c r="X194" s="163">
        <v>1.7600000000000001E-3</v>
      </c>
      <c r="Y194" s="163">
        <f t="shared" si="32"/>
        <v>1.056E-2</v>
      </c>
      <c r="Z194" s="163">
        <v>0</v>
      </c>
      <c r="AA194" s="164">
        <f t="shared" si="33"/>
        <v>0</v>
      </c>
      <c r="AC194" s="195"/>
      <c r="AD194" s="195"/>
      <c r="AE194" s="195"/>
      <c r="AF194" s="195"/>
      <c r="AG194" s="195"/>
      <c r="AH194" s="195"/>
      <c r="AR194" s="18" t="s">
        <v>282</v>
      </c>
      <c r="AT194" s="18" t="s">
        <v>197</v>
      </c>
      <c r="AU194" s="18" t="s">
        <v>81</v>
      </c>
      <c r="AY194" s="18" t="s">
        <v>151</v>
      </c>
      <c r="BE194" s="165">
        <f t="shared" si="34"/>
        <v>0</v>
      </c>
      <c r="BF194" s="165">
        <f t="shared" si="35"/>
        <v>0</v>
      </c>
      <c r="BG194" s="165">
        <f t="shared" si="36"/>
        <v>0</v>
      </c>
      <c r="BH194" s="165">
        <f t="shared" si="37"/>
        <v>0</v>
      </c>
      <c r="BI194" s="165">
        <f t="shared" si="38"/>
        <v>0</v>
      </c>
      <c r="BJ194" s="18" t="s">
        <v>81</v>
      </c>
      <c r="BK194" s="166">
        <f t="shared" si="39"/>
        <v>0</v>
      </c>
      <c r="BL194" s="18" t="s">
        <v>219</v>
      </c>
      <c r="BM194" s="18" t="s">
        <v>363</v>
      </c>
    </row>
    <row r="195" spans="2:65" s="1" customFormat="1" ht="31.5" customHeight="1" x14ac:dyDescent="0.3">
      <c r="B195" s="135"/>
      <c r="C195" s="158" t="s">
        <v>364</v>
      </c>
      <c r="D195" s="158" t="s">
        <v>152</v>
      </c>
      <c r="E195" s="159" t="s">
        <v>365</v>
      </c>
      <c r="F195" s="265" t="s">
        <v>366</v>
      </c>
      <c r="G195" s="265"/>
      <c r="H195" s="265"/>
      <c r="I195" s="265"/>
      <c r="J195" s="160" t="s">
        <v>350</v>
      </c>
      <c r="K195" s="186">
        <v>7</v>
      </c>
      <c r="L195" s="266">
        <v>0</v>
      </c>
      <c r="M195" s="266"/>
      <c r="N195" s="266">
        <f t="shared" si="30"/>
        <v>0</v>
      </c>
      <c r="O195" s="266"/>
      <c r="P195" s="266"/>
      <c r="Q195" s="266"/>
      <c r="R195" s="137"/>
      <c r="T195" s="162" t="s">
        <v>5</v>
      </c>
      <c r="U195" s="41" t="s">
        <v>38</v>
      </c>
      <c r="V195" s="163">
        <v>0.34200000000000003</v>
      </c>
      <c r="W195" s="163">
        <f t="shared" si="31"/>
        <v>2.3940000000000001</v>
      </c>
      <c r="X195" s="163">
        <v>0</v>
      </c>
      <c r="Y195" s="163">
        <f t="shared" si="32"/>
        <v>0</v>
      </c>
      <c r="Z195" s="163">
        <v>1.9460000000000002E-2</v>
      </c>
      <c r="AA195" s="164">
        <f t="shared" si="33"/>
        <v>0.13622000000000001</v>
      </c>
      <c r="AC195" s="195"/>
      <c r="AD195" s="195"/>
      <c r="AE195" s="195"/>
      <c r="AF195" s="195"/>
      <c r="AG195" s="195"/>
      <c r="AH195" s="195"/>
      <c r="AR195" s="18" t="s">
        <v>219</v>
      </c>
      <c r="AT195" s="18" t="s">
        <v>152</v>
      </c>
      <c r="AU195" s="18" t="s">
        <v>81</v>
      </c>
      <c r="AY195" s="18" t="s">
        <v>151</v>
      </c>
      <c r="BE195" s="165">
        <f t="shared" si="34"/>
        <v>0</v>
      </c>
      <c r="BF195" s="165">
        <f t="shared" si="35"/>
        <v>0</v>
      </c>
      <c r="BG195" s="165">
        <f t="shared" si="36"/>
        <v>0</v>
      </c>
      <c r="BH195" s="165">
        <f t="shared" si="37"/>
        <v>0</v>
      </c>
      <c r="BI195" s="165">
        <f t="shared" si="38"/>
        <v>0</v>
      </c>
      <c r="BJ195" s="18" t="s">
        <v>81</v>
      </c>
      <c r="BK195" s="166">
        <f t="shared" si="39"/>
        <v>0</v>
      </c>
      <c r="BL195" s="18" t="s">
        <v>219</v>
      </c>
      <c r="BM195" s="18" t="s">
        <v>367</v>
      </c>
    </row>
    <row r="196" spans="2:65" s="1" customFormat="1" ht="31.5" customHeight="1" x14ac:dyDescent="0.3">
      <c r="B196" s="135"/>
      <c r="C196" s="158" t="s">
        <v>368</v>
      </c>
      <c r="D196" s="158" t="s">
        <v>152</v>
      </c>
      <c r="E196" s="159" t="s">
        <v>369</v>
      </c>
      <c r="F196" s="265" t="s">
        <v>370</v>
      </c>
      <c r="G196" s="265"/>
      <c r="H196" s="265"/>
      <c r="I196" s="265"/>
      <c r="J196" s="160" t="s">
        <v>350</v>
      </c>
      <c r="K196" s="186">
        <v>7</v>
      </c>
      <c r="L196" s="266">
        <v>0</v>
      </c>
      <c r="M196" s="266"/>
      <c r="N196" s="266">
        <f t="shared" si="30"/>
        <v>0</v>
      </c>
      <c r="O196" s="266"/>
      <c r="P196" s="266"/>
      <c r="Q196" s="266"/>
      <c r="R196" s="137"/>
      <c r="T196" s="162" t="s">
        <v>5</v>
      </c>
      <c r="U196" s="41" t="s">
        <v>38</v>
      </c>
      <c r="V196" s="163">
        <v>1.4998499999999999</v>
      </c>
      <c r="W196" s="163">
        <f t="shared" si="31"/>
        <v>10.498949999999999</v>
      </c>
      <c r="X196" s="163">
        <v>5.6999999999999998E-4</v>
      </c>
      <c r="Y196" s="163">
        <f t="shared" si="32"/>
        <v>3.9899999999999996E-3</v>
      </c>
      <c r="Z196" s="163">
        <v>0</v>
      </c>
      <c r="AA196" s="164">
        <f t="shared" si="33"/>
        <v>0</v>
      </c>
      <c r="AC196" s="195"/>
      <c r="AD196" s="195"/>
      <c r="AE196" s="195"/>
      <c r="AF196" s="195"/>
      <c r="AG196" s="195"/>
      <c r="AH196" s="195"/>
      <c r="AR196" s="18" t="s">
        <v>219</v>
      </c>
      <c r="AT196" s="18" t="s">
        <v>152</v>
      </c>
      <c r="AU196" s="18" t="s">
        <v>81</v>
      </c>
      <c r="AY196" s="18" t="s">
        <v>151</v>
      </c>
      <c r="BE196" s="165">
        <f t="shared" si="34"/>
        <v>0</v>
      </c>
      <c r="BF196" s="165">
        <f t="shared" si="35"/>
        <v>0</v>
      </c>
      <c r="BG196" s="165">
        <f t="shared" si="36"/>
        <v>0</v>
      </c>
      <c r="BH196" s="165">
        <f t="shared" si="37"/>
        <v>0</v>
      </c>
      <c r="BI196" s="165">
        <f t="shared" si="38"/>
        <v>0</v>
      </c>
      <c r="BJ196" s="18" t="s">
        <v>81</v>
      </c>
      <c r="BK196" s="166">
        <f t="shared" si="39"/>
        <v>0</v>
      </c>
      <c r="BL196" s="18" t="s">
        <v>219</v>
      </c>
      <c r="BM196" s="18" t="s">
        <v>371</v>
      </c>
    </row>
    <row r="197" spans="2:65" s="1" customFormat="1" ht="22.5" customHeight="1" x14ac:dyDescent="0.3">
      <c r="B197" s="135"/>
      <c r="C197" s="167" t="s">
        <v>372</v>
      </c>
      <c r="D197" s="167" t="s">
        <v>197</v>
      </c>
      <c r="E197" s="168" t="s">
        <v>373</v>
      </c>
      <c r="F197" s="271" t="s">
        <v>887</v>
      </c>
      <c r="G197" s="267"/>
      <c r="H197" s="267"/>
      <c r="I197" s="267"/>
      <c r="J197" s="169" t="s">
        <v>164</v>
      </c>
      <c r="K197" s="187">
        <v>7</v>
      </c>
      <c r="L197" s="268">
        <v>0</v>
      </c>
      <c r="M197" s="268"/>
      <c r="N197" s="268">
        <f t="shared" si="30"/>
        <v>0</v>
      </c>
      <c r="O197" s="266"/>
      <c r="P197" s="266"/>
      <c r="Q197" s="266"/>
      <c r="R197" s="137"/>
      <c r="T197" s="162" t="s">
        <v>5</v>
      </c>
      <c r="U197" s="41" t="s">
        <v>38</v>
      </c>
      <c r="V197" s="163">
        <v>0</v>
      </c>
      <c r="W197" s="163">
        <f t="shared" si="31"/>
        <v>0</v>
      </c>
      <c r="X197" s="163">
        <v>1.52E-2</v>
      </c>
      <c r="Y197" s="163">
        <f t="shared" si="32"/>
        <v>0.10639999999999999</v>
      </c>
      <c r="Z197" s="163">
        <v>0</v>
      </c>
      <c r="AA197" s="164">
        <f t="shared" si="33"/>
        <v>0</v>
      </c>
      <c r="AC197" s="195"/>
      <c r="AD197" s="195"/>
      <c r="AE197" s="195"/>
      <c r="AF197" s="195"/>
      <c r="AG197" s="195"/>
      <c r="AH197" s="195"/>
      <c r="AR197" s="18" t="s">
        <v>282</v>
      </c>
      <c r="AT197" s="18" t="s">
        <v>197</v>
      </c>
      <c r="AU197" s="18" t="s">
        <v>81</v>
      </c>
      <c r="AY197" s="18" t="s">
        <v>151</v>
      </c>
      <c r="BE197" s="165">
        <f t="shared" si="34"/>
        <v>0</v>
      </c>
      <c r="BF197" s="165">
        <f t="shared" si="35"/>
        <v>0</v>
      </c>
      <c r="BG197" s="165">
        <f t="shared" si="36"/>
        <v>0</v>
      </c>
      <c r="BH197" s="165">
        <f t="shared" si="37"/>
        <v>0</v>
      </c>
      <c r="BI197" s="165">
        <f t="shared" si="38"/>
        <v>0</v>
      </c>
      <c r="BJ197" s="18" t="s">
        <v>81</v>
      </c>
      <c r="BK197" s="166">
        <f t="shared" si="39"/>
        <v>0</v>
      </c>
      <c r="BL197" s="18" t="s">
        <v>219</v>
      </c>
      <c r="BM197" s="18" t="s">
        <v>374</v>
      </c>
    </row>
    <row r="198" spans="2:65" s="1" customFormat="1" ht="44.25" customHeight="1" x14ac:dyDescent="0.3">
      <c r="B198" s="135"/>
      <c r="C198" s="158" t="s">
        <v>375</v>
      </c>
      <c r="D198" s="158" t="s">
        <v>152</v>
      </c>
      <c r="E198" s="159" t="s">
        <v>376</v>
      </c>
      <c r="F198" s="265" t="s">
        <v>377</v>
      </c>
      <c r="G198" s="265"/>
      <c r="H198" s="265"/>
      <c r="I198" s="265"/>
      <c r="J198" s="160" t="s">
        <v>350</v>
      </c>
      <c r="K198" s="161">
        <v>1</v>
      </c>
      <c r="L198" s="266">
        <v>0</v>
      </c>
      <c r="M198" s="266"/>
      <c r="N198" s="266">
        <f t="shared" si="30"/>
        <v>0</v>
      </c>
      <c r="O198" s="266"/>
      <c r="P198" s="266"/>
      <c r="Q198" s="266"/>
      <c r="R198" s="137"/>
      <c r="T198" s="162" t="s">
        <v>5</v>
      </c>
      <c r="U198" s="41" t="s">
        <v>38</v>
      </c>
      <c r="V198" s="163">
        <v>0.54700000000000004</v>
      </c>
      <c r="W198" s="163">
        <f t="shared" si="31"/>
        <v>0.54700000000000004</v>
      </c>
      <c r="X198" s="163">
        <v>0</v>
      </c>
      <c r="Y198" s="163">
        <f t="shared" si="32"/>
        <v>0</v>
      </c>
      <c r="Z198" s="163">
        <v>1.8800000000000001E-2</v>
      </c>
      <c r="AA198" s="164">
        <f t="shared" si="33"/>
        <v>1.8800000000000001E-2</v>
      </c>
      <c r="AC198" s="195"/>
      <c r="AD198" s="195"/>
      <c r="AE198" s="195"/>
      <c r="AF198" s="195"/>
      <c r="AG198" s="195"/>
      <c r="AH198" s="195"/>
      <c r="AR198" s="18" t="s">
        <v>219</v>
      </c>
      <c r="AT198" s="18" t="s">
        <v>152</v>
      </c>
      <c r="AU198" s="18" t="s">
        <v>81</v>
      </c>
      <c r="AY198" s="18" t="s">
        <v>151</v>
      </c>
      <c r="BE198" s="165">
        <f t="shared" si="34"/>
        <v>0</v>
      </c>
      <c r="BF198" s="165">
        <f t="shared" si="35"/>
        <v>0</v>
      </c>
      <c r="BG198" s="165">
        <f t="shared" si="36"/>
        <v>0</v>
      </c>
      <c r="BH198" s="165">
        <f t="shared" si="37"/>
        <v>0</v>
      </c>
      <c r="BI198" s="165">
        <f t="shared" si="38"/>
        <v>0</v>
      </c>
      <c r="BJ198" s="18" t="s">
        <v>81</v>
      </c>
      <c r="BK198" s="166">
        <f t="shared" si="39"/>
        <v>0</v>
      </c>
      <c r="BL198" s="18" t="s">
        <v>219</v>
      </c>
      <c r="BM198" s="18" t="s">
        <v>378</v>
      </c>
    </row>
    <row r="199" spans="2:65" s="1" customFormat="1" ht="31.5" customHeight="1" x14ac:dyDescent="0.3">
      <c r="B199" s="135"/>
      <c r="C199" s="158" t="s">
        <v>379</v>
      </c>
      <c r="D199" s="158" t="s">
        <v>152</v>
      </c>
      <c r="E199" s="159" t="s">
        <v>380</v>
      </c>
      <c r="F199" s="265" t="s">
        <v>381</v>
      </c>
      <c r="G199" s="265"/>
      <c r="H199" s="265"/>
      <c r="I199" s="265"/>
      <c r="J199" s="160" t="s">
        <v>350</v>
      </c>
      <c r="K199" s="161">
        <v>1</v>
      </c>
      <c r="L199" s="266">
        <v>0</v>
      </c>
      <c r="M199" s="266"/>
      <c r="N199" s="266">
        <f t="shared" si="30"/>
        <v>0</v>
      </c>
      <c r="O199" s="266"/>
      <c r="P199" s="266"/>
      <c r="Q199" s="266"/>
      <c r="R199" s="137"/>
      <c r="T199" s="162" t="s">
        <v>5</v>
      </c>
      <c r="U199" s="41" t="s">
        <v>38</v>
      </c>
      <c r="V199" s="163">
        <v>0.96233999999999997</v>
      </c>
      <c r="W199" s="163">
        <f t="shared" si="31"/>
        <v>0.96233999999999997</v>
      </c>
      <c r="X199" s="163">
        <v>1.8000000000000001E-4</v>
      </c>
      <c r="Y199" s="163">
        <f t="shared" si="32"/>
        <v>1.8000000000000001E-4</v>
      </c>
      <c r="Z199" s="163">
        <v>0</v>
      </c>
      <c r="AA199" s="164">
        <f t="shared" si="33"/>
        <v>0</v>
      </c>
      <c r="AC199" s="195"/>
      <c r="AD199" s="195"/>
      <c r="AE199" s="195"/>
      <c r="AF199" s="195"/>
      <c r="AG199" s="195"/>
      <c r="AH199" s="195"/>
      <c r="AR199" s="18" t="s">
        <v>219</v>
      </c>
      <c r="AT199" s="18" t="s">
        <v>152</v>
      </c>
      <c r="AU199" s="18" t="s">
        <v>81</v>
      </c>
      <c r="AY199" s="18" t="s">
        <v>151</v>
      </c>
      <c r="BE199" s="165">
        <f t="shared" si="34"/>
        <v>0</v>
      </c>
      <c r="BF199" s="165">
        <f t="shared" si="35"/>
        <v>0</v>
      </c>
      <c r="BG199" s="165">
        <f t="shared" si="36"/>
        <v>0</v>
      </c>
      <c r="BH199" s="165">
        <f t="shared" si="37"/>
        <v>0</v>
      </c>
      <c r="BI199" s="165">
        <f t="shared" si="38"/>
        <v>0</v>
      </c>
      <c r="BJ199" s="18" t="s">
        <v>81</v>
      </c>
      <c r="BK199" s="166">
        <f t="shared" si="39"/>
        <v>0</v>
      </c>
      <c r="BL199" s="18" t="s">
        <v>219</v>
      </c>
      <c r="BM199" s="18" t="s">
        <v>382</v>
      </c>
    </row>
    <row r="200" spans="2:65" s="1" customFormat="1" ht="22.5" customHeight="1" x14ac:dyDescent="0.3">
      <c r="B200" s="135"/>
      <c r="C200" s="167" t="s">
        <v>383</v>
      </c>
      <c r="D200" s="167" t="s">
        <v>197</v>
      </c>
      <c r="E200" s="168" t="s">
        <v>384</v>
      </c>
      <c r="F200" s="267" t="s">
        <v>897</v>
      </c>
      <c r="G200" s="267"/>
      <c r="H200" s="267"/>
      <c r="I200" s="267"/>
      <c r="J200" s="169" t="s">
        <v>164</v>
      </c>
      <c r="K200" s="170">
        <v>1</v>
      </c>
      <c r="L200" s="268">
        <v>0</v>
      </c>
      <c r="M200" s="268"/>
      <c r="N200" s="268">
        <f t="shared" si="30"/>
        <v>0</v>
      </c>
      <c r="O200" s="266"/>
      <c r="P200" s="266"/>
      <c r="Q200" s="266"/>
      <c r="R200" s="137"/>
      <c r="T200" s="162" t="s">
        <v>5</v>
      </c>
      <c r="U200" s="41" t="s">
        <v>38</v>
      </c>
      <c r="V200" s="163">
        <v>0</v>
      </c>
      <c r="W200" s="163">
        <f t="shared" si="31"/>
        <v>0</v>
      </c>
      <c r="X200" s="163">
        <v>0.01</v>
      </c>
      <c r="Y200" s="163">
        <f t="shared" si="32"/>
        <v>0.01</v>
      </c>
      <c r="Z200" s="163">
        <v>0</v>
      </c>
      <c r="AA200" s="164">
        <f t="shared" si="33"/>
        <v>0</v>
      </c>
      <c r="AC200" s="195"/>
      <c r="AD200" s="195"/>
      <c r="AE200" s="195"/>
      <c r="AF200" s="195"/>
      <c r="AG200" s="195"/>
      <c r="AH200" s="195"/>
      <c r="AR200" s="18" t="s">
        <v>282</v>
      </c>
      <c r="AT200" s="18" t="s">
        <v>197</v>
      </c>
      <c r="AU200" s="18" t="s">
        <v>81</v>
      </c>
      <c r="AY200" s="18" t="s">
        <v>151</v>
      </c>
      <c r="BE200" s="165">
        <f t="shared" si="34"/>
        <v>0</v>
      </c>
      <c r="BF200" s="165">
        <f t="shared" si="35"/>
        <v>0</v>
      </c>
      <c r="BG200" s="165">
        <f t="shared" si="36"/>
        <v>0</v>
      </c>
      <c r="BH200" s="165">
        <f t="shared" si="37"/>
        <v>0</v>
      </c>
      <c r="BI200" s="165">
        <f t="shared" si="38"/>
        <v>0</v>
      </c>
      <c r="BJ200" s="18" t="s">
        <v>81</v>
      </c>
      <c r="BK200" s="166">
        <f t="shared" si="39"/>
        <v>0</v>
      </c>
      <c r="BL200" s="18" t="s">
        <v>219</v>
      </c>
      <c r="BM200" s="18" t="s">
        <v>385</v>
      </c>
    </row>
    <row r="201" spans="2:65" s="1" customFormat="1" ht="22.5" customHeight="1" x14ac:dyDescent="0.3">
      <c r="B201" s="135"/>
      <c r="C201" s="158" t="s">
        <v>386</v>
      </c>
      <c r="D201" s="158" t="s">
        <v>152</v>
      </c>
      <c r="E201" s="159" t="s">
        <v>387</v>
      </c>
      <c r="F201" s="265" t="s">
        <v>388</v>
      </c>
      <c r="G201" s="265"/>
      <c r="H201" s="265"/>
      <c r="I201" s="265"/>
      <c r="J201" s="160" t="s">
        <v>350</v>
      </c>
      <c r="K201" s="186">
        <v>6</v>
      </c>
      <c r="L201" s="266">
        <v>0</v>
      </c>
      <c r="M201" s="266"/>
      <c r="N201" s="266">
        <f t="shared" si="30"/>
        <v>0</v>
      </c>
      <c r="O201" s="266"/>
      <c r="P201" s="266"/>
      <c r="Q201" s="266"/>
      <c r="R201" s="137"/>
      <c r="T201" s="162" t="s">
        <v>5</v>
      </c>
      <c r="U201" s="41" t="s">
        <v>38</v>
      </c>
      <c r="V201" s="163">
        <v>0.27661000000000002</v>
      </c>
      <c r="W201" s="163">
        <f t="shared" si="31"/>
        <v>1.6596600000000001</v>
      </c>
      <c r="X201" s="163">
        <v>2.7999999999999998E-4</v>
      </c>
      <c r="Y201" s="163">
        <f t="shared" si="32"/>
        <v>1.6799999999999999E-3</v>
      </c>
      <c r="Z201" s="163">
        <v>0</v>
      </c>
      <c r="AA201" s="164">
        <f t="shared" si="33"/>
        <v>0</v>
      </c>
      <c r="AC201" s="195"/>
      <c r="AD201" s="195"/>
      <c r="AE201" s="195"/>
      <c r="AF201" s="195"/>
      <c r="AG201" s="195"/>
      <c r="AH201" s="195"/>
      <c r="AR201" s="18" t="s">
        <v>219</v>
      </c>
      <c r="AT201" s="18" t="s">
        <v>152</v>
      </c>
      <c r="AU201" s="18" t="s">
        <v>81</v>
      </c>
      <c r="AY201" s="18" t="s">
        <v>151</v>
      </c>
      <c r="BE201" s="165">
        <f t="shared" si="34"/>
        <v>0</v>
      </c>
      <c r="BF201" s="165">
        <f t="shared" si="35"/>
        <v>0</v>
      </c>
      <c r="BG201" s="165">
        <f t="shared" si="36"/>
        <v>0</v>
      </c>
      <c r="BH201" s="165">
        <f t="shared" si="37"/>
        <v>0</v>
      </c>
      <c r="BI201" s="165">
        <f t="shared" si="38"/>
        <v>0</v>
      </c>
      <c r="BJ201" s="18" t="s">
        <v>81</v>
      </c>
      <c r="BK201" s="166">
        <f t="shared" si="39"/>
        <v>0</v>
      </c>
      <c r="BL201" s="18" t="s">
        <v>219</v>
      </c>
      <c r="BM201" s="18" t="s">
        <v>389</v>
      </c>
    </row>
    <row r="202" spans="2:65" s="1" customFormat="1" ht="22.5" customHeight="1" x14ac:dyDescent="0.3">
      <c r="B202" s="135"/>
      <c r="C202" s="167" t="s">
        <v>390</v>
      </c>
      <c r="D202" s="167" t="s">
        <v>197</v>
      </c>
      <c r="E202" s="168" t="s">
        <v>391</v>
      </c>
      <c r="F202" s="267" t="s">
        <v>392</v>
      </c>
      <c r="G202" s="267"/>
      <c r="H202" s="267"/>
      <c r="I202" s="267"/>
      <c r="J202" s="169" t="s">
        <v>164</v>
      </c>
      <c r="K202" s="187">
        <v>6</v>
      </c>
      <c r="L202" s="268">
        <v>0</v>
      </c>
      <c r="M202" s="268"/>
      <c r="N202" s="268">
        <f t="shared" si="30"/>
        <v>0</v>
      </c>
      <c r="O202" s="266"/>
      <c r="P202" s="266"/>
      <c r="Q202" s="266"/>
      <c r="R202" s="137"/>
      <c r="T202" s="162" t="s">
        <v>5</v>
      </c>
      <c r="U202" s="41" t="s">
        <v>38</v>
      </c>
      <c r="V202" s="163">
        <v>0</v>
      </c>
      <c r="W202" s="163">
        <f t="shared" si="31"/>
        <v>0</v>
      </c>
      <c r="X202" s="163">
        <v>2.4000000000000001E-4</v>
      </c>
      <c r="Y202" s="163">
        <f t="shared" si="32"/>
        <v>1.4400000000000001E-3</v>
      </c>
      <c r="Z202" s="163">
        <v>0</v>
      </c>
      <c r="AA202" s="164">
        <f t="shared" si="33"/>
        <v>0</v>
      </c>
      <c r="AC202" s="195"/>
      <c r="AD202" s="195"/>
      <c r="AE202" s="195"/>
      <c r="AF202" s="195"/>
      <c r="AG202" s="195"/>
      <c r="AH202" s="195"/>
      <c r="AR202" s="18" t="s">
        <v>282</v>
      </c>
      <c r="AT202" s="18" t="s">
        <v>197</v>
      </c>
      <c r="AU202" s="18" t="s">
        <v>81</v>
      </c>
      <c r="AY202" s="18" t="s">
        <v>151</v>
      </c>
      <c r="BE202" s="165">
        <f t="shared" si="34"/>
        <v>0</v>
      </c>
      <c r="BF202" s="165">
        <f t="shared" si="35"/>
        <v>0</v>
      </c>
      <c r="BG202" s="165">
        <f t="shared" si="36"/>
        <v>0</v>
      </c>
      <c r="BH202" s="165">
        <f t="shared" si="37"/>
        <v>0</v>
      </c>
      <c r="BI202" s="165">
        <f t="shared" si="38"/>
        <v>0</v>
      </c>
      <c r="BJ202" s="18" t="s">
        <v>81</v>
      </c>
      <c r="BK202" s="166">
        <f t="shared" si="39"/>
        <v>0</v>
      </c>
      <c r="BL202" s="18" t="s">
        <v>219</v>
      </c>
      <c r="BM202" s="18" t="s">
        <v>393</v>
      </c>
    </row>
    <row r="203" spans="2:65" s="1" customFormat="1" ht="44.25" customHeight="1" x14ac:dyDescent="0.3">
      <c r="B203" s="135"/>
      <c r="C203" s="158" t="s">
        <v>394</v>
      </c>
      <c r="D203" s="158" t="s">
        <v>152</v>
      </c>
      <c r="E203" s="159" t="s">
        <v>395</v>
      </c>
      <c r="F203" s="272" t="s">
        <v>898</v>
      </c>
      <c r="G203" s="265"/>
      <c r="H203" s="265"/>
      <c r="I203" s="265"/>
      <c r="J203" s="160" t="s">
        <v>164</v>
      </c>
      <c r="K203" s="186">
        <v>8</v>
      </c>
      <c r="L203" s="266">
        <v>0</v>
      </c>
      <c r="M203" s="266"/>
      <c r="N203" s="266">
        <f t="shared" si="30"/>
        <v>0</v>
      </c>
      <c r="O203" s="266"/>
      <c r="P203" s="266"/>
      <c r="Q203" s="266"/>
      <c r="R203" s="137"/>
      <c r="T203" s="162" t="s">
        <v>5</v>
      </c>
      <c r="U203" s="41" t="s">
        <v>38</v>
      </c>
      <c r="V203" s="163">
        <v>0.56554000000000004</v>
      </c>
      <c r="W203" s="163">
        <f t="shared" si="31"/>
        <v>4.5243200000000003</v>
      </c>
      <c r="X203" s="163">
        <v>0</v>
      </c>
      <c r="Y203" s="163">
        <f t="shared" si="32"/>
        <v>0</v>
      </c>
      <c r="Z203" s="163">
        <v>0</v>
      </c>
      <c r="AA203" s="164">
        <f t="shared" si="33"/>
        <v>0</v>
      </c>
      <c r="AC203" s="195"/>
      <c r="AD203" s="195"/>
      <c r="AE203" s="195"/>
      <c r="AF203" s="195"/>
      <c r="AG203" s="195"/>
      <c r="AH203" s="195"/>
      <c r="AR203" s="18" t="s">
        <v>219</v>
      </c>
      <c r="AT203" s="18" t="s">
        <v>152</v>
      </c>
      <c r="AU203" s="18" t="s">
        <v>81</v>
      </c>
      <c r="AY203" s="18" t="s">
        <v>151</v>
      </c>
      <c r="BE203" s="165">
        <f t="shared" si="34"/>
        <v>0</v>
      </c>
      <c r="BF203" s="165">
        <f t="shared" si="35"/>
        <v>0</v>
      </c>
      <c r="BG203" s="165">
        <f t="shared" si="36"/>
        <v>0</v>
      </c>
      <c r="BH203" s="165">
        <f t="shared" si="37"/>
        <v>0</v>
      </c>
      <c r="BI203" s="165">
        <f t="shared" si="38"/>
        <v>0</v>
      </c>
      <c r="BJ203" s="18" t="s">
        <v>81</v>
      </c>
      <c r="BK203" s="166">
        <f t="shared" si="39"/>
        <v>0</v>
      </c>
      <c r="BL203" s="18" t="s">
        <v>219</v>
      </c>
      <c r="BM203" s="18" t="s">
        <v>396</v>
      </c>
    </row>
    <row r="204" spans="2:65" s="1" customFormat="1" ht="22.5" customHeight="1" x14ac:dyDescent="0.3">
      <c r="B204" s="135"/>
      <c r="C204" s="167" t="s">
        <v>397</v>
      </c>
      <c r="D204" s="167" t="s">
        <v>197</v>
      </c>
      <c r="E204" s="168" t="s">
        <v>398</v>
      </c>
      <c r="F204" s="267" t="s">
        <v>899</v>
      </c>
      <c r="G204" s="267"/>
      <c r="H204" s="267"/>
      <c r="I204" s="267"/>
      <c r="J204" s="169" t="s">
        <v>164</v>
      </c>
      <c r="K204" s="187">
        <v>8</v>
      </c>
      <c r="L204" s="268">
        <v>0</v>
      </c>
      <c r="M204" s="268"/>
      <c r="N204" s="268">
        <f t="shared" si="30"/>
        <v>0</v>
      </c>
      <c r="O204" s="266"/>
      <c r="P204" s="266"/>
      <c r="Q204" s="266"/>
      <c r="R204" s="137"/>
      <c r="T204" s="162" t="s">
        <v>5</v>
      </c>
      <c r="U204" s="41" t="s">
        <v>38</v>
      </c>
      <c r="V204" s="163">
        <v>0</v>
      </c>
      <c r="W204" s="163">
        <f t="shared" si="31"/>
        <v>0</v>
      </c>
      <c r="X204" s="163">
        <v>1.49E-3</v>
      </c>
      <c r="Y204" s="163">
        <f t="shared" si="32"/>
        <v>1.192E-2</v>
      </c>
      <c r="Z204" s="163">
        <v>0</v>
      </c>
      <c r="AA204" s="164">
        <f t="shared" si="33"/>
        <v>0</v>
      </c>
      <c r="AC204" s="195"/>
      <c r="AD204" s="195"/>
      <c r="AE204" s="195"/>
      <c r="AF204" s="195"/>
      <c r="AG204" s="195"/>
      <c r="AH204" s="195"/>
      <c r="AR204" s="18" t="s">
        <v>282</v>
      </c>
      <c r="AT204" s="18" t="s">
        <v>197</v>
      </c>
      <c r="AU204" s="18" t="s">
        <v>81</v>
      </c>
      <c r="AY204" s="18" t="s">
        <v>151</v>
      </c>
      <c r="BE204" s="165">
        <f t="shared" si="34"/>
        <v>0</v>
      </c>
      <c r="BF204" s="165">
        <f t="shared" si="35"/>
        <v>0</v>
      </c>
      <c r="BG204" s="165">
        <f t="shared" si="36"/>
        <v>0</v>
      </c>
      <c r="BH204" s="165">
        <f t="shared" si="37"/>
        <v>0</v>
      </c>
      <c r="BI204" s="165">
        <f t="shared" si="38"/>
        <v>0</v>
      </c>
      <c r="BJ204" s="18" t="s">
        <v>81</v>
      </c>
      <c r="BK204" s="166">
        <f t="shared" si="39"/>
        <v>0</v>
      </c>
      <c r="BL204" s="18" t="s">
        <v>219</v>
      </c>
      <c r="BM204" s="18" t="s">
        <v>399</v>
      </c>
    </row>
    <row r="205" spans="2:65" s="1" customFormat="1" ht="31.5" customHeight="1" x14ac:dyDescent="0.3">
      <c r="B205" s="135"/>
      <c r="C205" s="158" t="s">
        <v>400</v>
      </c>
      <c r="D205" s="158" t="s">
        <v>152</v>
      </c>
      <c r="E205" s="159" t="s">
        <v>401</v>
      </c>
      <c r="F205" s="265" t="s">
        <v>402</v>
      </c>
      <c r="G205" s="265"/>
      <c r="H205" s="265"/>
      <c r="I205" s="265"/>
      <c r="J205" s="160" t="s">
        <v>329</v>
      </c>
      <c r="K205" s="161">
        <v>22.701000000000001</v>
      </c>
      <c r="L205" s="266">
        <v>0</v>
      </c>
      <c r="M205" s="266"/>
      <c r="N205" s="266">
        <f t="shared" si="30"/>
        <v>0</v>
      </c>
      <c r="O205" s="266"/>
      <c r="P205" s="266"/>
      <c r="Q205" s="266"/>
      <c r="R205" s="137"/>
      <c r="T205" s="162" t="s">
        <v>5</v>
      </c>
      <c r="U205" s="41" t="s">
        <v>38</v>
      </c>
      <c r="V205" s="163">
        <v>0</v>
      </c>
      <c r="W205" s="163">
        <f t="shared" si="31"/>
        <v>0</v>
      </c>
      <c r="X205" s="163">
        <v>0</v>
      </c>
      <c r="Y205" s="163">
        <f t="shared" si="32"/>
        <v>0</v>
      </c>
      <c r="Z205" s="163">
        <v>0</v>
      </c>
      <c r="AA205" s="164">
        <f t="shared" si="33"/>
        <v>0</v>
      </c>
      <c r="AC205" s="195"/>
      <c r="AD205" s="195"/>
      <c r="AE205" s="195"/>
      <c r="AF205" s="195"/>
      <c r="AG205" s="195"/>
      <c r="AH205" s="195"/>
      <c r="AR205" s="18" t="s">
        <v>219</v>
      </c>
      <c r="AT205" s="18" t="s">
        <v>152</v>
      </c>
      <c r="AU205" s="18" t="s">
        <v>81</v>
      </c>
      <c r="AY205" s="18" t="s">
        <v>151</v>
      </c>
      <c r="BE205" s="165">
        <f t="shared" si="34"/>
        <v>0</v>
      </c>
      <c r="BF205" s="165">
        <f t="shared" si="35"/>
        <v>0</v>
      </c>
      <c r="BG205" s="165">
        <f t="shared" si="36"/>
        <v>0</v>
      </c>
      <c r="BH205" s="165">
        <f t="shared" si="37"/>
        <v>0</v>
      </c>
      <c r="BI205" s="165">
        <f t="shared" si="38"/>
        <v>0</v>
      </c>
      <c r="BJ205" s="18" t="s">
        <v>81</v>
      </c>
      <c r="BK205" s="166">
        <f t="shared" si="39"/>
        <v>0</v>
      </c>
      <c r="BL205" s="18" t="s">
        <v>219</v>
      </c>
      <c r="BM205" s="18" t="s">
        <v>403</v>
      </c>
    </row>
    <row r="206" spans="2:65" s="10" customFormat="1" ht="29.85" customHeight="1" x14ac:dyDescent="0.35">
      <c r="B206" s="147"/>
      <c r="C206" s="148"/>
      <c r="D206" s="157" t="s">
        <v>139</v>
      </c>
      <c r="E206" s="157"/>
      <c r="F206" s="157"/>
      <c r="G206" s="157"/>
      <c r="H206" s="157"/>
      <c r="I206" s="157"/>
      <c r="J206" s="157"/>
      <c r="K206" s="157"/>
      <c r="L206" s="157"/>
      <c r="M206" s="157"/>
      <c r="N206" s="281">
        <f>BK206</f>
        <v>0</v>
      </c>
      <c r="O206" s="282"/>
      <c r="P206" s="282"/>
      <c r="Q206" s="282"/>
      <c r="R206" s="150"/>
      <c r="T206" s="151"/>
      <c r="U206" s="148"/>
      <c r="V206" s="148"/>
      <c r="W206" s="152">
        <f>SUM(W207:W209)</f>
        <v>274.49132199999997</v>
      </c>
      <c r="X206" s="148"/>
      <c r="Y206" s="152">
        <f>SUM(Y207:Y209)</f>
        <v>8.8744153699999995</v>
      </c>
      <c r="Z206" s="148"/>
      <c r="AA206" s="153">
        <f>SUM(AA207:AA209)</f>
        <v>0</v>
      </c>
      <c r="AR206" s="154" t="s">
        <v>81</v>
      </c>
      <c r="AT206" s="155" t="s">
        <v>70</v>
      </c>
      <c r="AU206" s="155" t="s">
        <v>76</v>
      </c>
      <c r="AY206" s="154" t="s">
        <v>151</v>
      </c>
      <c r="BK206" s="156">
        <f>SUM(BK207:BK209)</f>
        <v>0</v>
      </c>
    </row>
    <row r="207" spans="2:65" s="1" customFormat="1" ht="31.5" customHeight="1" x14ac:dyDescent="0.3">
      <c r="B207" s="135"/>
      <c r="C207" s="158" t="s">
        <v>404</v>
      </c>
      <c r="D207" s="158" t="s">
        <v>152</v>
      </c>
      <c r="E207" s="159" t="s">
        <v>405</v>
      </c>
      <c r="F207" s="265" t="s">
        <v>406</v>
      </c>
      <c r="G207" s="265"/>
      <c r="H207" s="265"/>
      <c r="I207" s="265"/>
      <c r="J207" s="160" t="s">
        <v>176</v>
      </c>
      <c r="K207" s="161">
        <v>105.52</v>
      </c>
      <c r="L207" s="266">
        <v>0</v>
      </c>
      <c r="M207" s="266"/>
      <c r="N207" s="266">
        <f>ROUND(L207*K207,3)</f>
        <v>0</v>
      </c>
      <c r="O207" s="266"/>
      <c r="P207" s="266"/>
      <c r="Q207" s="266"/>
      <c r="R207" s="137"/>
      <c r="T207" s="162" t="s">
        <v>5</v>
      </c>
      <c r="U207" s="41" t="s">
        <v>38</v>
      </c>
      <c r="V207" s="163">
        <v>1.03</v>
      </c>
      <c r="W207" s="163">
        <f>V207*K207</f>
        <v>108.68559999999999</v>
      </c>
      <c r="X207" s="163">
        <v>6.5939999999999999E-2</v>
      </c>
      <c r="Y207" s="163">
        <f>X207*K207</f>
        <v>6.9579887999999999</v>
      </c>
      <c r="Z207" s="163">
        <v>0</v>
      </c>
      <c r="AA207" s="164">
        <f>Z207*K207</f>
        <v>0</v>
      </c>
      <c r="AR207" s="18" t="s">
        <v>219</v>
      </c>
      <c r="AT207" s="18" t="s">
        <v>152</v>
      </c>
      <c r="AU207" s="18" t="s">
        <v>81</v>
      </c>
      <c r="AY207" s="18" t="s">
        <v>151</v>
      </c>
      <c r="BE207" s="165">
        <f>IF(U207="základná",N207,0)</f>
        <v>0</v>
      </c>
      <c r="BF207" s="165">
        <f>IF(U207="znížená",N207,0)</f>
        <v>0</v>
      </c>
      <c r="BG207" s="165">
        <f>IF(U207="zákl. prenesená",N207,0)</f>
        <v>0</v>
      </c>
      <c r="BH207" s="165">
        <f>IF(U207="zníž. prenesená",N207,0)</f>
        <v>0</v>
      </c>
      <c r="BI207" s="165">
        <f>IF(U207="nulová",N207,0)</f>
        <v>0</v>
      </c>
      <c r="BJ207" s="18" t="s">
        <v>81</v>
      </c>
      <c r="BK207" s="166">
        <f>ROUND(L207*K207,3)</f>
        <v>0</v>
      </c>
      <c r="BL207" s="18" t="s">
        <v>219</v>
      </c>
      <c r="BM207" s="18" t="s">
        <v>407</v>
      </c>
    </row>
    <row r="208" spans="2:65" s="1" customFormat="1" ht="31.5" customHeight="1" x14ac:dyDescent="0.3">
      <c r="B208" s="135"/>
      <c r="C208" s="158" t="s">
        <v>408</v>
      </c>
      <c r="D208" s="158" t="s">
        <v>152</v>
      </c>
      <c r="E208" s="159" t="s">
        <v>409</v>
      </c>
      <c r="F208" s="265" t="s">
        <v>410</v>
      </c>
      <c r="G208" s="265"/>
      <c r="H208" s="265"/>
      <c r="I208" s="265"/>
      <c r="J208" s="160" t="s">
        <v>176</v>
      </c>
      <c r="K208" s="161">
        <v>224.66900000000001</v>
      </c>
      <c r="L208" s="266">
        <v>0</v>
      </c>
      <c r="M208" s="266"/>
      <c r="N208" s="266">
        <f>ROUND(L208*K208,3)</f>
        <v>0</v>
      </c>
      <c r="O208" s="266"/>
      <c r="P208" s="266"/>
      <c r="Q208" s="266"/>
      <c r="R208" s="137"/>
      <c r="T208" s="162" t="s">
        <v>5</v>
      </c>
      <c r="U208" s="41" t="s">
        <v>38</v>
      </c>
      <c r="V208" s="163">
        <v>0.73799999999999999</v>
      </c>
      <c r="W208" s="163">
        <f>V208*K208</f>
        <v>165.805722</v>
      </c>
      <c r="X208" s="163">
        <v>8.5299999999999994E-3</v>
      </c>
      <c r="Y208" s="163">
        <f>X208*K208</f>
        <v>1.9164265700000001</v>
      </c>
      <c r="Z208" s="163">
        <v>0</v>
      </c>
      <c r="AA208" s="164">
        <f>Z208*K208</f>
        <v>0</v>
      </c>
      <c r="AR208" s="18" t="s">
        <v>219</v>
      </c>
      <c r="AT208" s="18" t="s">
        <v>152</v>
      </c>
      <c r="AU208" s="18" t="s">
        <v>81</v>
      </c>
      <c r="AY208" s="18" t="s">
        <v>151</v>
      </c>
      <c r="BE208" s="165">
        <f>IF(U208="základná",N208,0)</f>
        <v>0</v>
      </c>
      <c r="BF208" s="165">
        <f>IF(U208="znížená",N208,0)</f>
        <v>0</v>
      </c>
      <c r="BG208" s="165">
        <f>IF(U208="zákl. prenesená",N208,0)</f>
        <v>0</v>
      </c>
      <c r="BH208" s="165">
        <f>IF(U208="zníž. prenesená",N208,0)</f>
        <v>0</v>
      </c>
      <c r="BI208" s="165">
        <f>IF(U208="nulová",N208,0)</f>
        <v>0</v>
      </c>
      <c r="BJ208" s="18" t="s">
        <v>81</v>
      </c>
      <c r="BK208" s="166">
        <f>ROUND(L208*K208,3)</f>
        <v>0</v>
      </c>
      <c r="BL208" s="18" t="s">
        <v>219</v>
      </c>
      <c r="BM208" s="18" t="s">
        <v>411</v>
      </c>
    </row>
    <row r="209" spans="2:65" s="1" customFormat="1" ht="31.5" customHeight="1" x14ac:dyDescent="0.3">
      <c r="B209" s="135"/>
      <c r="C209" s="158" t="s">
        <v>412</v>
      </c>
      <c r="D209" s="158" t="s">
        <v>152</v>
      </c>
      <c r="E209" s="159" t="s">
        <v>413</v>
      </c>
      <c r="F209" s="265" t="s">
        <v>414</v>
      </c>
      <c r="G209" s="265"/>
      <c r="H209" s="265"/>
      <c r="I209" s="265"/>
      <c r="J209" s="160" t="s">
        <v>329</v>
      </c>
      <c r="K209" s="161">
        <v>132.90700000000001</v>
      </c>
      <c r="L209" s="266">
        <v>0</v>
      </c>
      <c r="M209" s="266"/>
      <c r="N209" s="266">
        <f>ROUND(L209*K209,3)</f>
        <v>0</v>
      </c>
      <c r="O209" s="266"/>
      <c r="P209" s="266"/>
      <c r="Q209" s="266"/>
      <c r="R209" s="137"/>
      <c r="T209" s="162" t="s">
        <v>5</v>
      </c>
      <c r="U209" s="41" t="s">
        <v>38</v>
      </c>
      <c r="V209" s="163">
        <v>0</v>
      </c>
      <c r="W209" s="163">
        <f>V209*K209</f>
        <v>0</v>
      </c>
      <c r="X209" s="163">
        <v>0</v>
      </c>
      <c r="Y209" s="163">
        <f>X209*K209</f>
        <v>0</v>
      </c>
      <c r="Z209" s="163">
        <v>0</v>
      </c>
      <c r="AA209" s="164">
        <f>Z209*K209</f>
        <v>0</v>
      </c>
      <c r="AR209" s="18" t="s">
        <v>219</v>
      </c>
      <c r="AT209" s="18" t="s">
        <v>152</v>
      </c>
      <c r="AU209" s="18" t="s">
        <v>81</v>
      </c>
      <c r="AY209" s="18" t="s">
        <v>151</v>
      </c>
      <c r="BE209" s="165">
        <f>IF(U209="základná",N209,0)</f>
        <v>0</v>
      </c>
      <c r="BF209" s="165">
        <f>IF(U209="znížená",N209,0)</f>
        <v>0</v>
      </c>
      <c r="BG209" s="165">
        <f>IF(U209="zákl. prenesená",N209,0)</f>
        <v>0</v>
      </c>
      <c r="BH209" s="165">
        <f>IF(U209="zníž. prenesená",N209,0)</f>
        <v>0</v>
      </c>
      <c r="BI209" s="165">
        <f>IF(U209="nulová",N209,0)</f>
        <v>0</v>
      </c>
      <c r="BJ209" s="18" t="s">
        <v>81</v>
      </c>
      <c r="BK209" s="166">
        <f>ROUND(L209*K209,3)</f>
        <v>0</v>
      </c>
      <c r="BL209" s="18" t="s">
        <v>219</v>
      </c>
      <c r="BM209" s="18" t="s">
        <v>415</v>
      </c>
    </row>
    <row r="210" spans="2:65" s="10" customFormat="1" ht="29.85" customHeight="1" x14ac:dyDescent="0.35">
      <c r="B210" s="147"/>
      <c r="C210" s="148"/>
      <c r="D210" s="157" t="s">
        <v>140</v>
      </c>
      <c r="E210" s="157"/>
      <c r="F210" s="157"/>
      <c r="G210" s="157"/>
      <c r="H210" s="157"/>
      <c r="I210" s="157"/>
      <c r="J210" s="157"/>
      <c r="K210" s="157"/>
      <c r="L210" s="157"/>
      <c r="M210" s="157"/>
      <c r="N210" s="281">
        <f>BK210</f>
        <v>0</v>
      </c>
      <c r="O210" s="282"/>
      <c r="P210" s="282"/>
      <c r="Q210" s="282"/>
      <c r="R210" s="150"/>
      <c r="T210" s="151"/>
      <c r="U210" s="148"/>
      <c r="V210" s="148"/>
      <c r="W210" s="152">
        <f>SUM(W211:W227)</f>
        <v>36.049289999999999</v>
      </c>
      <c r="X210" s="148"/>
      <c r="Y210" s="152">
        <f>SUM(Y211:Y227)</f>
        <v>0.23594999999999997</v>
      </c>
      <c r="Z210" s="148"/>
      <c r="AA210" s="153">
        <f>SUM(AA211:AA227)</f>
        <v>0.228158</v>
      </c>
      <c r="AR210" s="154" t="s">
        <v>81</v>
      </c>
      <c r="AT210" s="155" t="s">
        <v>70</v>
      </c>
      <c r="AU210" s="155" t="s">
        <v>76</v>
      </c>
      <c r="AY210" s="154" t="s">
        <v>151</v>
      </c>
      <c r="BK210" s="156">
        <f>SUM(BK211:BK227)</f>
        <v>0</v>
      </c>
    </row>
    <row r="211" spans="2:65" s="1" customFormat="1" ht="22.5" customHeight="1" x14ac:dyDescent="0.3">
      <c r="B211" s="135"/>
      <c r="C211" s="158" t="s">
        <v>416</v>
      </c>
      <c r="D211" s="158" t="s">
        <v>152</v>
      </c>
      <c r="E211" s="159" t="s">
        <v>417</v>
      </c>
      <c r="F211" s="265" t="s">
        <v>418</v>
      </c>
      <c r="G211" s="265"/>
      <c r="H211" s="265"/>
      <c r="I211" s="265"/>
      <c r="J211" s="160" t="s">
        <v>176</v>
      </c>
      <c r="K211" s="161">
        <v>13.44</v>
      </c>
      <c r="L211" s="266">
        <v>0</v>
      </c>
      <c r="M211" s="266"/>
      <c r="N211" s="266">
        <f t="shared" ref="N211:N227" si="40">ROUND(L211*K211,3)</f>
        <v>0</v>
      </c>
      <c r="O211" s="266"/>
      <c r="P211" s="266"/>
      <c r="Q211" s="266"/>
      <c r="R211" s="137"/>
      <c r="T211" s="162" t="s">
        <v>5</v>
      </c>
      <c r="U211" s="41" t="s">
        <v>38</v>
      </c>
      <c r="V211" s="163">
        <v>0.17</v>
      </c>
      <c r="W211" s="163">
        <f t="shared" ref="W211:W227" si="41">V211*K211</f>
        <v>2.2848000000000002</v>
      </c>
      <c r="X211" s="163">
        <v>0</v>
      </c>
      <c r="Y211" s="163">
        <f t="shared" ref="Y211:Y227" si="42">X211*K211</f>
        <v>0</v>
      </c>
      <c r="Z211" s="163">
        <v>1.695E-2</v>
      </c>
      <c r="AA211" s="164">
        <f t="shared" ref="AA211:AA227" si="43">Z211*K211</f>
        <v>0.22780799999999998</v>
      </c>
      <c r="AR211" s="18" t="s">
        <v>219</v>
      </c>
      <c r="AT211" s="18" t="s">
        <v>152</v>
      </c>
      <c r="AU211" s="18" t="s">
        <v>81</v>
      </c>
      <c r="AY211" s="18" t="s">
        <v>151</v>
      </c>
      <c r="BE211" s="165">
        <f t="shared" ref="BE211:BE227" si="44">IF(U211="základná",N211,0)</f>
        <v>0</v>
      </c>
      <c r="BF211" s="165">
        <f t="shared" ref="BF211:BF227" si="45">IF(U211="znížená",N211,0)</f>
        <v>0</v>
      </c>
      <c r="BG211" s="165">
        <f t="shared" ref="BG211:BG227" si="46">IF(U211="zákl. prenesená",N211,0)</f>
        <v>0</v>
      </c>
      <c r="BH211" s="165">
        <f t="shared" ref="BH211:BH227" si="47">IF(U211="zníž. prenesená",N211,0)</f>
        <v>0</v>
      </c>
      <c r="BI211" s="165">
        <f t="shared" ref="BI211:BI227" si="48">IF(U211="nulová",N211,0)</f>
        <v>0</v>
      </c>
      <c r="BJ211" s="18" t="s">
        <v>81</v>
      </c>
      <c r="BK211" s="166">
        <f t="shared" ref="BK211:BK227" si="49">ROUND(L211*K211,3)</f>
        <v>0</v>
      </c>
      <c r="BL211" s="18" t="s">
        <v>219</v>
      </c>
      <c r="BM211" s="18" t="s">
        <v>419</v>
      </c>
    </row>
    <row r="212" spans="2:65" s="1" customFormat="1" ht="44.25" customHeight="1" x14ac:dyDescent="0.3">
      <c r="B212" s="135"/>
      <c r="C212" s="158" t="s">
        <v>420</v>
      </c>
      <c r="D212" s="158" t="s">
        <v>152</v>
      </c>
      <c r="E212" s="159" t="s">
        <v>421</v>
      </c>
      <c r="F212" s="265" t="s">
        <v>422</v>
      </c>
      <c r="G212" s="265"/>
      <c r="H212" s="265"/>
      <c r="I212" s="265"/>
      <c r="J212" s="160" t="s">
        <v>164</v>
      </c>
      <c r="K212" s="161">
        <v>4</v>
      </c>
      <c r="L212" s="266">
        <v>0</v>
      </c>
      <c r="M212" s="266"/>
      <c r="N212" s="266">
        <f t="shared" si="40"/>
        <v>0</v>
      </c>
      <c r="O212" s="266"/>
      <c r="P212" s="266"/>
      <c r="Q212" s="266"/>
      <c r="R212" s="137"/>
      <c r="T212" s="162" t="s">
        <v>5</v>
      </c>
      <c r="U212" s="41" t="s">
        <v>38</v>
      </c>
      <c r="V212" s="163">
        <v>0.88314999999999999</v>
      </c>
      <c r="W212" s="163">
        <f t="shared" si="41"/>
        <v>3.5326</v>
      </c>
      <c r="X212" s="163">
        <v>5.0000000000000002E-5</v>
      </c>
      <c r="Y212" s="163">
        <f t="shared" si="42"/>
        <v>2.0000000000000001E-4</v>
      </c>
      <c r="Z212" s="163">
        <v>0</v>
      </c>
      <c r="AA212" s="164">
        <f t="shared" si="43"/>
        <v>0</v>
      </c>
      <c r="AR212" s="18" t="s">
        <v>219</v>
      </c>
      <c r="AT212" s="18" t="s">
        <v>152</v>
      </c>
      <c r="AU212" s="18" t="s">
        <v>81</v>
      </c>
      <c r="AY212" s="18" t="s">
        <v>151</v>
      </c>
      <c r="BE212" s="165">
        <f t="shared" si="44"/>
        <v>0</v>
      </c>
      <c r="BF212" s="165">
        <f t="shared" si="45"/>
        <v>0</v>
      </c>
      <c r="BG212" s="165">
        <f t="shared" si="46"/>
        <v>0</v>
      </c>
      <c r="BH212" s="165">
        <f t="shared" si="47"/>
        <v>0</v>
      </c>
      <c r="BI212" s="165">
        <f t="shared" si="48"/>
        <v>0</v>
      </c>
      <c r="BJ212" s="18" t="s">
        <v>81</v>
      </c>
      <c r="BK212" s="166">
        <f t="shared" si="49"/>
        <v>0</v>
      </c>
      <c r="BL212" s="18" t="s">
        <v>219</v>
      </c>
      <c r="BM212" s="18" t="s">
        <v>423</v>
      </c>
    </row>
    <row r="213" spans="2:65" s="1" customFormat="1" ht="31.5" customHeight="1" x14ac:dyDescent="0.3">
      <c r="B213" s="135"/>
      <c r="C213" s="167" t="s">
        <v>424</v>
      </c>
      <c r="D213" s="167" t="s">
        <v>197</v>
      </c>
      <c r="E213" s="168" t="s">
        <v>425</v>
      </c>
      <c r="F213" s="267" t="s">
        <v>426</v>
      </c>
      <c r="G213" s="267"/>
      <c r="H213" s="267"/>
      <c r="I213" s="267"/>
      <c r="J213" s="169" t="s">
        <v>164</v>
      </c>
      <c r="K213" s="170">
        <v>2</v>
      </c>
      <c r="L213" s="268">
        <v>0</v>
      </c>
      <c r="M213" s="268"/>
      <c r="N213" s="268">
        <f t="shared" si="40"/>
        <v>0</v>
      </c>
      <c r="O213" s="266"/>
      <c r="P213" s="266"/>
      <c r="Q213" s="266"/>
      <c r="R213" s="137"/>
      <c r="T213" s="162" t="s">
        <v>5</v>
      </c>
      <c r="U213" s="41" t="s">
        <v>38</v>
      </c>
      <c r="V213" s="163">
        <v>0</v>
      </c>
      <c r="W213" s="163">
        <f t="shared" si="41"/>
        <v>0</v>
      </c>
      <c r="X213" s="163">
        <v>0.01</v>
      </c>
      <c r="Y213" s="163">
        <f t="shared" si="42"/>
        <v>0.02</v>
      </c>
      <c r="Z213" s="163">
        <v>0</v>
      </c>
      <c r="AA213" s="164">
        <f t="shared" si="43"/>
        <v>0</v>
      </c>
      <c r="AR213" s="18" t="s">
        <v>282</v>
      </c>
      <c r="AT213" s="18" t="s">
        <v>197</v>
      </c>
      <c r="AU213" s="18" t="s">
        <v>81</v>
      </c>
      <c r="AY213" s="18" t="s">
        <v>151</v>
      </c>
      <c r="BE213" s="165">
        <f t="shared" si="44"/>
        <v>0</v>
      </c>
      <c r="BF213" s="165">
        <f t="shared" si="45"/>
        <v>0</v>
      </c>
      <c r="BG213" s="165">
        <f t="shared" si="46"/>
        <v>0</v>
      </c>
      <c r="BH213" s="165">
        <f t="shared" si="47"/>
        <v>0</v>
      </c>
      <c r="BI213" s="165">
        <f t="shared" si="48"/>
        <v>0</v>
      </c>
      <c r="BJ213" s="18" t="s">
        <v>81</v>
      </c>
      <c r="BK213" s="166">
        <f t="shared" si="49"/>
        <v>0</v>
      </c>
      <c r="BL213" s="18" t="s">
        <v>219</v>
      </c>
      <c r="BM213" s="18" t="s">
        <v>427</v>
      </c>
    </row>
    <row r="214" spans="2:65" s="1" customFormat="1" ht="31.5" customHeight="1" x14ac:dyDescent="0.3">
      <c r="B214" s="135"/>
      <c r="C214" s="167" t="s">
        <v>428</v>
      </c>
      <c r="D214" s="167" t="s">
        <v>197</v>
      </c>
      <c r="E214" s="168" t="s">
        <v>429</v>
      </c>
      <c r="F214" s="267" t="s">
        <v>430</v>
      </c>
      <c r="G214" s="267"/>
      <c r="H214" s="267"/>
      <c r="I214" s="267"/>
      <c r="J214" s="169" t="s">
        <v>164</v>
      </c>
      <c r="K214" s="170">
        <v>2</v>
      </c>
      <c r="L214" s="268">
        <v>0</v>
      </c>
      <c r="M214" s="268"/>
      <c r="N214" s="268">
        <f t="shared" si="40"/>
        <v>0</v>
      </c>
      <c r="O214" s="266"/>
      <c r="P214" s="266"/>
      <c r="Q214" s="266"/>
      <c r="R214" s="137"/>
      <c r="T214" s="162" t="s">
        <v>5</v>
      </c>
      <c r="U214" s="41" t="s">
        <v>38</v>
      </c>
      <c r="V214" s="163">
        <v>0</v>
      </c>
      <c r="W214" s="163">
        <f t="shared" si="41"/>
        <v>0</v>
      </c>
      <c r="X214" s="163">
        <v>0.01</v>
      </c>
      <c r="Y214" s="163">
        <f t="shared" si="42"/>
        <v>0.02</v>
      </c>
      <c r="Z214" s="163">
        <v>0</v>
      </c>
      <c r="AA214" s="164">
        <f t="shared" si="43"/>
        <v>0</v>
      </c>
      <c r="AR214" s="18" t="s">
        <v>282</v>
      </c>
      <c r="AT214" s="18" t="s">
        <v>197</v>
      </c>
      <c r="AU214" s="18" t="s">
        <v>81</v>
      </c>
      <c r="AY214" s="18" t="s">
        <v>151</v>
      </c>
      <c r="BE214" s="165">
        <f t="shared" si="44"/>
        <v>0</v>
      </c>
      <c r="BF214" s="165">
        <f t="shared" si="45"/>
        <v>0</v>
      </c>
      <c r="BG214" s="165">
        <f t="shared" si="46"/>
        <v>0</v>
      </c>
      <c r="BH214" s="165">
        <f t="shared" si="47"/>
        <v>0</v>
      </c>
      <c r="BI214" s="165">
        <f t="shared" si="48"/>
        <v>0</v>
      </c>
      <c r="BJ214" s="18" t="s">
        <v>81</v>
      </c>
      <c r="BK214" s="166">
        <f t="shared" si="49"/>
        <v>0</v>
      </c>
      <c r="BL214" s="18" t="s">
        <v>219</v>
      </c>
      <c r="BM214" s="18" t="s">
        <v>431</v>
      </c>
    </row>
    <row r="215" spans="2:65" s="1" customFormat="1" ht="44.25" customHeight="1" x14ac:dyDescent="0.3">
      <c r="B215" s="135"/>
      <c r="C215" s="158" t="s">
        <v>432</v>
      </c>
      <c r="D215" s="158" t="s">
        <v>152</v>
      </c>
      <c r="E215" s="159" t="s">
        <v>433</v>
      </c>
      <c r="F215" s="265" t="s">
        <v>434</v>
      </c>
      <c r="G215" s="265"/>
      <c r="H215" s="265"/>
      <c r="I215" s="265"/>
      <c r="J215" s="160" t="s">
        <v>164</v>
      </c>
      <c r="K215" s="161">
        <v>4</v>
      </c>
      <c r="L215" s="266">
        <v>0</v>
      </c>
      <c r="M215" s="266"/>
      <c r="N215" s="266">
        <f t="shared" si="40"/>
        <v>0</v>
      </c>
      <c r="O215" s="266"/>
      <c r="P215" s="266"/>
      <c r="Q215" s="266"/>
      <c r="R215" s="137"/>
      <c r="T215" s="162" t="s">
        <v>5</v>
      </c>
      <c r="U215" s="41" t="s">
        <v>38</v>
      </c>
      <c r="V215" s="163">
        <v>1.2250099999999999</v>
      </c>
      <c r="W215" s="163">
        <f t="shared" si="41"/>
        <v>4.9000399999999997</v>
      </c>
      <c r="X215" s="163">
        <v>0</v>
      </c>
      <c r="Y215" s="163">
        <f t="shared" si="42"/>
        <v>0</v>
      </c>
      <c r="Z215" s="163">
        <v>0</v>
      </c>
      <c r="AA215" s="164">
        <f t="shared" si="43"/>
        <v>0</v>
      </c>
      <c r="AR215" s="18" t="s">
        <v>219</v>
      </c>
      <c r="AT215" s="18" t="s">
        <v>152</v>
      </c>
      <c r="AU215" s="18" t="s">
        <v>81</v>
      </c>
      <c r="AY215" s="18" t="s">
        <v>151</v>
      </c>
      <c r="BE215" s="165">
        <f t="shared" si="44"/>
        <v>0</v>
      </c>
      <c r="BF215" s="165">
        <f t="shared" si="45"/>
        <v>0</v>
      </c>
      <c r="BG215" s="165">
        <f t="shared" si="46"/>
        <v>0</v>
      </c>
      <c r="BH215" s="165">
        <f t="shared" si="47"/>
        <v>0</v>
      </c>
      <c r="BI215" s="165">
        <f t="shared" si="48"/>
        <v>0</v>
      </c>
      <c r="BJ215" s="18" t="s">
        <v>81</v>
      </c>
      <c r="BK215" s="166">
        <f t="shared" si="49"/>
        <v>0</v>
      </c>
      <c r="BL215" s="18" t="s">
        <v>219</v>
      </c>
      <c r="BM215" s="18" t="s">
        <v>435</v>
      </c>
    </row>
    <row r="216" spans="2:65" s="1" customFormat="1" ht="44.25" customHeight="1" x14ac:dyDescent="0.3">
      <c r="B216" s="135"/>
      <c r="C216" s="167">
        <v>71</v>
      </c>
      <c r="D216" s="167" t="s">
        <v>197</v>
      </c>
      <c r="E216" s="168" t="s">
        <v>437</v>
      </c>
      <c r="F216" s="267" t="s">
        <v>438</v>
      </c>
      <c r="G216" s="267"/>
      <c r="H216" s="267"/>
      <c r="I216" s="267"/>
      <c r="J216" s="169" t="s">
        <v>164</v>
      </c>
      <c r="K216" s="187">
        <v>4</v>
      </c>
      <c r="L216" s="268">
        <v>0</v>
      </c>
      <c r="M216" s="268"/>
      <c r="N216" s="268">
        <f t="shared" si="40"/>
        <v>0</v>
      </c>
      <c r="O216" s="266"/>
      <c r="P216" s="266"/>
      <c r="Q216" s="266"/>
      <c r="R216" s="137"/>
      <c r="T216" s="162" t="s">
        <v>5</v>
      </c>
      <c r="U216" s="41" t="s">
        <v>38</v>
      </c>
      <c r="V216" s="163">
        <v>0</v>
      </c>
      <c r="W216" s="163">
        <f t="shared" si="41"/>
        <v>0</v>
      </c>
      <c r="X216" s="163">
        <v>1.6E-2</v>
      </c>
      <c r="Y216" s="163">
        <f t="shared" si="42"/>
        <v>6.4000000000000001E-2</v>
      </c>
      <c r="Z216" s="163">
        <v>0</v>
      </c>
      <c r="AA216" s="164">
        <f t="shared" si="43"/>
        <v>0</v>
      </c>
      <c r="AR216" s="18" t="s">
        <v>282</v>
      </c>
      <c r="AT216" s="18" t="s">
        <v>197</v>
      </c>
      <c r="AU216" s="18" t="s">
        <v>81</v>
      </c>
      <c r="AY216" s="18" t="s">
        <v>151</v>
      </c>
      <c r="BE216" s="165">
        <f t="shared" si="44"/>
        <v>0</v>
      </c>
      <c r="BF216" s="165">
        <f t="shared" ref="BF216" si="50">IF(V216="základná",O216,0)</f>
        <v>0</v>
      </c>
      <c r="BG216" s="165">
        <f t="shared" ref="BG216" si="51">IF(W216="základná",P216,0)</f>
        <v>0</v>
      </c>
      <c r="BH216" s="165">
        <f t="shared" si="47"/>
        <v>0</v>
      </c>
      <c r="BI216" s="165">
        <f t="shared" si="48"/>
        <v>0</v>
      </c>
      <c r="BJ216" s="18" t="s">
        <v>81</v>
      </c>
      <c r="BK216" s="166">
        <f t="shared" si="49"/>
        <v>0</v>
      </c>
      <c r="BL216" s="18" t="s">
        <v>219</v>
      </c>
      <c r="BM216" s="18" t="s">
        <v>439</v>
      </c>
    </row>
    <row r="217" spans="2:65" s="1" customFormat="1" ht="44.25" customHeight="1" x14ac:dyDescent="0.3">
      <c r="B217" s="135"/>
      <c r="C217" s="181" t="s">
        <v>883</v>
      </c>
      <c r="D217" s="181" t="s">
        <v>197</v>
      </c>
      <c r="E217" s="182" t="s">
        <v>437</v>
      </c>
      <c r="F217" s="273" t="s">
        <v>884</v>
      </c>
      <c r="G217" s="273"/>
      <c r="H217" s="273"/>
      <c r="I217" s="273"/>
      <c r="J217" s="183" t="s">
        <v>164</v>
      </c>
      <c r="K217" s="180">
        <v>1</v>
      </c>
      <c r="L217" s="268">
        <v>0</v>
      </c>
      <c r="M217" s="268"/>
      <c r="N217" s="268">
        <f t="shared" si="40"/>
        <v>0</v>
      </c>
      <c r="O217" s="274"/>
      <c r="P217" s="274"/>
      <c r="Q217" s="274"/>
      <c r="R217" s="137"/>
      <c r="T217" s="162"/>
      <c r="U217" s="41"/>
      <c r="V217" s="163"/>
      <c r="W217" s="163"/>
      <c r="X217" s="163"/>
      <c r="Y217" s="163"/>
      <c r="Z217" s="163"/>
      <c r="AA217" s="164"/>
      <c r="AR217" s="18"/>
      <c r="AT217" s="18"/>
      <c r="AU217" s="18"/>
      <c r="AY217" s="18"/>
      <c r="BE217" s="165">
        <f t="shared" si="44"/>
        <v>0</v>
      </c>
      <c r="BF217" s="165">
        <f t="shared" si="45"/>
        <v>0</v>
      </c>
      <c r="BG217" s="165">
        <f t="shared" si="46"/>
        <v>0</v>
      </c>
      <c r="BH217" s="165">
        <f t="shared" si="47"/>
        <v>0</v>
      </c>
      <c r="BI217" s="165">
        <f t="shared" si="48"/>
        <v>0</v>
      </c>
      <c r="BJ217" s="18">
        <v>2</v>
      </c>
      <c r="BK217" s="166">
        <f t="shared" si="49"/>
        <v>0</v>
      </c>
      <c r="BL217" s="18">
        <v>16</v>
      </c>
      <c r="BM217" s="18"/>
    </row>
    <row r="218" spans="2:65" s="1" customFormat="1" ht="44.25" customHeight="1" x14ac:dyDescent="0.3">
      <c r="B218" s="135"/>
      <c r="C218" s="158" t="s">
        <v>440</v>
      </c>
      <c r="D218" s="158" t="s">
        <v>152</v>
      </c>
      <c r="E218" s="159" t="s">
        <v>441</v>
      </c>
      <c r="F218" s="265" t="s">
        <v>442</v>
      </c>
      <c r="G218" s="265"/>
      <c r="H218" s="265"/>
      <c r="I218" s="265"/>
      <c r="J218" s="160" t="s">
        <v>164</v>
      </c>
      <c r="K218" s="161">
        <v>1</v>
      </c>
      <c r="L218" s="266">
        <v>0</v>
      </c>
      <c r="M218" s="266"/>
      <c r="N218" s="266">
        <f t="shared" si="40"/>
        <v>0</v>
      </c>
      <c r="O218" s="266"/>
      <c r="P218" s="266"/>
      <c r="Q218" s="266"/>
      <c r="R218" s="137"/>
      <c r="T218" s="162" t="s">
        <v>5</v>
      </c>
      <c r="U218" s="41" t="s">
        <v>38</v>
      </c>
      <c r="V218" s="163">
        <v>2.3800300000000001</v>
      </c>
      <c r="W218" s="163">
        <f t="shared" si="41"/>
        <v>2.3800300000000001</v>
      </c>
      <c r="X218" s="163">
        <v>0</v>
      </c>
      <c r="Y218" s="163">
        <f t="shared" si="42"/>
        <v>0</v>
      </c>
      <c r="Z218" s="163">
        <v>0</v>
      </c>
      <c r="AA218" s="164">
        <f t="shared" si="43"/>
        <v>0</v>
      </c>
      <c r="AR218" s="18" t="s">
        <v>219</v>
      </c>
      <c r="AT218" s="18" t="s">
        <v>152</v>
      </c>
      <c r="AU218" s="18" t="s">
        <v>81</v>
      </c>
      <c r="AY218" s="18" t="s">
        <v>151</v>
      </c>
      <c r="BE218" s="165">
        <f t="shared" si="44"/>
        <v>0</v>
      </c>
      <c r="BF218" s="165">
        <f t="shared" si="45"/>
        <v>0</v>
      </c>
      <c r="BG218" s="165">
        <f t="shared" si="46"/>
        <v>0</v>
      </c>
      <c r="BH218" s="165">
        <f t="shared" si="47"/>
        <v>0</v>
      </c>
      <c r="BI218" s="165">
        <f t="shared" si="48"/>
        <v>0</v>
      </c>
      <c r="BJ218" s="18" t="s">
        <v>81</v>
      </c>
      <c r="BK218" s="166">
        <f t="shared" si="49"/>
        <v>0</v>
      </c>
      <c r="BL218" s="18" t="s">
        <v>219</v>
      </c>
      <c r="BM218" s="18" t="s">
        <v>443</v>
      </c>
    </row>
    <row r="219" spans="2:65" s="1" customFormat="1" ht="44.25" customHeight="1" x14ac:dyDescent="0.3">
      <c r="B219" s="135"/>
      <c r="C219" s="167" t="s">
        <v>444</v>
      </c>
      <c r="D219" s="167" t="s">
        <v>197</v>
      </c>
      <c r="E219" s="168" t="s">
        <v>445</v>
      </c>
      <c r="F219" s="267" t="s">
        <v>446</v>
      </c>
      <c r="G219" s="267"/>
      <c r="H219" s="267"/>
      <c r="I219" s="267"/>
      <c r="J219" s="169" t="s">
        <v>164</v>
      </c>
      <c r="K219" s="170">
        <v>1</v>
      </c>
      <c r="L219" s="268">
        <v>0</v>
      </c>
      <c r="M219" s="268"/>
      <c r="N219" s="268">
        <f t="shared" si="40"/>
        <v>0</v>
      </c>
      <c r="O219" s="266"/>
      <c r="P219" s="266"/>
      <c r="Q219" s="266"/>
      <c r="R219" s="137"/>
      <c r="T219" s="162" t="s">
        <v>5</v>
      </c>
      <c r="U219" s="41" t="s">
        <v>38</v>
      </c>
      <c r="V219" s="163">
        <v>0</v>
      </c>
      <c r="W219" s="163">
        <f t="shared" si="41"/>
        <v>0</v>
      </c>
      <c r="X219" s="163">
        <v>3.2000000000000001E-2</v>
      </c>
      <c r="Y219" s="163">
        <f t="shared" si="42"/>
        <v>3.2000000000000001E-2</v>
      </c>
      <c r="Z219" s="163">
        <v>0</v>
      </c>
      <c r="AA219" s="164">
        <f t="shared" si="43"/>
        <v>0</v>
      </c>
      <c r="AR219" s="18" t="s">
        <v>282</v>
      </c>
      <c r="AT219" s="18" t="s">
        <v>197</v>
      </c>
      <c r="AU219" s="18" t="s">
        <v>81</v>
      </c>
      <c r="AY219" s="18" t="s">
        <v>151</v>
      </c>
      <c r="BE219" s="165">
        <f t="shared" si="44"/>
        <v>0</v>
      </c>
      <c r="BF219" s="165">
        <f t="shared" si="45"/>
        <v>0</v>
      </c>
      <c r="BG219" s="165">
        <f t="shared" si="46"/>
        <v>0</v>
      </c>
      <c r="BH219" s="165">
        <f t="shared" si="47"/>
        <v>0</v>
      </c>
      <c r="BI219" s="165">
        <f t="shared" si="48"/>
        <v>0</v>
      </c>
      <c r="BJ219" s="18" t="s">
        <v>81</v>
      </c>
      <c r="BK219" s="166">
        <f t="shared" si="49"/>
        <v>0</v>
      </c>
      <c r="BL219" s="18" t="s">
        <v>219</v>
      </c>
      <c r="BM219" s="18" t="s">
        <v>447</v>
      </c>
    </row>
    <row r="220" spans="2:65" s="1" customFormat="1" ht="31.5" customHeight="1" x14ac:dyDescent="0.3">
      <c r="B220" s="135"/>
      <c r="C220" s="158" t="s">
        <v>448</v>
      </c>
      <c r="D220" s="158" t="s">
        <v>152</v>
      </c>
      <c r="E220" s="159" t="s">
        <v>449</v>
      </c>
      <c r="F220" s="265" t="s">
        <v>450</v>
      </c>
      <c r="G220" s="265"/>
      <c r="H220" s="265"/>
      <c r="I220" s="265"/>
      <c r="J220" s="160" t="s">
        <v>164</v>
      </c>
      <c r="K220" s="161">
        <v>17</v>
      </c>
      <c r="L220" s="266">
        <v>0</v>
      </c>
      <c r="M220" s="266"/>
      <c r="N220" s="266">
        <f t="shared" si="40"/>
        <v>0</v>
      </c>
      <c r="O220" s="266"/>
      <c r="P220" s="266"/>
      <c r="Q220" s="266"/>
      <c r="R220" s="137"/>
      <c r="T220" s="162" t="s">
        <v>5</v>
      </c>
      <c r="U220" s="41" t="s">
        <v>38</v>
      </c>
      <c r="V220" s="163">
        <v>0.25600000000000001</v>
      </c>
      <c r="W220" s="163">
        <f t="shared" si="41"/>
        <v>4.3520000000000003</v>
      </c>
      <c r="X220" s="163">
        <v>0</v>
      </c>
      <c r="Y220" s="163">
        <f t="shared" si="42"/>
        <v>0</v>
      </c>
      <c r="Z220" s="163">
        <v>1.0000000000000001E-5</v>
      </c>
      <c r="AA220" s="164">
        <f t="shared" si="43"/>
        <v>1.7000000000000001E-4</v>
      </c>
      <c r="AR220" s="18" t="s">
        <v>219</v>
      </c>
      <c r="AT220" s="18" t="s">
        <v>152</v>
      </c>
      <c r="AU220" s="18" t="s">
        <v>81</v>
      </c>
      <c r="AY220" s="18" t="s">
        <v>151</v>
      </c>
      <c r="BE220" s="165">
        <f t="shared" si="44"/>
        <v>0</v>
      </c>
      <c r="BF220" s="165">
        <f t="shared" si="45"/>
        <v>0</v>
      </c>
      <c r="BG220" s="165">
        <f t="shared" si="46"/>
        <v>0</v>
      </c>
      <c r="BH220" s="165">
        <f t="shared" si="47"/>
        <v>0</v>
      </c>
      <c r="BI220" s="165">
        <f t="shared" si="48"/>
        <v>0</v>
      </c>
      <c r="BJ220" s="18" t="s">
        <v>81</v>
      </c>
      <c r="BK220" s="166">
        <f t="shared" si="49"/>
        <v>0</v>
      </c>
      <c r="BL220" s="18" t="s">
        <v>219</v>
      </c>
      <c r="BM220" s="18" t="s">
        <v>451</v>
      </c>
    </row>
    <row r="221" spans="2:65" s="1" customFormat="1" ht="31.5" customHeight="1" x14ac:dyDescent="0.3">
      <c r="B221" s="135"/>
      <c r="C221" s="158" t="s">
        <v>452</v>
      </c>
      <c r="D221" s="158" t="s">
        <v>152</v>
      </c>
      <c r="E221" s="159" t="s">
        <v>453</v>
      </c>
      <c r="F221" s="265" t="s">
        <v>454</v>
      </c>
      <c r="G221" s="265"/>
      <c r="H221" s="265"/>
      <c r="I221" s="265"/>
      <c r="J221" s="160" t="s">
        <v>164</v>
      </c>
      <c r="K221" s="161">
        <v>6</v>
      </c>
      <c r="L221" s="266">
        <v>0</v>
      </c>
      <c r="M221" s="266"/>
      <c r="N221" s="266">
        <f t="shared" si="40"/>
        <v>0</v>
      </c>
      <c r="O221" s="266"/>
      <c r="P221" s="266"/>
      <c r="Q221" s="266"/>
      <c r="R221" s="137"/>
      <c r="T221" s="162" t="s">
        <v>5</v>
      </c>
      <c r="U221" s="41" t="s">
        <v>38</v>
      </c>
      <c r="V221" s="163">
        <v>0.34</v>
      </c>
      <c r="W221" s="163">
        <f t="shared" si="41"/>
        <v>2.04</v>
      </c>
      <c r="X221" s="163">
        <v>0</v>
      </c>
      <c r="Y221" s="163">
        <f t="shared" si="42"/>
        <v>0</v>
      </c>
      <c r="Z221" s="163">
        <v>3.0000000000000001E-5</v>
      </c>
      <c r="AA221" s="164">
        <f t="shared" si="43"/>
        <v>1.8000000000000001E-4</v>
      </c>
      <c r="AR221" s="18" t="s">
        <v>219</v>
      </c>
      <c r="AT221" s="18" t="s">
        <v>152</v>
      </c>
      <c r="AU221" s="18" t="s">
        <v>81</v>
      </c>
      <c r="AY221" s="18" t="s">
        <v>151</v>
      </c>
      <c r="BE221" s="165">
        <f t="shared" si="44"/>
        <v>0</v>
      </c>
      <c r="BF221" s="165">
        <f t="shared" si="45"/>
        <v>0</v>
      </c>
      <c r="BG221" s="165">
        <f t="shared" si="46"/>
        <v>0</v>
      </c>
      <c r="BH221" s="165">
        <f t="shared" si="47"/>
        <v>0</v>
      </c>
      <c r="BI221" s="165">
        <f t="shared" si="48"/>
        <v>0</v>
      </c>
      <c r="BJ221" s="18" t="s">
        <v>81</v>
      </c>
      <c r="BK221" s="166">
        <f t="shared" si="49"/>
        <v>0</v>
      </c>
      <c r="BL221" s="18" t="s">
        <v>219</v>
      </c>
      <c r="BM221" s="18" t="s">
        <v>455</v>
      </c>
    </row>
    <row r="222" spans="2:65" s="1" customFormat="1" ht="31.5" customHeight="1" x14ac:dyDescent="0.3">
      <c r="B222" s="135"/>
      <c r="C222" s="158" t="s">
        <v>456</v>
      </c>
      <c r="D222" s="158" t="s">
        <v>152</v>
      </c>
      <c r="E222" s="159" t="s">
        <v>457</v>
      </c>
      <c r="F222" s="265" t="s">
        <v>878</v>
      </c>
      <c r="G222" s="265"/>
      <c r="H222" s="265"/>
      <c r="I222" s="265"/>
      <c r="J222" s="160" t="s">
        <v>164</v>
      </c>
      <c r="K222" s="186">
        <v>5</v>
      </c>
      <c r="L222" s="266">
        <v>0</v>
      </c>
      <c r="M222" s="266"/>
      <c r="N222" s="266">
        <f t="shared" si="40"/>
        <v>0</v>
      </c>
      <c r="O222" s="266"/>
      <c r="P222" s="266"/>
      <c r="Q222" s="266"/>
      <c r="R222" s="137"/>
      <c r="T222" s="162" t="s">
        <v>5</v>
      </c>
      <c r="U222" s="41" t="s">
        <v>38</v>
      </c>
      <c r="V222" s="163">
        <v>2.5510000000000002</v>
      </c>
      <c r="W222" s="163">
        <f t="shared" si="41"/>
        <v>12.755000000000001</v>
      </c>
      <c r="X222" s="163">
        <v>4.4999999999999999E-4</v>
      </c>
      <c r="Y222" s="163">
        <f t="shared" si="42"/>
        <v>2.2499999999999998E-3</v>
      </c>
      <c r="Z222" s="163">
        <v>0</v>
      </c>
      <c r="AA222" s="164">
        <f t="shared" si="43"/>
        <v>0</v>
      </c>
      <c r="AR222" s="18" t="s">
        <v>219</v>
      </c>
      <c r="AT222" s="18" t="s">
        <v>152</v>
      </c>
      <c r="AU222" s="18" t="s">
        <v>81</v>
      </c>
      <c r="AY222" s="18" t="s">
        <v>151</v>
      </c>
      <c r="BE222" s="165">
        <f t="shared" si="44"/>
        <v>0</v>
      </c>
      <c r="BF222" s="165">
        <f t="shared" si="45"/>
        <v>0</v>
      </c>
      <c r="BG222" s="165">
        <f t="shared" si="46"/>
        <v>0</v>
      </c>
      <c r="BH222" s="165">
        <f t="shared" si="47"/>
        <v>0</v>
      </c>
      <c r="BI222" s="165">
        <f t="shared" si="48"/>
        <v>0</v>
      </c>
      <c r="BJ222" s="18" t="s">
        <v>81</v>
      </c>
      <c r="BK222" s="166">
        <f t="shared" si="49"/>
        <v>0</v>
      </c>
      <c r="BL222" s="18" t="s">
        <v>219</v>
      </c>
      <c r="BM222" s="18" t="s">
        <v>458</v>
      </c>
    </row>
    <row r="223" spans="2:65" s="1" customFormat="1" ht="22.5" customHeight="1" x14ac:dyDescent="0.3">
      <c r="B223" s="135"/>
      <c r="C223" s="167" t="s">
        <v>459</v>
      </c>
      <c r="D223" s="167" t="s">
        <v>197</v>
      </c>
      <c r="E223" s="168" t="s">
        <v>460</v>
      </c>
      <c r="F223" s="267" t="s">
        <v>881</v>
      </c>
      <c r="G223" s="267"/>
      <c r="H223" s="267"/>
      <c r="I223" s="267"/>
      <c r="J223" s="169" t="s">
        <v>164</v>
      </c>
      <c r="K223" s="187">
        <v>4</v>
      </c>
      <c r="L223" s="268">
        <v>0</v>
      </c>
      <c r="M223" s="268"/>
      <c r="N223" s="268">
        <f t="shared" si="40"/>
        <v>0</v>
      </c>
      <c r="O223" s="266"/>
      <c r="P223" s="266"/>
      <c r="Q223" s="266"/>
      <c r="R223" s="137"/>
      <c r="T223" s="162" t="s">
        <v>5</v>
      </c>
      <c r="U223" s="41" t="s">
        <v>38</v>
      </c>
      <c r="V223" s="163">
        <v>0</v>
      </c>
      <c r="W223" s="163">
        <f t="shared" si="41"/>
        <v>0</v>
      </c>
      <c r="X223" s="163">
        <v>1.7999999999999999E-2</v>
      </c>
      <c r="Y223" s="163">
        <f t="shared" si="42"/>
        <v>7.1999999999999995E-2</v>
      </c>
      <c r="Z223" s="163">
        <v>0</v>
      </c>
      <c r="AA223" s="164">
        <f t="shared" si="43"/>
        <v>0</v>
      </c>
      <c r="AR223" s="18" t="s">
        <v>282</v>
      </c>
      <c r="AT223" s="18" t="s">
        <v>197</v>
      </c>
      <c r="AU223" s="18" t="s">
        <v>81</v>
      </c>
      <c r="AY223" s="18" t="s">
        <v>151</v>
      </c>
      <c r="BE223" s="165">
        <f t="shared" si="44"/>
        <v>0</v>
      </c>
      <c r="BF223" s="165">
        <f t="shared" si="45"/>
        <v>0</v>
      </c>
      <c r="BG223" s="165">
        <f t="shared" si="46"/>
        <v>0</v>
      </c>
      <c r="BH223" s="165">
        <f t="shared" si="47"/>
        <v>0</v>
      </c>
      <c r="BI223" s="165">
        <f t="shared" si="48"/>
        <v>0</v>
      </c>
      <c r="BJ223" s="18" t="s">
        <v>81</v>
      </c>
      <c r="BK223" s="166">
        <f t="shared" si="49"/>
        <v>0</v>
      </c>
      <c r="BL223" s="18" t="s">
        <v>219</v>
      </c>
      <c r="BM223" s="18" t="s">
        <v>461</v>
      </c>
    </row>
    <row r="224" spans="2:65" s="1" customFormat="1" ht="22.5" customHeight="1" x14ac:dyDescent="0.3">
      <c r="B224" s="135"/>
      <c r="C224" s="184" t="s">
        <v>885</v>
      </c>
      <c r="D224" s="184" t="s">
        <v>197</v>
      </c>
      <c r="E224" s="185" t="s">
        <v>460</v>
      </c>
      <c r="F224" s="273" t="s">
        <v>886</v>
      </c>
      <c r="G224" s="273"/>
      <c r="H224" s="273"/>
      <c r="I224" s="273"/>
      <c r="J224" s="183" t="s">
        <v>164</v>
      </c>
      <c r="K224" s="180">
        <v>1</v>
      </c>
      <c r="L224" s="275">
        <v>0</v>
      </c>
      <c r="M224" s="275"/>
      <c r="N224" s="275">
        <f t="shared" si="40"/>
        <v>0</v>
      </c>
      <c r="O224" s="276"/>
      <c r="P224" s="276"/>
      <c r="Q224" s="276"/>
      <c r="R224" s="137"/>
      <c r="T224" s="162"/>
      <c r="U224" s="41"/>
      <c r="V224" s="163"/>
      <c r="W224" s="163"/>
      <c r="X224" s="163"/>
      <c r="Y224" s="163"/>
      <c r="Z224" s="163"/>
      <c r="AA224" s="164"/>
      <c r="AR224" s="18"/>
      <c r="AT224" s="18"/>
      <c r="AU224" s="18"/>
      <c r="AY224" s="18"/>
      <c r="BE224" s="165">
        <f t="shared" si="44"/>
        <v>0</v>
      </c>
      <c r="BF224" s="165">
        <f t="shared" si="45"/>
        <v>0</v>
      </c>
      <c r="BG224" s="165">
        <f t="shared" si="46"/>
        <v>0</v>
      </c>
      <c r="BH224" s="165">
        <f t="shared" si="47"/>
        <v>0</v>
      </c>
      <c r="BI224" s="165">
        <f t="shared" si="48"/>
        <v>0</v>
      </c>
      <c r="BJ224" s="18">
        <v>2</v>
      </c>
      <c r="BK224" s="166"/>
      <c r="BL224" s="18">
        <v>16</v>
      </c>
      <c r="BM224" s="18"/>
    </row>
    <row r="225" spans="2:65" s="1" customFormat="1" ht="31.5" customHeight="1" x14ac:dyDescent="0.3">
      <c r="B225" s="135"/>
      <c r="C225" s="158" t="s">
        <v>462</v>
      </c>
      <c r="D225" s="158" t="s">
        <v>152</v>
      </c>
      <c r="E225" s="159" t="s">
        <v>463</v>
      </c>
      <c r="F225" s="265" t="s">
        <v>879</v>
      </c>
      <c r="G225" s="265"/>
      <c r="H225" s="265"/>
      <c r="I225" s="265"/>
      <c r="J225" s="160" t="s">
        <v>164</v>
      </c>
      <c r="K225" s="161">
        <v>1</v>
      </c>
      <c r="L225" s="266">
        <v>0</v>
      </c>
      <c r="M225" s="266"/>
      <c r="N225" s="266">
        <f t="shared" si="40"/>
        <v>0</v>
      </c>
      <c r="O225" s="266"/>
      <c r="P225" s="266"/>
      <c r="Q225" s="266"/>
      <c r="R225" s="137"/>
      <c r="T225" s="162" t="s">
        <v>5</v>
      </c>
      <c r="U225" s="41" t="s">
        <v>38</v>
      </c>
      <c r="V225" s="163">
        <v>3.8048199999999999</v>
      </c>
      <c r="W225" s="163">
        <f t="shared" si="41"/>
        <v>3.8048199999999999</v>
      </c>
      <c r="X225" s="163">
        <v>5.0000000000000001E-4</v>
      </c>
      <c r="Y225" s="163">
        <f t="shared" si="42"/>
        <v>5.0000000000000001E-4</v>
      </c>
      <c r="Z225" s="163">
        <v>0</v>
      </c>
      <c r="AA225" s="164">
        <f t="shared" si="43"/>
        <v>0</v>
      </c>
      <c r="AR225" s="18" t="s">
        <v>219</v>
      </c>
      <c r="AT225" s="18" t="s">
        <v>152</v>
      </c>
      <c r="AU225" s="18" t="s">
        <v>81</v>
      </c>
      <c r="AY225" s="18" t="s">
        <v>151</v>
      </c>
      <c r="BE225" s="165">
        <f t="shared" si="44"/>
        <v>0</v>
      </c>
      <c r="BF225" s="165">
        <f t="shared" si="45"/>
        <v>0</v>
      </c>
      <c r="BG225" s="165">
        <f t="shared" si="46"/>
        <v>0</v>
      </c>
      <c r="BH225" s="165">
        <f t="shared" si="47"/>
        <v>0</v>
      </c>
      <c r="BI225" s="165">
        <f t="shared" si="48"/>
        <v>0</v>
      </c>
      <c r="BJ225" s="18" t="s">
        <v>81</v>
      </c>
      <c r="BK225" s="166">
        <f t="shared" si="49"/>
        <v>0</v>
      </c>
      <c r="BL225" s="18" t="s">
        <v>219</v>
      </c>
      <c r="BM225" s="18" t="s">
        <v>464</v>
      </c>
    </row>
    <row r="226" spans="2:65" s="1" customFormat="1" ht="22.5" customHeight="1" x14ac:dyDescent="0.3">
      <c r="B226" s="135"/>
      <c r="C226" s="167" t="s">
        <v>465</v>
      </c>
      <c r="D226" s="167" t="s">
        <v>197</v>
      </c>
      <c r="E226" s="168" t="s">
        <v>466</v>
      </c>
      <c r="F226" s="267" t="s">
        <v>880</v>
      </c>
      <c r="G226" s="267"/>
      <c r="H226" s="267"/>
      <c r="I226" s="267"/>
      <c r="J226" s="169" t="s">
        <v>164</v>
      </c>
      <c r="K226" s="170">
        <v>1</v>
      </c>
      <c r="L226" s="268">
        <v>0</v>
      </c>
      <c r="M226" s="268"/>
      <c r="N226" s="268">
        <f t="shared" si="40"/>
        <v>0</v>
      </c>
      <c r="O226" s="266"/>
      <c r="P226" s="266"/>
      <c r="Q226" s="266"/>
      <c r="R226" s="137"/>
      <c r="T226" s="162" t="s">
        <v>5</v>
      </c>
      <c r="U226" s="41" t="s">
        <v>38</v>
      </c>
      <c r="V226" s="163">
        <v>0</v>
      </c>
      <c r="W226" s="163">
        <f t="shared" si="41"/>
        <v>0</v>
      </c>
      <c r="X226" s="163">
        <v>2.5000000000000001E-2</v>
      </c>
      <c r="Y226" s="163">
        <f t="shared" si="42"/>
        <v>2.5000000000000001E-2</v>
      </c>
      <c r="Z226" s="163">
        <v>0</v>
      </c>
      <c r="AA226" s="164">
        <f t="shared" si="43"/>
        <v>0</v>
      </c>
      <c r="AR226" s="18" t="s">
        <v>282</v>
      </c>
      <c r="AT226" s="18" t="s">
        <v>197</v>
      </c>
      <c r="AU226" s="18" t="s">
        <v>81</v>
      </c>
      <c r="AY226" s="18" t="s">
        <v>151</v>
      </c>
      <c r="BE226" s="165">
        <f t="shared" si="44"/>
        <v>0</v>
      </c>
      <c r="BF226" s="165">
        <f t="shared" si="45"/>
        <v>0</v>
      </c>
      <c r="BG226" s="165">
        <f t="shared" si="46"/>
        <v>0</v>
      </c>
      <c r="BH226" s="165">
        <f t="shared" si="47"/>
        <v>0</v>
      </c>
      <c r="BI226" s="165">
        <f t="shared" si="48"/>
        <v>0</v>
      </c>
      <c r="BJ226" s="18" t="s">
        <v>81</v>
      </c>
      <c r="BK226" s="166">
        <f t="shared" si="49"/>
        <v>0</v>
      </c>
      <c r="BL226" s="18" t="s">
        <v>219</v>
      </c>
      <c r="BM226" s="18" t="s">
        <v>467</v>
      </c>
    </row>
    <row r="227" spans="2:65" s="1" customFormat="1" ht="31.5" customHeight="1" x14ac:dyDescent="0.3">
      <c r="B227" s="135"/>
      <c r="C227" s="158" t="s">
        <v>468</v>
      </c>
      <c r="D227" s="158" t="s">
        <v>152</v>
      </c>
      <c r="E227" s="159" t="s">
        <v>469</v>
      </c>
      <c r="F227" s="265" t="s">
        <v>470</v>
      </c>
      <c r="G227" s="265"/>
      <c r="H227" s="265"/>
      <c r="I227" s="265"/>
      <c r="J227" s="160" t="s">
        <v>329</v>
      </c>
      <c r="K227" s="161">
        <v>46.332000000000001</v>
      </c>
      <c r="L227" s="266">
        <v>0</v>
      </c>
      <c r="M227" s="266"/>
      <c r="N227" s="266">
        <f t="shared" si="40"/>
        <v>0</v>
      </c>
      <c r="O227" s="266"/>
      <c r="P227" s="266"/>
      <c r="Q227" s="266"/>
      <c r="R227" s="137"/>
      <c r="T227" s="162" t="s">
        <v>5</v>
      </c>
      <c r="U227" s="41" t="s">
        <v>38</v>
      </c>
      <c r="V227" s="163">
        <v>0</v>
      </c>
      <c r="W227" s="163">
        <f t="shared" si="41"/>
        <v>0</v>
      </c>
      <c r="X227" s="163">
        <v>0</v>
      </c>
      <c r="Y227" s="163">
        <f t="shared" si="42"/>
        <v>0</v>
      </c>
      <c r="Z227" s="163">
        <v>0</v>
      </c>
      <c r="AA227" s="164">
        <f t="shared" si="43"/>
        <v>0</v>
      </c>
      <c r="AR227" s="18" t="s">
        <v>219</v>
      </c>
      <c r="AT227" s="18" t="s">
        <v>152</v>
      </c>
      <c r="AU227" s="18" t="s">
        <v>81</v>
      </c>
      <c r="AY227" s="18" t="s">
        <v>151</v>
      </c>
      <c r="BE227" s="165">
        <f t="shared" si="44"/>
        <v>0</v>
      </c>
      <c r="BF227" s="165">
        <f t="shared" si="45"/>
        <v>0</v>
      </c>
      <c r="BG227" s="165">
        <f t="shared" si="46"/>
        <v>0</v>
      </c>
      <c r="BH227" s="165">
        <f t="shared" si="47"/>
        <v>0</v>
      </c>
      <c r="BI227" s="165">
        <f t="shared" si="48"/>
        <v>0</v>
      </c>
      <c r="BJ227" s="18" t="s">
        <v>81</v>
      </c>
      <c r="BK227" s="166">
        <f t="shared" si="49"/>
        <v>0</v>
      </c>
      <c r="BL227" s="18" t="s">
        <v>219</v>
      </c>
      <c r="BM227" s="18" t="s">
        <v>471</v>
      </c>
    </row>
    <row r="228" spans="2:65" s="10" customFormat="1" ht="29.85" customHeight="1" x14ac:dyDescent="0.35">
      <c r="B228" s="147"/>
      <c r="C228" s="148"/>
      <c r="D228" s="157" t="s">
        <v>141</v>
      </c>
      <c r="E228" s="157"/>
      <c r="F228" s="157"/>
      <c r="G228" s="157"/>
      <c r="H228" s="157"/>
      <c r="I228" s="157"/>
      <c r="J228" s="157"/>
      <c r="K228" s="157"/>
      <c r="L228" s="157"/>
      <c r="M228" s="157"/>
      <c r="N228" s="281">
        <f>BK228</f>
        <v>0</v>
      </c>
      <c r="O228" s="282"/>
      <c r="P228" s="282"/>
      <c r="Q228" s="282"/>
      <c r="R228" s="150"/>
      <c r="T228" s="151"/>
      <c r="U228" s="148"/>
      <c r="V228" s="148"/>
      <c r="W228" s="152">
        <f>SUM(W229:W236)</f>
        <v>122.00424</v>
      </c>
      <c r="X228" s="148"/>
      <c r="Y228" s="152">
        <f>SUM(Y229:Y236)</f>
        <v>0.70179000000000002</v>
      </c>
      <c r="Z228" s="148"/>
      <c r="AA228" s="153">
        <f>SUM(AA229:AA236)</f>
        <v>73.506</v>
      </c>
      <c r="AR228" s="154" t="s">
        <v>81</v>
      </c>
      <c r="AT228" s="155" t="s">
        <v>70</v>
      </c>
      <c r="AU228" s="155" t="s">
        <v>76</v>
      </c>
      <c r="AY228" s="154" t="s">
        <v>151</v>
      </c>
      <c r="BK228" s="156">
        <f>SUM(BK229:BK236)</f>
        <v>0</v>
      </c>
    </row>
    <row r="229" spans="2:65" s="1" customFormat="1" ht="31.5" customHeight="1" x14ac:dyDescent="0.3">
      <c r="B229" s="135"/>
      <c r="C229" s="158" t="s">
        <v>472</v>
      </c>
      <c r="D229" s="158" t="s">
        <v>152</v>
      </c>
      <c r="E229" s="159" t="s">
        <v>473</v>
      </c>
      <c r="F229" s="265" t="s">
        <v>900</v>
      </c>
      <c r="G229" s="265"/>
      <c r="H229" s="265"/>
      <c r="I229" s="265"/>
      <c r="J229" s="188" t="s">
        <v>350</v>
      </c>
      <c r="K229" s="161">
        <v>6</v>
      </c>
      <c r="L229" s="266">
        <v>0</v>
      </c>
      <c r="M229" s="266"/>
      <c r="N229" s="266">
        <f t="shared" ref="N229:N236" si="52">ROUND(L229*K229,3)</f>
        <v>0</v>
      </c>
      <c r="O229" s="266"/>
      <c r="P229" s="266"/>
      <c r="Q229" s="266"/>
      <c r="R229" s="137"/>
      <c r="T229" s="162" t="s">
        <v>5</v>
      </c>
      <c r="U229" s="41" t="s">
        <v>38</v>
      </c>
      <c r="V229" s="163">
        <v>2.8470200000000001</v>
      </c>
      <c r="W229" s="163">
        <f t="shared" ref="W229:W236" si="53">V229*K229</f>
        <v>17.08212</v>
      </c>
      <c r="X229" s="163">
        <v>1.17E-3</v>
      </c>
      <c r="Y229" s="163">
        <f t="shared" ref="Y229:Y236" si="54">X229*K229</f>
        <v>7.0200000000000002E-3</v>
      </c>
      <c r="Z229" s="163">
        <v>0</v>
      </c>
      <c r="AA229" s="164">
        <f t="shared" ref="AA229:AA236" si="55">Z229*K229</f>
        <v>0</v>
      </c>
      <c r="AR229" s="18" t="s">
        <v>219</v>
      </c>
      <c r="AT229" s="18" t="s">
        <v>152</v>
      </c>
      <c r="AU229" s="18" t="s">
        <v>81</v>
      </c>
      <c r="AY229" s="18" t="s">
        <v>151</v>
      </c>
      <c r="BE229" s="165">
        <f t="shared" ref="BE229:BE236" si="56">IF(U229="základná",N229,0)</f>
        <v>0</v>
      </c>
      <c r="BF229" s="165">
        <f t="shared" ref="BF229:BF236" si="57">IF(U229="znížená",N229,0)</f>
        <v>0</v>
      </c>
      <c r="BG229" s="165">
        <f t="shared" ref="BG229:BG236" si="58">IF(U229="zákl. prenesená",N229,0)</f>
        <v>0</v>
      </c>
      <c r="BH229" s="165">
        <f t="shared" ref="BH229:BH236" si="59">IF(U229="zníž. prenesená",N229,0)</f>
        <v>0</v>
      </c>
      <c r="BI229" s="165">
        <f t="shared" ref="BI229:BI236" si="60">IF(U229="nulová",N229,0)</f>
        <v>0</v>
      </c>
      <c r="BJ229" s="18" t="s">
        <v>81</v>
      </c>
      <c r="BK229" s="166">
        <f t="shared" ref="BK229:BK236" si="61">ROUND(L229*K229,3)</f>
        <v>0</v>
      </c>
      <c r="BL229" s="18" t="s">
        <v>219</v>
      </c>
      <c r="BM229" s="18" t="s">
        <v>474</v>
      </c>
    </row>
    <row r="230" spans="2:65" s="1" customFormat="1" ht="31.5" customHeight="1" x14ac:dyDescent="0.3">
      <c r="B230" s="135"/>
      <c r="C230" s="158" t="s">
        <v>475</v>
      </c>
      <c r="D230" s="158" t="s">
        <v>152</v>
      </c>
      <c r="E230" s="159" t="s">
        <v>476</v>
      </c>
      <c r="F230" s="265" t="s">
        <v>477</v>
      </c>
      <c r="G230" s="265"/>
      <c r="H230" s="265"/>
      <c r="I230" s="265"/>
      <c r="J230" s="160" t="s">
        <v>164</v>
      </c>
      <c r="K230" s="161">
        <v>6</v>
      </c>
      <c r="L230" s="266">
        <v>0</v>
      </c>
      <c r="M230" s="266"/>
      <c r="N230" s="266">
        <f t="shared" si="52"/>
        <v>0</v>
      </c>
      <c r="O230" s="266"/>
      <c r="P230" s="266"/>
      <c r="Q230" s="266"/>
      <c r="R230" s="137"/>
      <c r="T230" s="162" t="s">
        <v>5</v>
      </c>
      <c r="U230" s="41" t="s">
        <v>38</v>
      </c>
      <c r="V230" s="163">
        <v>2.8470200000000001</v>
      </c>
      <c r="W230" s="163">
        <f t="shared" si="53"/>
        <v>17.08212</v>
      </c>
      <c r="X230" s="163">
        <v>1.17E-3</v>
      </c>
      <c r="Y230" s="163">
        <f t="shared" si="54"/>
        <v>7.0200000000000002E-3</v>
      </c>
      <c r="Z230" s="163">
        <v>0</v>
      </c>
      <c r="AA230" s="164">
        <f t="shared" si="55"/>
        <v>0</v>
      </c>
      <c r="AR230" s="18" t="s">
        <v>219</v>
      </c>
      <c r="AT230" s="18" t="s">
        <v>152</v>
      </c>
      <c r="AU230" s="18" t="s">
        <v>81</v>
      </c>
      <c r="AY230" s="18" t="s">
        <v>151</v>
      </c>
      <c r="BE230" s="165">
        <f t="shared" si="56"/>
        <v>0</v>
      </c>
      <c r="BF230" s="165">
        <f t="shared" si="57"/>
        <v>0</v>
      </c>
      <c r="BG230" s="165">
        <f t="shared" si="58"/>
        <v>0</v>
      </c>
      <c r="BH230" s="165">
        <f t="shared" si="59"/>
        <v>0</v>
      </c>
      <c r="BI230" s="165">
        <f t="shared" si="60"/>
        <v>0</v>
      </c>
      <c r="BJ230" s="18" t="s">
        <v>81</v>
      </c>
      <c r="BK230" s="166">
        <f t="shared" si="61"/>
        <v>0</v>
      </c>
      <c r="BL230" s="18" t="s">
        <v>219</v>
      </c>
      <c r="BM230" s="18" t="s">
        <v>478</v>
      </c>
    </row>
    <row r="231" spans="2:65" s="1" customFormat="1" ht="31.5" customHeight="1" x14ac:dyDescent="0.3">
      <c r="B231" s="135"/>
      <c r="C231" s="158" t="s">
        <v>479</v>
      </c>
      <c r="D231" s="158" t="s">
        <v>152</v>
      </c>
      <c r="E231" s="159" t="s">
        <v>480</v>
      </c>
      <c r="F231" s="265" t="s">
        <v>481</v>
      </c>
      <c r="G231" s="265"/>
      <c r="H231" s="265"/>
      <c r="I231" s="265"/>
      <c r="J231" s="160" t="s">
        <v>164</v>
      </c>
      <c r="K231" s="161">
        <v>6</v>
      </c>
      <c r="L231" s="266">
        <v>0</v>
      </c>
      <c r="M231" s="266"/>
      <c r="N231" s="266">
        <f t="shared" si="52"/>
        <v>0</v>
      </c>
      <c r="O231" s="266"/>
      <c r="P231" s="266"/>
      <c r="Q231" s="266"/>
      <c r="R231" s="137"/>
      <c r="T231" s="162" t="s">
        <v>5</v>
      </c>
      <c r="U231" s="41" t="s">
        <v>38</v>
      </c>
      <c r="V231" s="163">
        <v>0.44700000000000001</v>
      </c>
      <c r="W231" s="163">
        <f t="shared" si="53"/>
        <v>2.6819999999999999</v>
      </c>
      <c r="X231" s="163">
        <v>0</v>
      </c>
      <c r="Y231" s="163">
        <f t="shared" si="54"/>
        <v>0</v>
      </c>
      <c r="Z231" s="163">
        <v>12.250999999999999</v>
      </c>
      <c r="AA231" s="164">
        <f t="shared" si="55"/>
        <v>73.506</v>
      </c>
      <c r="AR231" s="18" t="s">
        <v>219</v>
      </c>
      <c r="AT231" s="18" t="s">
        <v>152</v>
      </c>
      <c r="AU231" s="18" t="s">
        <v>81</v>
      </c>
      <c r="AY231" s="18" t="s">
        <v>151</v>
      </c>
      <c r="BE231" s="165">
        <f t="shared" si="56"/>
        <v>0</v>
      </c>
      <c r="BF231" s="165">
        <f t="shared" si="57"/>
        <v>0</v>
      </c>
      <c r="BG231" s="165">
        <f t="shared" si="58"/>
        <v>0</v>
      </c>
      <c r="BH231" s="165">
        <f t="shared" si="59"/>
        <v>0</v>
      </c>
      <c r="BI231" s="165">
        <f t="shared" si="60"/>
        <v>0</v>
      </c>
      <c r="BJ231" s="18" t="s">
        <v>81</v>
      </c>
      <c r="BK231" s="166">
        <f t="shared" si="61"/>
        <v>0</v>
      </c>
      <c r="BL231" s="18" t="s">
        <v>219</v>
      </c>
      <c r="BM231" s="18" t="s">
        <v>482</v>
      </c>
    </row>
    <row r="232" spans="2:65" s="1" customFormat="1" ht="44.25" customHeight="1" x14ac:dyDescent="0.3">
      <c r="B232" s="135"/>
      <c r="C232" s="158" t="s">
        <v>483</v>
      </c>
      <c r="D232" s="158" t="s">
        <v>152</v>
      </c>
      <c r="E232" s="159" t="s">
        <v>484</v>
      </c>
      <c r="F232" s="265" t="s">
        <v>485</v>
      </c>
      <c r="G232" s="265"/>
      <c r="H232" s="265"/>
      <c r="I232" s="265"/>
      <c r="J232" s="160" t="s">
        <v>164</v>
      </c>
      <c r="K232" s="161">
        <v>3</v>
      </c>
      <c r="L232" s="266">
        <v>0</v>
      </c>
      <c r="M232" s="266"/>
      <c r="N232" s="266">
        <f t="shared" si="52"/>
        <v>0</v>
      </c>
      <c r="O232" s="266"/>
      <c r="P232" s="266"/>
      <c r="Q232" s="266"/>
      <c r="R232" s="137"/>
      <c r="T232" s="162" t="s">
        <v>5</v>
      </c>
      <c r="U232" s="41" t="s">
        <v>38</v>
      </c>
      <c r="V232" s="163">
        <v>10.962</v>
      </c>
      <c r="W232" s="163">
        <f t="shared" si="53"/>
        <v>32.885999999999996</v>
      </c>
      <c r="X232" s="163">
        <v>0</v>
      </c>
      <c r="Y232" s="163">
        <f t="shared" si="54"/>
        <v>0</v>
      </c>
      <c r="Z232" s="163">
        <v>0</v>
      </c>
      <c r="AA232" s="164">
        <f t="shared" si="55"/>
        <v>0</v>
      </c>
      <c r="AR232" s="18" t="s">
        <v>219</v>
      </c>
      <c r="AT232" s="18" t="s">
        <v>152</v>
      </c>
      <c r="AU232" s="18" t="s">
        <v>81</v>
      </c>
      <c r="AY232" s="18" t="s">
        <v>151</v>
      </c>
      <c r="BE232" s="165">
        <f t="shared" si="56"/>
        <v>0</v>
      </c>
      <c r="BF232" s="165">
        <f t="shared" si="57"/>
        <v>0</v>
      </c>
      <c r="BG232" s="165">
        <f t="shared" si="58"/>
        <v>0</v>
      </c>
      <c r="BH232" s="165">
        <f t="shared" si="59"/>
        <v>0</v>
      </c>
      <c r="BI232" s="165">
        <f t="shared" si="60"/>
        <v>0</v>
      </c>
      <c r="BJ232" s="18" t="s">
        <v>81</v>
      </c>
      <c r="BK232" s="166">
        <f t="shared" si="61"/>
        <v>0</v>
      </c>
      <c r="BL232" s="18" t="s">
        <v>219</v>
      </c>
      <c r="BM232" s="18" t="s">
        <v>486</v>
      </c>
    </row>
    <row r="233" spans="2:65" s="1" customFormat="1" ht="31.5" customHeight="1" x14ac:dyDescent="0.3">
      <c r="B233" s="135"/>
      <c r="C233" s="167" t="s">
        <v>487</v>
      </c>
      <c r="D233" s="167" t="s">
        <v>197</v>
      </c>
      <c r="E233" s="168" t="s">
        <v>488</v>
      </c>
      <c r="F233" s="267" t="s">
        <v>489</v>
      </c>
      <c r="G233" s="267"/>
      <c r="H233" s="267"/>
      <c r="I233" s="267"/>
      <c r="J233" s="169" t="s">
        <v>490</v>
      </c>
      <c r="K233" s="170">
        <v>3</v>
      </c>
      <c r="L233" s="268">
        <v>0</v>
      </c>
      <c r="M233" s="268"/>
      <c r="N233" s="268">
        <f t="shared" si="52"/>
        <v>0</v>
      </c>
      <c r="O233" s="266"/>
      <c r="P233" s="266"/>
      <c r="Q233" s="266"/>
      <c r="R233" s="137"/>
      <c r="T233" s="162" t="s">
        <v>5</v>
      </c>
      <c r="U233" s="41" t="s">
        <v>38</v>
      </c>
      <c r="V233" s="163">
        <v>0</v>
      </c>
      <c r="W233" s="163">
        <f t="shared" si="53"/>
        <v>0</v>
      </c>
      <c r="X233" s="163">
        <v>4.2689999999999999E-2</v>
      </c>
      <c r="Y233" s="163">
        <f t="shared" si="54"/>
        <v>0.12806999999999999</v>
      </c>
      <c r="Z233" s="163">
        <v>0</v>
      </c>
      <c r="AA233" s="164">
        <f t="shared" si="55"/>
        <v>0</v>
      </c>
      <c r="AR233" s="18" t="s">
        <v>282</v>
      </c>
      <c r="AT233" s="18" t="s">
        <v>197</v>
      </c>
      <c r="AU233" s="18" t="s">
        <v>81</v>
      </c>
      <c r="AY233" s="18" t="s">
        <v>151</v>
      </c>
      <c r="BE233" s="165">
        <f t="shared" si="56"/>
        <v>0</v>
      </c>
      <c r="BF233" s="165">
        <f t="shared" si="57"/>
        <v>0</v>
      </c>
      <c r="BG233" s="165">
        <f t="shared" si="58"/>
        <v>0</v>
      </c>
      <c r="BH233" s="165">
        <f t="shared" si="59"/>
        <v>0</v>
      </c>
      <c r="BI233" s="165">
        <f t="shared" si="60"/>
        <v>0</v>
      </c>
      <c r="BJ233" s="18" t="s">
        <v>81</v>
      </c>
      <c r="BK233" s="166">
        <f t="shared" si="61"/>
        <v>0</v>
      </c>
      <c r="BL233" s="18" t="s">
        <v>219</v>
      </c>
      <c r="BM233" s="18" t="s">
        <v>491</v>
      </c>
    </row>
    <row r="234" spans="2:65" s="1" customFormat="1" ht="44.25" customHeight="1" x14ac:dyDescent="0.3">
      <c r="B234" s="135"/>
      <c r="C234" s="158" t="s">
        <v>492</v>
      </c>
      <c r="D234" s="158" t="s">
        <v>152</v>
      </c>
      <c r="E234" s="159" t="s">
        <v>493</v>
      </c>
      <c r="F234" s="265" t="s">
        <v>494</v>
      </c>
      <c r="G234" s="265"/>
      <c r="H234" s="265"/>
      <c r="I234" s="265"/>
      <c r="J234" s="160" t="s">
        <v>495</v>
      </c>
      <c r="K234" s="294">
        <v>528</v>
      </c>
      <c r="L234" s="266">
        <v>0</v>
      </c>
      <c r="M234" s="266"/>
      <c r="N234" s="266">
        <f t="shared" si="52"/>
        <v>0</v>
      </c>
      <c r="O234" s="266"/>
      <c r="P234" s="266"/>
      <c r="Q234" s="266"/>
      <c r="R234" s="137"/>
      <c r="T234" s="162" t="s">
        <v>5</v>
      </c>
      <c r="U234" s="41" t="s">
        <v>38</v>
      </c>
      <c r="V234" s="163">
        <v>9.9000000000000005E-2</v>
      </c>
      <c r="W234" s="163">
        <f t="shared" si="53"/>
        <v>52.272000000000006</v>
      </c>
      <c r="X234" s="163">
        <v>6.0000000000000002E-5</v>
      </c>
      <c r="Y234" s="163">
        <f t="shared" si="54"/>
        <v>3.168E-2</v>
      </c>
      <c r="Z234" s="163">
        <v>0</v>
      </c>
      <c r="AA234" s="164">
        <f t="shared" si="55"/>
        <v>0</v>
      </c>
      <c r="AR234" s="18" t="s">
        <v>219</v>
      </c>
      <c r="AT234" s="18" t="s">
        <v>152</v>
      </c>
      <c r="AU234" s="18" t="s">
        <v>81</v>
      </c>
      <c r="AY234" s="18" t="s">
        <v>151</v>
      </c>
      <c r="BE234" s="165">
        <f t="shared" si="56"/>
        <v>0</v>
      </c>
      <c r="BF234" s="165">
        <f t="shared" si="57"/>
        <v>0</v>
      </c>
      <c r="BG234" s="165">
        <f t="shared" si="58"/>
        <v>0</v>
      </c>
      <c r="BH234" s="165">
        <f t="shared" si="59"/>
        <v>0</v>
      </c>
      <c r="BI234" s="165">
        <f t="shared" si="60"/>
        <v>0</v>
      </c>
      <c r="BJ234" s="18" t="s">
        <v>81</v>
      </c>
      <c r="BK234" s="166">
        <f t="shared" si="61"/>
        <v>0</v>
      </c>
      <c r="BL234" s="18" t="s">
        <v>219</v>
      </c>
      <c r="BM234" s="18" t="s">
        <v>496</v>
      </c>
    </row>
    <row r="235" spans="2:65" s="1" customFormat="1" ht="22.5" customHeight="1" x14ac:dyDescent="0.3">
      <c r="B235" s="135"/>
      <c r="C235" s="167" t="s">
        <v>497</v>
      </c>
      <c r="D235" s="167" t="s">
        <v>197</v>
      </c>
      <c r="E235" s="168" t="s">
        <v>498</v>
      </c>
      <c r="F235" s="267" t="s">
        <v>913</v>
      </c>
      <c r="G235" s="267"/>
      <c r="H235" s="267"/>
      <c r="I235" s="267"/>
      <c r="J235" s="169" t="s">
        <v>185</v>
      </c>
      <c r="K235" s="295">
        <v>0.52800000000000002</v>
      </c>
      <c r="L235" s="268">
        <v>0</v>
      </c>
      <c r="M235" s="268"/>
      <c r="N235" s="268">
        <f t="shared" si="52"/>
        <v>0</v>
      </c>
      <c r="O235" s="266"/>
      <c r="P235" s="266"/>
      <c r="Q235" s="266"/>
      <c r="R235" s="137"/>
      <c r="T235" s="162" t="s">
        <v>5</v>
      </c>
      <c r="U235" s="41" t="s">
        <v>38</v>
      </c>
      <c r="V235" s="163">
        <v>0</v>
      </c>
      <c r="W235" s="163">
        <f t="shared" si="53"/>
        <v>0</v>
      </c>
      <c r="X235" s="163">
        <v>1</v>
      </c>
      <c r="Y235" s="163">
        <f t="shared" si="54"/>
        <v>0.52800000000000002</v>
      </c>
      <c r="Z235" s="163">
        <v>0</v>
      </c>
      <c r="AA235" s="164">
        <f t="shared" si="55"/>
        <v>0</v>
      </c>
      <c r="AR235" s="18" t="s">
        <v>282</v>
      </c>
      <c r="AT235" s="18" t="s">
        <v>197</v>
      </c>
      <c r="AU235" s="18" t="s">
        <v>81</v>
      </c>
      <c r="AY235" s="18" t="s">
        <v>151</v>
      </c>
      <c r="BE235" s="165">
        <f t="shared" si="56"/>
        <v>0</v>
      </c>
      <c r="BF235" s="165">
        <f t="shared" si="57"/>
        <v>0</v>
      </c>
      <c r="BG235" s="165">
        <f t="shared" si="58"/>
        <v>0</v>
      </c>
      <c r="BH235" s="165">
        <f t="shared" si="59"/>
        <v>0</v>
      </c>
      <c r="BI235" s="165">
        <f t="shared" si="60"/>
        <v>0</v>
      </c>
      <c r="BJ235" s="18" t="s">
        <v>81</v>
      </c>
      <c r="BK235" s="166">
        <f t="shared" si="61"/>
        <v>0</v>
      </c>
      <c r="BL235" s="18" t="s">
        <v>219</v>
      </c>
      <c r="BM235" s="18" t="s">
        <v>499</v>
      </c>
    </row>
    <row r="236" spans="2:65" s="1" customFormat="1" ht="31.5" customHeight="1" x14ac:dyDescent="0.3">
      <c r="B236" s="135"/>
      <c r="C236" s="158" t="s">
        <v>500</v>
      </c>
      <c r="D236" s="158" t="s">
        <v>152</v>
      </c>
      <c r="E236" s="159" t="s">
        <v>501</v>
      </c>
      <c r="F236" s="265" t="s">
        <v>502</v>
      </c>
      <c r="G236" s="265"/>
      <c r="H236" s="265"/>
      <c r="I236" s="265"/>
      <c r="J236" s="160" t="s">
        <v>329</v>
      </c>
      <c r="K236" s="161">
        <v>476.916</v>
      </c>
      <c r="L236" s="266">
        <v>0</v>
      </c>
      <c r="M236" s="266"/>
      <c r="N236" s="266">
        <f t="shared" si="52"/>
        <v>0</v>
      </c>
      <c r="O236" s="266"/>
      <c r="P236" s="266"/>
      <c r="Q236" s="266"/>
      <c r="R236" s="137"/>
      <c r="T236" s="162" t="s">
        <v>5</v>
      </c>
      <c r="U236" s="41" t="s">
        <v>38</v>
      </c>
      <c r="V236" s="163">
        <v>0</v>
      </c>
      <c r="W236" s="163">
        <f t="shared" si="53"/>
        <v>0</v>
      </c>
      <c r="X236" s="163">
        <v>0</v>
      </c>
      <c r="Y236" s="163">
        <f t="shared" si="54"/>
        <v>0</v>
      </c>
      <c r="Z236" s="163">
        <v>0</v>
      </c>
      <c r="AA236" s="164">
        <f t="shared" si="55"/>
        <v>0</v>
      </c>
      <c r="AR236" s="18" t="s">
        <v>219</v>
      </c>
      <c r="AT236" s="18" t="s">
        <v>152</v>
      </c>
      <c r="AU236" s="18" t="s">
        <v>81</v>
      </c>
      <c r="AY236" s="18" t="s">
        <v>151</v>
      </c>
      <c r="BE236" s="165">
        <f t="shared" si="56"/>
        <v>0</v>
      </c>
      <c r="BF236" s="165">
        <f t="shared" si="57"/>
        <v>0</v>
      </c>
      <c r="BG236" s="165">
        <f t="shared" si="58"/>
        <v>0</v>
      </c>
      <c r="BH236" s="165">
        <f t="shared" si="59"/>
        <v>0</v>
      </c>
      <c r="BI236" s="165">
        <f t="shared" si="60"/>
        <v>0</v>
      </c>
      <c r="BJ236" s="18" t="s">
        <v>81</v>
      </c>
      <c r="BK236" s="166">
        <f t="shared" si="61"/>
        <v>0</v>
      </c>
      <c r="BL236" s="18" t="s">
        <v>219</v>
      </c>
      <c r="BM236" s="18" t="s">
        <v>503</v>
      </c>
    </row>
    <row r="237" spans="2:65" s="10" customFormat="1" ht="29.85" customHeight="1" x14ac:dyDescent="0.35">
      <c r="B237" s="147"/>
      <c r="C237" s="148"/>
      <c r="D237" s="157" t="s">
        <v>142</v>
      </c>
      <c r="E237" s="157"/>
      <c r="F237" s="157"/>
      <c r="G237" s="157"/>
      <c r="H237" s="157"/>
      <c r="I237" s="157"/>
      <c r="J237" s="157"/>
      <c r="K237" s="157"/>
      <c r="L237" s="157"/>
      <c r="M237" s="157"/>
      <c r="N237" s="281">
        <f>BK237</f>
        <v>0</v>
      </c>
      <c r="O237" s="282"/>
      <c r="P237" s="282"/>
      <c r="Q237" s="282"/>
      <c r="R237" s="150"/>
      <c r="T237" s="151"/>
      <c r="U237" s="148"/>
      <c r="V237" s="148"/>
      <c r="W237" s="152">
        <f>SUM(W238:W242)</f>
        <v>143.85902999999999</v>
      </c>
      <c r="X237" s="148"/>
      <c r="Y237" s="152">
        <f>SUM(Y238:Y242)</f>
        <v>9.5147030999999984</v>
      </c>
      <c r="Z237" s="148"/>
      <c r="AA237" s="153">
        <f>SUM(AA238:AA242)</f>
        <v>0</v>
      </c>
      <c r="AR237" s="154" t="s">
        <v>81</v>
      </c>
      <c r="AT237" s="155" t="s">
        <v>70</v>
      </c>
      <c r="AU237" s="155" t="s">
        <v>76</v>
      </c>
      <c r="AY237" s="154" t="s">
        <v>151</v>
      </c>
      <c r="BK237" s="156">
        <f>SUM(BK238:BK242)</f>
        <v>0</v>
      </c>
    </row>
    <row r="238" spans="2:65" s="1" customFormat="1" ht="31.5" customHeight="1" x14ac:dyDescent="0.3">
      <c r="B238" s="135"/>
      <c r="C238" s="158" t="s">
        <v>504</v>
      </c>
      <c r="D238" s="158" t="s">
        <v>152</v>
      </c>
      <c r="E238" s="159" t="s">
        <v>505</v>
      </c>
      <c r="F238" s="265" t="s">
        <v>506</v>
      </c>
      <c r="G238" s="265"/>
      <c r="H238" s="265"/>
      <c r="I238" s="265"/>
      <c r="J238" s="160" t="s">
        <v>190</v>
      </c>
      <c r="K238" s="161">
        <v>52.625999999999998</v>
      </c>
      <c r="L238" s="266">
        <v>0</v>
      </c>
      <c r="M238" s="266"/>
      <c r="N238" s="266">
        <f>ROUND(L238*K238,3)</f>
        <v>0</v>
      </c>
      <c r="O238" s="266"/>
      <c r="P238" s="266"/>
      <c r="Q238" s="266"/>
      <c r="R238" s="137"/>
      <c r="T238" s="162" t="s">
        <v>5</v>
      </c>
      <c r="U238" s="41" t="s">
        <v>38</v>
      </c>
      <c r="V238" s="163">
        <v>0.23499999999999999</v>
      </c>
      <c r="W238" s="163">
        <f>V238*K238</f>
        <v>12.367109999999998</v>
      </c>
      <c r="X238" s="163">
        <v>6.6499999999999997E-3</v>
      </c>
      <c r="Y238" s="163">
        <f>X238*K238</f>
        <v>0.34996289999999997</v>
      </c>
      <c r="Z238" s="163">
        <v>0</v>
      </c>
      <c r="AA238" s="164">
        <f>Z238*K238</f>
        <v>0</v>
      </c>
      <c r="AR238" s="18" t="s">
        <v>219</v>
      </c>
      <c r="AT238" s="18" t="s">
        <v>152</v>
      </c>
      <c r="AU238" s="18" t="s">
        <v>81</v>
      </c>
      <c r="AY238" s="18" t="s">
        <v>151</v>
      </c>
      <c r="BE238" s="165">
        <f>IF(U238="základná",N238,0)</f>
        <v>0</v>
      </c>
      <c r="BF238" s="165">
        <f>IF(U238="znížená",N238,0)</f>
        <v>0</v>
      </c>
      <c r="BG238" s="165">
        <f>IF(U238="zákl. prenesená",N238,0)</f>
        <v>0</v>
      </c>
      <c r="BH238" s="165">
        <f>IF(U238="zníž. prenesená",N238,0)</f>
        <v>0</v>
      </c>
      <c r="BI238" s="165">
        <f>IF(U238="nulová",N238,0)</f>
        <v>0</v>
      </c>
      <c r="BJ238" s="18" t="s">
        <v>81</v>
      </c>
      <c r="BK238" s="166">
        <f>ROUND(L238*K238,3)</f>
        <v>0</v>
      </c>
      <c r="BL238" s="18" t="s">
        <v>219</v>
      </c>
      <c r="BM238" s="18" t="s">
        <v>507</v>
      </c>
    </row>
    <row r="239" spans="2:65" s="1" customFormat="1" ht="31.5" customHeight="1" x14ac:dyDescent="0.3">
      <c r="B239" s="135"/>
      <c r="C239" s="158" t="s">
        <v>508</v>
      </c>
      <c r="D239" s="158" t="s">
        <v>152</v>
      </c>
      <c r="E239" s="159" t="s">
        <v>509</v>
      </c>
      <c r="F239" s="265" t="s">
        <v>510</v>
      </c>
      <c r="G239" s="265"/>
      <c r="H239" s="265"/>
      <c r="I239" s="265"/>
      <c r="J239" s="160" t="s">
        <v>176</v>
      </c>
      <c r="K239" s="161">
        <v>142.92599999999999</v>
      </c>
      <c r="L239" s="266">
        <v>0</v>
      </c>
      <c r="M239" s="266"/>
      <c r="N239" s="266">
        <f>ROUND(L239*K239,3)</f>
        <v>0</v>
      </c>
      <c r="O239" s="266"/>
      <c r="P239" s="266"/>
      <c r="Q239" s="266"/>
      <c r="R239" s="137"/>
      <c r="T239" s="162" t="s">
        <v>5</v>
      </c>
      <c r="U239" s="41" t="s">
        <v>38</v>
      </c>
      <c r="V239" s="163">
        <v>0.92</v>
      </c>
      <c r="W239" s="163">
        <f>V239*K239</f>
        <v>131.49191999999999</v>
      </c>
      <c r="X239" s="163">
        <v>4.4400000000000002E-2</v>
      </c>
      <c r="Y239" s="163">
        <f>X239*K239</f>
        <v>6.3459143999999998</v>
      </c>
      <c r="Z239" s="163">
        <v>0</v>
      </c>
      <c r="AA239" s="164">
        <f>Z239*K239</f>
        <v>0</v>
      </c>
      <c r="AR239" s="18" t="s">
        <v>219</v>
      </c>
      <c r="AT239" s="18" t="s">
        <v>152</v>
      </c>
      <c r="AU239" s="18" t="s">
        <v>81</v>
      </c>
      <c r="AY239" s="18" t="s">
        <v>151</v>
      </c>
      <c r="BE239" s="165">
        <f>IF(U239="základná",N239,0)</f>
        <v>0</v>
      </c>
      <c r="BF239" s="165">
        <f>IF(U239="znížená",N239,0)</f>
        <v>0</v>
      </c>
      <c r="BG239" s="165">
        <f>IF(U239="zákl. prenesená",N239,0)</f>
        <v>0</v>
      </c>
      <c r="BH239" s="165">
        <f>IF(U239="zníž. prenesená",N239,0)</f>
        <v>0</v>
      </c>
      <c r="BI239" s="165">
        <f>IF(U239="nulová",N239,0)</f>
        <v>0</v>
      </c>
      <c r="BJ239" s="18" t="s">
        <v>81</v>
      </c>
      <c r="BK239" s="166">
        <f>ROUND(L239*K239,3)</f>
        <v>0</v>
      </c>
      <c r="BL239" s="18" t="s">
        <v>219</v>
      </c>
      <c r="BM239" s="18" t="s">
        <v>511</v>
      </c>
    </row>
    <row r="240" spans="2:65" s="195" customFormat="1" ht="31.5" customHeight="1" x14ac:dyDescent="0.3">
      <c r="B240" s="135"/>
      <c r="C240" s="197" t="s">
        <v>901</v>
      </c>
      <c r="D240" s="197" t="s">
        <v>197</v>
      </c>
      <c r="E240" s="198" t="s">
        <v>902</v>
      </c>
      <c r="F240" s="287" t="s">
        <v>903</v>
      </c>
      <c r="G240" s="287"/>
      <c r="H240" s="287"/>
      <c r="I240" s="287"/>
      <c r="J240" s="199" t="s">
        <v>495</v>
      </c>
      <c r="K240" s="200">
        <v>571.71</v>
      </c>
      <c r="L240" s="266">
        <v>0</v>
      </c>
      <c r="M240" s="266"/>
      <c r="N240" s="266">
        <f>ROUND(L240*K240,3)</f>
        <v>0</v>
      </c>
      <c r="O240" s="266"/>
      <c r="P240" s="266"/>
      <c r="Q240" s="266"/>
      <c r="R240" s="137"/>
      <c r="T240" s="162"/>
      <c r="U240" s="41"/>
      <c r="V240" s="163"/>
      <c r="W240" s="163"/>
      <c r="X240" s="163"/>
      <c r="Y240" s="163"/>
      <c r="Z240" s="163"/>
      <c r="AA240" s="164"/>
      <c r="AR240" s="18"/>
      <c r="AT240" s="18"/>
      <c r="AU240" s="18"/>
      <c r="AY240" s="18"/>
      <c r="BE240" s="165"/>
      <c r="BF240" s="165"/>
      <c r="BG240" s="165"/>
      <c r="BH240" s="165"/>
      <c r="BI240" s="165"/>
      <c r="BJ240" s="18"/>
      <c r="BK240" s="166">
        <f>ROUND(L240*K240,3)</f>
        <v>0</v>
      </c>
      <c r="BL240" s="18"/>
      <c r="BM240" s="18"/>
    </row>
    <row r="241" spans="2:65" s="1" customFormat="1" ht="22.5" customHeight="1" x14ac:dyDescent="0.3">
      <c r="B241" s="135"/>
      <c r="C241" s="167" t="s">
        <v>512</v>
      </c>
      <c r="D241" s="167" t="s">
        <v>197</v>
      </c>
      <c r="E241" s="168" t="s">
        <v>513</v>
      </c>
      <c r="F241" s="267" t="s">
        <v>904</v>
      </c>
      <c r="G241" s="267"/>
      <c r="H241" s="267"/>
      <c r="I241" s="267"/>
      <c r="J241" s="169" t="s">
        <v>176</v>
      </c>
      <c r="K241" s="170">
        <v>158.36099999999999</v>
      </c>
      <c r="L241" s="268">
        <v>0</v>
      </c>
      <c r="M241" s="268"/>
      <c r="N241" s="268">
        <f>ROUND(L241*K241,3)</f>
        <v>0</v>
      </c>
      <c r="O241" s="266"/>
      <c r="P241" s="266"/>
      <c r="Q241" s="266"/>
      <c r="R241" s="137"/>
      <c r="T241" s="162" t="s">
        <v>5</v>
      </c>
      <c r="U241" s="41" t="s">
        <v>38</v>
      </c>
      <c r="V241" s="163">
        <v>0</v>
      </c>
      <c r="W241" s="163">
        <f>V241*K241</f>
        <v>0</v>
      </c>
      <c r="X241" s="163">
        <v>1.78E-2</v>
      </c>
      <c r="Y241" s="163">
        <f>X241*K241</f>
        <v>2.8188257999999999</v>
      </c>
      <c r="Z241" s="163">
        <v>0</v>
      </c>
      <c r="AA241" s="164">
        <f>Z241*K241</f>
        <v>0</v>
      </c>
      <c r="AR241" s="18" t="s">
        <v>282</v>
      </c>
      <c r="AT241" s="18" t="s">
        <v>197</v>
      </c>
      <c r="AU241" s="18" t="s">
        <v>81</v>
      </c>
      <c r="AY241" s="18" t="s">
        <v>151</v>
      </c>
      <c r="BE241" s="165">
        <f>IF(U241="základná",N241,0)</f>
        <v>0</v>
      </c>
      <c r="BF241" s="165">
        <f>IF(U241="znížená",N241,0)</f>
        <v>0</v>
      </c>
      <c r="BG241" s="165">
        <f>IF(U241="zákl. prenesená",N241,0)</f>
        <v>0</v>
      </c>
      <c r="BH241" s="165">
        <f>IF(U241="zníž. prenesená",N241,0)</f>
        <v>0</v>
      </c>
      <c r="BI241" s="165">
        <f>IF(U241="nulová",N241,0)</f>
        <v>0</v>
      </c>
      <c r="BJ241" s="18" t="s">
        <v>81</v>
      </c>
      <c r="BK241" s="166">
        <f>ROUND(L241*K241,3)</f>
        <v>0</v>
      </c>
      <c r="BL241" s="18" t="s">
        <v>219</v>
      </c>
      <c r="BM241" s="18" t="s">
        <v>514</v>
      </c>
    </row>
    <row r="242" spans="2:65" s="1" customFormat="1" ht="31.5" customHeight="1" x14ac:dyDescent="0.3">
      <c r="B242" s="135"/>
      <c r="C242" s="158" t="s">
        <v>515</v>
      </c>
      <c r="D242" s="158" t="s">
        <v>152</v>
      </c>
      <c r="E242" s="159" t="s">
        <v>516</v>
      </c>
      <c r="F242" s="265" t="s">
        <v>517</v>
      </c>
      <c r="G242" s="265"/>
      <c r="H242" s="265"/>
      <c r="I242" s="265"/>
      <c r="J242" s="160" t="s">
        <v>329</v>
      </c>
      <c r="K242" s="161">
        <v>48.094999999999999</v>
      </c>
      <c r="L242" s="266">
        <v>0</v>
      </c>
      <c r="M242" s="266"/>
      <c r="N242" s="266">
        <f>ROUND(L242*K242,3)</f>
        <v>0</v>
      </c>
      <c r="O242" s="266"/>
      <c r="P242" s="266"/>
      <c r="Q242" s="266"/>
      <c r="R242" s="137"/>
      <c r="T242" s="162" t="s">
        <v>5</v>
      </c>
      <c r="U242" s="41" t="s">
        <v>38</v>
      </c>
      <c r="V242" s="163">
        <v>0</v>
      </c>
      <c r="W242" s="163">
        <f>V242*K242</f>
        <v>0</v>
      </c>
      <c r="X242" s="163">
        <v>0</v>
      </c>
      <c r="Y242" s="163">
        <f>X242*K242</f>
        <v>0</v>
      </c>
      <c r="Z242" s="163">
        <v>0</v>
      </c>
      <c r="AA242" s="164">
        <f>Z242*K242</f>
        <v>0</v>
      </c>
      <c r="AR242" s="18" t="s">
        <v>219</v>
      </c>
      <c r="AT242" s="18" t="s">
        <v>152</v>
      </c>
      <c r="AU242" s="18" t="s">
        <v>81</v>
      </c>
      <c r="AY242" s="18" t="s">
        <v>151</v>
      </c>
      <c r="BE242" s="165">
        <f>IF(U242="základná",N242,0)</f>
        <v>0</v>
      </c>
      <c r="BF242" s="165">
        <f>IF(U242="znížená",N242,0)</f>
        <v>0</v>
      </c>
      <c r="BG242" s="165">
        <f>IF(U242="zákl. prenesená",N242,0)</f>
        <v>0</v>
      </c>
      <c r="BH242" s="165">
        <f>IF(U242="zníž. prenesená",N242,0)</f>
        <v>0</v>
      </c>
      <c r="BI242" s="165">
        <f>IF(U242="nulová",N242,0)</f>
        <v>0</v>
      </c>
      <c r="BJ242" s="18" t="s">
        <v>81</v>
      </c>
      <c r="BK242" s="166">
        <f>ROUND(L242*K242,3)</f>
        <v>0</v>
      </c>
      <c r="BL242" s="18" t="s">
        <v>219</v>
      </c>
      <c r="BM242" s="18" t="s">
        <v>518</v>
      </c>
    </row>
    <row r="243" spans="2:65" s="10" customFormat="1" ht="29.85" customHeight="1" x14ac:dyDescent="0.35">
      <c r="B243" s="147"/>
      <c r="C243" s="148"/>
      <c r="D243" s="157" t="s">
        <v>143</v>
      </c>
      <c r="E243" s="157"/>
      <c r="F243" s="157"/>
      <c r="G243" s="157"/>
      <c r="H243" s="157"/>
      <c r="I243" s="157"/>
      <c r="J243" s="157"/>
      <c r="K243" s="157"/>
      <c r="L243" s="157"/>
      <c r="M243" s="157"/>
      <c r="N243" s="281">
        <f>BK243</f>
        <v>0</v>
      </c>
      <c r="O243" s="282"/>
      <c r="P243" s="282"/>
      <c r="Q243" s="282"/>
      <c r="R243" s="150"/>
      <c r="T243" s="151"/>
      <c r="U243" s="148"/>
      <c r="V243" s="148"/>
      <c r="W243" s="152">
        <f>SUM(W244:W245)</f>
        <v>136.823421</v>
      </c>
      <c r="X243" s="148"/>
      <c r="Y243" s="152">
        <f>SUM(Y244:Y245)</f>
        <v>1.4491150500000001</v>
      </c>
      <c r="Z243" s="148"/>
      <c r="AA243" s="153">
        <f>SUM(AA244:AA245)</f>
        <v>0</v>
      </c>
      <c r="AR243" s="154" t="s">
        <v>81</v>
      </c>
      <c r="AT243" s="155" t="s">
        <v>70</v>
      </c>
      <c r="AU243" s="155" t="s">
        <v>76</v>
      </c>
      <c r="AY243" s="154" t="s">
        <v>151</v>
      </c>
      <c r="BK243" s="156">
        <f>SUM(BK244:BK245)</f>
        <v>0</v>
      </c>
    </row>
    <row r="244" spans="2:65" s="1" customFormat="1" ht="58.8" customHeight="1" x14ac:dyDescent="0.3">
      <c r="B244" s="135"/>
      <c r="C244" s="158" t="s">
        <v>519</v>
      </c>
      <c r="D244" s="158" t="s">
        <v>152</v>
      </c>
      <c r="E244" s="159" t="s">
        <v>520</v>
      </c>
      <c r="F244" s="272" t="s">
        <v>905</v>
      </c>
      <c r="G244" s="272"/>
      <c r="H244" s="272"/>
      <c r="I244" s="272"/>
      <c r="J244" s="160" t="s">
        <v>176</v>
      </c>
      <c r="K244" s="161">
        <v>224.66900000000001</v>
      </c>
      <c r="L244" s="266">
        <v>0</v>
      </c>
      <c r="M244" s="266"/>
      <c r="N244" s="266">
        <f>ROUND(L244*K244,3)</f>
        <v>0</v>
      </c>
      <c r="O244" s="266"/>
      <c r="P244" s="266"/>
      <c r="Q244" s="266"/>
      <c r="R244" s="137"/>
      <c r="T244" s="162" t="s">
        <v>5</v>
      </c>
      <c r="U244" s="41" t="s">
        <v>38</v>
      </c>
      <c r="V244" s="163">
        <v>0.60899999999999999</v>
      </c>
      <c r="W244" s="163">
        <f>V244*K244</f>
        <v>136.823421</v>
      </c>
      <c r="X244" s="163">
        <v>6.45E-3</v>
      </c>
      <c r="Y244" s="163">
        <f>X244*K244</f>
        <v>1.4491150500000001</v>
      </c>
      <c r="Z244" s="163">
        <v>0</v>
      </c>
      <c r="AA244" s="164">
        <f>Z244*K244</f>
        <v>0</v>
      </c>
      <c r="AR244" s="18" t="s">
        <v>219</v>
      </c>
      <c r="AT244" s="18" t="s">
        <v>152</v>
      </c>
      <c r="AU244" s="18" t="s">
        <v>81</v>
      </c>
      <c r="AY244" s="18" t="s">
        <v>151</v>
      </c>
      <c r="BE244" s="165">
        <f>IF(U244="základná",N244,0)</f>
        <v>0</v>
      </c>
      <c r="BF244" s="165">
        <f>IF(U244="znížená",N244,0)</f>
        <v>0</v>
      </c>
      <c r="BG244" s="165">
        <f>IF(U244="zákl. prenesená",N244,0)</f>
        <v>0</v>
      </c>
      <c r="BH244" s="165">
        <f>IF(U244="zníž. prenesená",N244,0)</f>
        <v>0</v>
      </c>
      <c r="BI244" s="165">
        <f>IF(U244="nulová",N244,0)</f>
        <v>0</v>
      </c>
      <c r="BJ244" s="18" t="s">
        <v>81</v>
      </c>
      <c r="BK244" s="166">
        <f>ROUND(L244*K244,3)</f>
        <v>0</v>
      </c>
      <c r="BL244" s="18" t="s">
        <v>219</v>
      </c>
      <c r="BM244" s="18" t="s">
        <v>521</v>
      </c>
    </row>
    <row r="245" spans="2:65" s="1" customFormat="1" ht="31.5" customHeight="1" x14ac:dyDescent="0.3">
      <c r="B245" s="135"/>
      <c r="C245" s="158" t="s">
        <v>522</v>
      </c>
      <c r="D245" s="158" t="s">
        <v>152</v>
      </c>
      <c r="E245" s="159" t="s">
        <v>523</v>
      </c>
      <c r="F245" s="265" t="s">
        <v>524</v>
      </c>
      <c r="G245" s="265"/>
      <c r="H245" s="265"/>
      <c r="I245" s="265"/>
      <c r="J245" s="160" t="s">
        <v>329</v>
      </c>
      <c r="K245" s="161">
        <v>106.67100000000001</v>
      </c>
      <c r="L245" s="266">
        <v>0</v>
      </c>
      <c r="M245" s="266"/>
      <c r="N245" s="266">
        <f>ROUND(L245*K245,3)</f>
        <v>0</v>
      </c>
      <c r="O245" s="266"/>
      <c r="P245" s="266"/>
      <c r="Q245" s="266"/>
      <c r="R245" s="137"/>
      <c r="T245" s="162" t="s">
        <v>5</v>
      </c>
      <c r="U245" s="41" t="s">
        <v>38</v>
      </c>
      <c r="V245" s="163">
        <v>0</v>
      </c>
      <c r="W245" s="163">
        <f>V245*K245</f>
        <v>0</v>
      </c>
      <c r="X245" s="163">
        <v>0</v>
      </c>
      <c r="Y245" s="163">
        <f>X245*K245</f>
        <v>0</v>
      </c>
      <c r="Z245" s="163">
        <v>0</v>
      </c>
      <c r="AA245" s="164">
        <f>Z245*K245</f>
        <v>0</v>
      </c>
      <c r="AR245" s="18" t="s">
        <v>219</v>
      </c>
      <c r="AT245" s="18" t="s">
        <v>152</v>
      </c>
      <c r="AU245" s="18" t="s">
        <v>81</v>
      </c>
      <c r="AY245" s="18" t="s">
        <v>151</v>
      </c>
      <c r="BE245" s="165">
        <f>IF(U245="základná",N245,0)</f>
        <v>0</v>
      </c>
      <c r="BF245" s="165">
        <f>IF(U245="znížená",N245,0)</f>
        <v>0</v>
      </c>
      <c r="BG245" s="165">
        <f>IF(U245="zákl. prenesená",N245,0)</f>
        <v>0</v>
      </c>
      <c r="BH245" s="165">
        <f>IF(U245="zníž. prenesená",N245,0)</f>
        <v>0</v>
      </c>
      <c r="BI245" s="165">
        <f>IF(U245="nulová",N245,0)</f>
        <v>0</v>
      </c>
      <c r="BJ245" s="18" t="s">
        <v>81</v>
      </c>
      <c r="BK245" s="166">
        <f>ROUND(L245*K245,3)</f>
        <v>0</v>
      </c>
      <c r="BL245" s="18" t="s">
        <v>219</v>
      </c>
      <c r="BM245" s="18" t="s">
        <v>525</v>
      </c>
    </row>
    <row r="246" spans="2:65" s="10" customFormat="1" ht="29.85" customHeight="1" x14ac:dyDescent="0.35">
      <c r="B246" s="147"/>
      <c r="C246" s="148"/>
      <c r="D246" s="157" t="s">
        <v>144</v>
      </c>
      <c r="E246" s="157"/>
      <c r="F246" s="157"/>
      <c r="G246" s="157"/>
      <c r="H246" s="157"/>
      <c r="I246" s="157"/>
      <c r="J246" s="157"/>
      <c r="K246" s="157"/>
      <c r="L246" s="157"/>
      <c r="M246" s="157"/>
      <c r="N246" s="281">
        <f>BK246</f>
        <v>0</v>
      </c>
      <c r="O246" s="282"/>
      <c r="P246" s="282"/>
      <c r="Q246" s="282"/>
      <c r="R246" s="150"/>
      <c r="T246" s="151"/>
      <c r="U246" s="148"/>
      <c r="V246" s="148"/>
      <c r="W246" s="152">
        <f>SUM(W247:W251)</f>
        <v>238.59285560000001</v>
      </c>
      <c r="X246" s="148"/>
      <c r="Y246" s="152">
        <f>SUM(Y247:Y251)</f>
        <v>9.5071842599999989</v>
      </c>
      <c r="Z246" s="148"/>
      <c r="AA246" s="153">
        <f>SUM(AA247:AA251)</f>
        <v>0</v>
      </c>
      <c r="AR246" s="154" t="s">
        <v>81</v>
      </c>
      <c r="AT246" s="155" t="s">
        <v>70</v>
      </c>
      <c r="AU246" s="155" t="s">
        <v>76</v>
      </c>
      <c r="AY246" s="154" t="s">
        <v>151</v>
      </c>
      <c r="BK246" s="156">
        <f>SUM(BK247:BK251)</f>
        <v>0</v>
      </c>
    </row>
    <row r="247" spans="2:65" s="1" customFormat="1" ht="31.5" customHeight="1" x14ac:dyDescent="0.3">
      <c r="B247" s="135"/>
      <c r="C247" s="158" t="s">
        <v>526</v>
      </c>
      <c r="D247" s="158" t="s">
        <v>152</v>
      </c>
      <c r="E247" s="159" t="s">
        <v>527</v>
      </c>
      <c r="F247" s="265" t="s">
        <v>906</v>
      </c>
      <c r="G247" s="265"/>
      <c r="H247" s="265"/>
      <c r="I247" s="265"/>
      <c r="J247" s="160" t="s">
        <v>176</v>
      </c>
      <c r="K247" s="161">
        <v>136.84</v>
      </c>
      <c r="L247" s="266">
        <v>0</v>
      </c>
      <c r="M247" s="266"/>
      <c r="N247" s="266">
        <f>ROUND(L247*K247,3)</f>
        <v>0</v>
      </c>
      <c r="O247" s="266"/>
      <c r="P247" s="266"/>
      <c r="Q247" s="266"/>
      <c r="R247" s="137"/>
      <c r="T247" s="162" t="s">
        <v>5</v>
      </c>
      <c r="U247" s="41" t="s">
        <v>38</v>
      </c>
      <c r="V247" s="163">
        <v>1.74359</v>
      </c>
      <c r="W247" s="163">
        <f>V247*K247</f>
        <v>238.59285560000001</v>
      </c>
      <c r="X247" s="163">
        <v>4.8476499999999999E-2</v>
      </c>
      <c r="Y247" s="163">
        <f>X247*K247</f>
        <v>6.6335242599999997</v>
      </c>
      <c r="Z247" s="163">
        <v>0</v>
      </c>
      <c r="AA247" s="164">
        <f>Z247*K247</f>
        <v>0</v>
      </c>
      <c r="AR247" s="18" t="s">
        <v>219</v>
      </c>
      <c r="AT247" s="18" t="s">
        <v>152</v>
      </c>
      <c r="AU247" s="18" t="s">
        <v>81</v>
      </c>
      <c r="AY247" s="18" t="s">
        <v>151</v>
      </c>
      <c r="BE247" s="165">
        <f>IF(U247="základná",N247,0)</f>
        <v>0</v>
      </c>
      <c r="BF247" s="165">
        <f>IF(U247="znížená",N247,0)</f>
        <v>0</v>
      </c>
      <c r="BG247" s="165">
        <f>IF(U247="zákl. prenesená",N247,0)</f>
        <v>0</v>
      </c>
      <c r="BH247" s="165">
        <f>IF(U247="zníž. prenesená",N247,0)</f>
        <v>0</v>
      </c>
      <c r="BI247" s="165">
        <f>IF(U247="nulová",N247,0)</f>
        <v>0</v>
      </c>
      <c r="BJ247" s="18" t="s">
        <v>81</v>
      </c>
      <c r="BK247" s="166">
        <f>ROUND(L247*K247,3)</f>
        <v>0</v>
      </c>
      <c r="BL247" s="18" t="s">
        <v>219</v>
      </c>
      <c r="BM247" s="18" t="s">
        <v>528</v>
      </c>
    </row>
    <row r="248" spans="2:65" s="1" customFormat="1" ht="31.5" customHeight="1" x14ac:dyDescent="0.3">
      <c r="B248" s="135"/>
      <c r="C248" s="167" t="s">
        <v>529</v>
      </c>
      <c r="D248" s="167" t="s">
        <v>197</v>
      </c>
      <c r="E248" s="168" t="s">
        <v>530</v>
      </c>
      <c r="F248" s="267" t="s">
        <v>907</v>
      </c>
      <c r="G248" s="267"/>
      <c r="H248" s="267"/>
      <c r="I248" s="267"/>
      <c r="J248" s="169" t="s">
        <v>176</v>
      </c>
      <c r="K248" s="170">
        <v>143.68299999999999</v>
      </c>
      <c r="L248" s="268">
        <v>0</v>
      </c>
      <c r="M248" s="268"/>
      <c r="N248" s="268">
        <f>ROUND(L248*K248,3)</f>
        <v>0</v>
      </c>
      <c r="O248" s="266"/>
      <c r="P248" s="266"/>
      <c r="Q248" s="266"/>
      <c r="R248" s="137"/>
      <c r="T248" s="162" t="s">
        <v>5</v>
      </c>
      <c r="U248" s="41" t="s">
        <v>38</v>
      </c>
      <c r="V248" s="163">
        <v>0</v>
      </c>
      <c r="W248" s="163">
        <f>V248*K248</f>
        <v>0</v>
      </c>
      <c r="X248" s="163">
        <v>0.02</v>
      </c>
      <c r="Y248" s="163">
        <f>X248*K248</f>
        <v>2.8736600000000001</v>
      </c>
      <c r="Z248" s="163">
        <v>0</v>
      </c>
      <c r="AA248" s="164">
        <f>Z248*K248</f>
        <v>0</v>
      </c>
      <c r="AR248" s="18" t="s">
        <v>282</v>
      </c>
      <c r="AT248" s="18" t="s">
        <v>197</v>
      </c>
      <c r="AU248" s="18" t="s">
        <v>81</v>
      </c>
      <c r="AY248" s="18" t="s">
        <v>151</v>
      </c>
      <c r="BE248" s="165">
        <f>IF(U248="základná",N248,0)</f>
        <v>0</v>
      </c>
      <c r="BF248" s="165">
        <f>IF(U248="znížená",N248,0)</f>
        <v>0</v>
      </c>
      <c r="BG248" s="165">
        <f>IF(U248="zákl. prenesená",N248,0)</f>
        <v>0</v>
      </c>
      <c r="BH248" s="165">
        <f>IF(U248="zníž. prenesená",N248,0)</f>
        <v>0</v>
      </c>
      <c r="BI248" s="165">
        <f>IF(U248="nulová",N248,0)</f>
        <v>0</v>
      </c>
      <c r="BJ248" s="18" t="s">
        <v>81</v>
      </c>
      <c r="BK248" s="166">
        <f>ROUND(L248*K248,3)</f>
        <v>0</v>
      </c>
      <c r="BL248" s="18" t="s">
        <v>219</v>
      </c>
      <c r="BM248" s="18" t="s">
        <v>531</v>
      </c>
    </row>
    <row r="249" spans="2:65" s="195" customFormat="1" ht="31.5" customHeight="1" x14ac:dyDescent="0.3">
      <c r="B249" s="135"/>
      <c r="C249" s="197" t="s">
        <v>908</v>
      </c>
      <c r="D249" s="197" t="s">
        <v>197</v>
      </c>
      <c r="E249" s="198" t="s">
        <v>902</v>
      </c>
      <c r="F249" s="287" t="s">
        <v>909</v>
      </c>
      <c r="G249" s="287"/>
      <c r="H249" s="287"/>
      <c r="I249" s="287"/>
      <c r="J249" s="199" t="s">
        <v>495</v>
      </c>
      <c r="K249" s="200">
        <v>431.05</v>
      </c>
      <c r="L249" s="268">
        <v>0</v>
      </c>
      <c r="M249" s="268"/>
      <c r="N249" s="268">
        <f>ROUND(L249*K249,3)</f>
        <v>0</v>
      </c>
      <c r="O249" s="266"/>
      <c r="P249" s="266"/>
      <c r="Q249" s="266"/>
      <c r="R249" s="137"/>
      <c r="T249" s="162"/>
      <c r="U249" s="41"/>
      <c r="V249" s="163"/>
      <c r="W249" s="163"/>
      <c r="X249" s="163"/>
      <c r="Y249" s="163"/>
      <c r="Z249" s="163"/>
      <c r="AA249" s="164"/>
      <c r="AR249" s="18"/>
      <c r="AT249" s="18"/>
      <c r="AU249" s="18"/>
      <c r="AY249" s="18"/>
      <c r="BE249" s="165"/>
      <c r="BF249" s="165"/>
      <c r="BG249" s="165"/>
      <c r="BH249" s="165"/>
      <c r="BI249" s="165"/>
      <c r="BJ249" s="18"/>
      <c r="BK249" s="166">
        <f>ROUND(L249*K249,3)</f>
        <v>0</v>
      </c>
      <c r="BL249" s="18"/>
      <c r="BM249" s="18"/>
    </row>
    <row r="250" spans="2:65" s="195" customFormat="1" ht="31.5" customHeight="1" x14ac:dyDescent="0.3">
      <c r="B250" s="135"/>
      <c r="C250" s="197" t="s">
        <v>910</v>
      </c>
      <c r="D250" s="197" t="s">
        <v>152</v>
      </c>
      <c r="E250" s="201" t="s">
        <v>911</v>
      </c>
      <c r="F250" s="288" t="s">
        <v>912</v>
      </c>
      <c r="G250" s="288"/>
      <c r="H250" s="288"/>
      <c r="I250" s="288"/>
      <c r="J250" s="199" t="s">
        <v>176</v>
      </c>
      <c r="K250" s="200">
        <v>37.54</v>
      </c>
      <c r="L250" s="268">
        <v>0</v>
      </c>
      <c r="M250" s="268"/>
      <c r="N250" s="268">
        <f>ROUND(L250*K250,3)</f>
        <v>0</v>
      </c>
      <c r="O250" s="266"/>
      <c r="P250" s="266"/>
      <c r="Q250" s="266"/>
      <c r="R250" s="137"/>
      <c r="T250" s="162"/>
      <c r="U250" s="41"/>
      <c r="V250" s="163"/>
      <c r="W250" s="163"/>
      <c r="X250" s="163"/>
      <c r="Y250" s="163"/>
      <c r="Z250" s="163"/>
      <c r="AA250" s="164"/>
      <c r="AR250" s="18"/>
      <c r="AT250" s="18"/>
      <c r="AU250" s="18"/>
      <c r="AY250" s="18"/>
      <c r="BE250" s="165"/>
      <c r="BF250" s="165"/>
      <c r="BG250" s="165"/>
      <c r="BH250" s="165"/>
      <c r="BI250" s="165"/>
      <c r="BJ250" s="18"/>
      <c r="BK250" s="166">
        <f>ROUND(L250*K250,3)</f>
        <v>0</v>
      </c>
      <c r="BL250" s="18"/>
      <c r="BM250" s="18"/>
    </row>
    <row r="251" spans="2:65" s="1" customFormat="1" ht="31.5" customHeight="1" x14ac:dyDescent="0.3">
      <c r="B251" s="135"/>
      <c r="C251" s="158" t="s">
        <v>532</v>
      </c>
      <c r="D251" s="158" t="s">
        <v>152</v>
      </c>
      <c r="E251" s="159" t="s">
        <v>533</v>
      </c>
      <c r="F251" s="265" t="s">
        <v>534</v>
      </c>
      <c r="G251" s="265"/>
      <c r="H251" s="265"/>
      <c r="I251" s="265"/>
      <c r="J251" s="160" t="s">
        <v>329</v>
      </c>
      <c r="K251" s="161">
        <v>71.233000000000004</v>
      </c>
      <c r="L251" s="266">
        <v>0</v>
      </c>
      <c r="M251" s="266"/>
      <c r="N251" s="266">
        <f>ROUND(L251*K251,3)</f>
        <v>0</v>
      </c>
      <c r="O251" s="266"/>
      <c r="P251" s="266"/>
      <c r="Q251" s="266"/>
      <c r="R251" s="137"/>
      <c r="T251" s="162" t="s">
        <v>5</v>
      </c>
      <c r="U251" s="41" t="s">
        <v>38</v>
      </c>
      <c r="V251" s="163">
        <v>0</v>
      </c>
      <c r="W251" s="163">
        <f>V251*K251</f>
        <v>0</v>
      </c>
      <c r="X251" s="163">
        <v>0</v>
      </c>
      <c r="Y251" s="163">
        <f>X251*K251</f>
        <v>0</v>
      </c>
      <c r="Z251" s="163">
        <v>0</v>
      </c>
      <c r="AA251" s="164">
        <f>Z251*K251</f>
        <v>0</v>
      </c>
      <c r="AR251" s="18" t="s">
        <v>219</v>
      </c>
      <c r="AT251" s="18" t="s">
        <v>152</v>
      </c>
      <c r="AU251" s="18" t="s">
        <v>81</v>
      </c>
      <c r="AY251" s="18" t="s">
        <v>151</v>
      </c>
      <c r="BE251" s="165">
        <f>IF(U251="základná",N251,0)</f>
        <v>0</v>
      </c>
      <c r="BF251" s="165">
        <f>IF(U251="znížená",N251,0)</f>
        <v>0</v>
      </c>
      <c r="BG251" s="165">
        <f>IF(U251="zákl. prenesená",N251,0)</f>
        <v>0</v>
      </c>
      <c r="BH251" s="165">
        <f>IF(U251="zníž. prenesená",N251,0)</f>
        <v>0</v>
      </c>
      <c r="BI251" s="165">
        <f>IF(U251="nulová",N251,0)</f>
        <v>0</v>
      </c>
      <c r="BJ251" s="18" t="s">
        <v>81</v>
      </c>
      <c r="BK251" s="166">
        <f>ROUND(L251*K251,3)</f>
        <v>0</v>
      </c>
      <c r="BL251" s="18" t="s">
        <v>219</v>
      </c>
      <c r="BM251" s="18" t="s">
        <v>535</v>
      </c>
    </row>
    <row r="252" spans="2:65" s="10" customFormat="1" ht="29.85" customHeight="1" x14ac:dyDescent="0.35">
      <c r="B252" s="147"/>
      <c r="C252" s="148"/>
      <c r="D252" s="157" t="s">
        <v>145</v>
      </c>
      <c r="E252" s="157"/>
      <c r="F252" s="157"/>
      <c r="G252" s="157"/>
      <c r="H252" s="157"/>
      <c r="I252" s="157"/>
      <c r="J252" s="157"/>
      <c r="K252" s="157"/>
      <c r="L252" s="157"/>
      <c r="M252" s="157"/>
      <c r="N252" s="281">
        <f>BK252</f>
        <v>0</v>
      </c>
      <c r="O252" s="282"/>
      <c r="P252" s="282"/>
      <c r="Q252" s="282"/>
      <c r="R252" s="150"/>
      <c r="T252" s="151"/>
      <c r="U252" s="148"/>
      <c r="V252" s="148"/>
      <c r="W252" s="152">
        <f>SUM(W253:W254)</f>
        <v>70.124431999999999</v>
      </c>
      <c r="X252" s="148"/>
      <c r="Y252" s="152">
        <f>SUM(Y253:Y254)</f>
        <v>0.33809993999999999</v>
      </c>
      <c r="Z252" s="148"/>
      <c r="AA252" s="153">
        <f>SUM(AA253:AA254)</f>
        <v>0</v>
      </c>
      <c r="AR252" s="154" t="s">
        <v>81</v>
      </c>
      <c r="AT252" s="155" t="s">
        <v>70</v>
      </c>
      <c r="AU252" s="155" t="s">
        <v>76</v>
      </c>
      <c r="AY252" s="154" t="s">
        <v>151</v>
      </c>
      <c r="BK252" s="156">
        <f>SUM(BK253:BK254)</f>
        <v>0</v>
      </c>
    </row>
    <row r="253" spans="2:65" s="1" customFormat="1" ht="44.25" customHeight="1" x14ac:dyDescent="0.3">
      <c r="B253" s="135"/>
      <c r="C253" s="158" t="s">
        <v>536</v>
      </c>
      <c r="D253" s="158" t="s">
        <v>152</v>
      </c>
      <c r="E253" s="159" t="s">
        <v>537</v>
      </c>
      <c r="F253" s="265" t="s">
        <v>538</v>
      </c>
      <c r="G253" s="265"/>
      <c r="H253" s="265"/>
      <c r="I253" s="265"/>
      <c r="J253" s="160" t="s">
        <v>176</v>
      </c>
      <c r="K253" s="161">
        <v>626.11099999999999</v>
      </c>
      <c r="L253" s="266">
        <v>0</v>
      </c>
      <c r="M253" s="266"/>
      <c r="N253" s="266">
        <f>ROUND(L253*K253,3)</f>
        <v>0</v>
      </c>
      <c r="O253" s="266"/>
      <c r="P253" s="266"/>
      <c r="Q253" s="266"/>
      <c r="R253" s="137"/>
      <c r="T253" s="162" t="s">
        <v>5</v>
      </c>
      <c r="U253" s="41" t="s">
        <v>38</v>
      </c>
      <c r="V253" s="163">
        <v>5.2999999999999999E-2</v>
      </c>
      <c r="W253" s="163">
        <f>V253*K253</f>
        <v>33.183883000000002</v>
      </c>
      <c r="X253" s="163">
        <v>3.3E-4</v>
      </c>
      <c r="Y253" s="163">
        <f>X253*K253</f>
        <v>0.20661663</v>
      </c>
      <c r="Z253" s="163">
        <v>0</v>
      </c>
      <c r="AA253" s="164">
        <f>Z253*K253</f>
        <v>0</v>
      </c>
      <c r="AR253" s="18" t="s">
        <v>219</v>
      </c>
      <c r="AT253" s="18" t="s">
        <v>152</v>
      </c>
      <c r="AU253" s="18" t="s">
        <v>81</v>
      </c>
      <c r="AY253" s="18" t="s">
        <v>151</v>
      </c>
      <c r="BE253" s="165">
        <f>IF(U253="základná",N253,0)</f>
        <v>0</v>
      </c>
      <c r="BF253" s="165">
        <f>IF(U253="znížená",N253,0)</f>
        <v>0</v>
      </c>
      <c r="BG253" s="165">
        <f>IF(U253="zákl. prenesená",N253,0)</f>
        <v>0</v>
      </c>
      <c r="BH253" s="165">
        <f>IF(U253="zníž. prenesená",N253,0)</f>
        <v>0</v>
      </c>
      <c r="BI253" s="165">
        <f>IF(U253="nulová",N253,0)</f>
        <v>0</v>
      </c>
      <c r="BJ253" s="18" t="s">
        <v>81</v>
      </c>
      <c r="BK253" s="166">
        <f>ROUND(L253*K253,3)</f>
        <v>0</v>
      </c>
      <c r="BL253" s="18" t="s">
        <v>219</v>
      </c>
      <c r="BM253" s="18" t="s">
        <v>539</v>
      </c>
    </row>
    <row r="254" spans="2:65" s="1" customFormat="1" ht="57" customHeight="1" x14ac:dyDescent="0.3">
      <c r="B254" s="135"/>
      <c r="C254" s="158" t="s">
        <v>540</v>
      </c>
      <c r="D254" s="158" t="s">
        <v>152</v>
      </c>
      <c r="E254" s="159" t="s">
        <v>541</v>
      </c>
      <c r="F254" s="265" t="s">
        <v>542</v>
      </c>
      <c r="G254" s="265"/>
      <c r="H254" s="265"/>
      <c r="I254" s="265"/>
      <c r="J254" s="160" t="s">
        <v>176</v>
      </c>
      <c r="K254" s="161">
        <v>626.11099999999999</v>
      </c>
      <c r="L254" s="266">
        <v>0</v>
      </c>
      <c r="M254" s="266"/>
      <c r="N254" s="266">
        <f>ROUND(L254*K254,3)</f>
        <v>0</v>
      </c>
      <c r="O254" s="266"/>
      <c r="P254" s="266"/>
      <c r="Q254" s="266"/>
      <c r="R254" s="137"/>
      <c r="T254" s="162" t="s">
        <v>5</v>
      </c>
      <c r="U254" s="41" t="s">
        <v>38</v>
      </c>
      <c r="V254" s="163">
        <v>5.8999999999999997E-2</v>
      </c>
      <c r="W254" s="163">
        <f>V254*K254</f>
        <v>36.940548999999997</v>
      </c>
      <c r="X254" s="163">
        <v>2.1000000000000001E-4</v>
      </c>
      <c r="Y254" s="163">
        <f>X254*K254</f>
        <v>0.13148330999999999</v>
      </c>
      <c r="Z254" s="163">
        <v>0</v>
      </c>
      <c r="AA254" s="164">
        <f>Z254*K254</f>
        <v>0</v>
      </c>
      <c r="AR254" s="18" t="s">
        <v>219</v>
      </c>
      <c r="AT254" s="18" t="s">
        <v>152</v>
      </c>
      <c r="AU254" s="18" t="s">
        <v>81</v>
      </c>
      <c r="AY254" s="18" t="s">
        <v>151</v>
      </c>
      <c r="BE254" s="165">
        <f>IF(U254="základná",N254,0)</f>
        <v>0</v>
      </c>
      <c r="BF254" s="165">
        <f>IF(U254="znížená",N254,0)</f>
        <v>0</v>
      </c>
      <c r="BG254" s="165">
        <f>IF(U254="zákl. prenesená",N254,0)</f>
        <v>0</v>
      </c>
      <c r="BH254" s="165">
        <f>IF(U254="zníž. prenesená",N254,0)</f>
        <v>0</v>
      </c>
      <c r="BI254" s="165">
        <f>IF(U254="nulová",N254,0)</f>
        <v>0</v>
      </c>
      <c r="BJ254" s="18" t="s">
        <v>81</v>
      </c>
      <c r="BK254" s="166">
        <f>ROUND(L254*K254,3)</f>
        <v>0</v>
      </c>
      <c r="BL254" s="18" t="s">
        <v>219</v>
      </c>
      <c r="BM254" s="18" t="s">
        <v>543</v>
      </c>
    </row>
    <row r="255" spans="2:65" s="10" customFormat="1" ht="37.35" customHeight="1" x14ac:dyDescent="0.35">
      <c r="B255" s="147"/>
      <c r="C255" s="148"/>
      <c r="D255" s="149" t="s">
        <v>146</v>
      </c>
      <c r="E255" s="149"/>
      <c r="F255" s="149"/>
      <c r="G255" s="149"/>
      <c r="H255" s="149"/>
      <c r="I255" s="149"/>
      <c r="J255" s="149"/>
      <c r="K255" s="149"/>
      <c r="L255" s="149"/>
      <c r="M255" s="149"/>
      <c r="N255" s="285">
        <f>BK255</f>
        <v>0</v>
      </c>
      <c r="O255" s="286"/>
      <c r="P255" s="286"/>
      <c r="Q255" s="286"/>
      <c r="R255" s="150"/>
      <c r="T255" s="151"/>
      <c r="U255" s="148"/>
      <c r="V255" s="148"/>
      <c r="W255" s="152">
        <f>W256</f>
        <v>10.600000000000001</v>
      </c>
      <c r="X255" s="148"/>
      <c r="Y255" s="152">
        <f>Y256</f>
        <v>0</v>
      </c>
      <c r="Z255" s="148"/>
      <c r="AA255" s="153">
        <f>AA256</f>
        <v>0</v>
      </c>
      <c r="AR255" s="154" t="s">
        <v>156</v>
      </c>
      <c r="AT255" s="155" t="s">
        <v>70</v>
      </c>
      <c r="AU255" s="155" t="s">
        <v>71</v>
      </c>
      <c r="AY255" s="154" t="s">
        <v>151</v>
      </c>
      <c r="BK255" s="156">
        <f>BK256</f>
        <v>0</v>
      </c>
    </row>
    <row r="256" spans="2:65" s="1" customFormat="1" ht="44.25" customHeight="1" x14ac:dyDescent="0.3">
      <c r="B256" s="135"/>
      <c r="C256" s="158" t="s">
        <v>544</v>
      </c>
      <c r="D256" s="158" t="s">
        <v>152</v>
      </c>
      <c r="E256" s="159" t="s">
        <v>545</v>
      </c>
      <c r="F256" s="265" t="s">
        <v>546</v>
      </c>
      <c r="G256" s="265"/>
      <c r="H256" s="265"/>
      <c r="I256" s="265"/>
      <c r="J256" s="160" t="s">
        <v>547</v>
      </c>
      <c r="K256" s="161">
        <v>10</v>
      </c>
      <c r="L256" s="266">
        <v>0</v>
      </c>
      <c r="M256" s="266"/>
      <c r="N256" s="266">
        <f>ROUND(L256*K256,3)</f>
        <v>0</v>
      </c>
      <c r="O256" s="266"/>
      <c r="P256" s="266"/>
      <c r="Q256" s="266"/>
      <c r="R256" s="137"/>
      <c r="T256" s="162" t="s">
        <v>5</v>
      </c>
      <c r="U256" s="41" t="s">
        <v>38</v>
      </c>
      <c r="V256" s="163">
        <v>1.06</v>
      </c>
      <c r="W256" s="163">
        <f>V256*K256</f>
        <v>10.600000000000001</v>
      </c>
      <c r="X256" s="163">
        <v>0</v>
      </c>
      <c r="Y256" s="163">
        <f>X256*K256</f>
        <v>0</v>
      </c>
      <c r="Z256" s="163">
        <v>0</v>
      </c>
      <c r="AA256" s="164">
        <f>Z256*K256</f>
        <v>0</v>
      </c>
      <c r="AR256" s="18" t="s">
        <v>548</v>
      </c>
      <c r="AT256" s="18" t="s">
        <v>152</v>
      </c>
      <c r="AU256" s="18" t="s">
        <v>76</v>
      </c>
      <c r="AY256" s="18" t="s">
        <v>151</v>
      </c>
      <c r="BE256" s="165">
        <f>IF(U256="základná",N256,0)</f>
        <v>0</v>
      </c>
      <c r="BF256" s="165">
        <f>IF(U256="znížená",N256,0)</f>
        <v>0</v>
      </c>
      <c r="BG256" s="165">
        <f>IF(U256="zákl. prenesená",N256,0)</f>
        <v>0</v>
      </c>
      <c r="BH256" s="165">
        <f>IF(U256="zníž. prenesená",N256,0)</f>
        <v>0</v>
      </c>
      <c r="BI256" s="165">
        <f>IF(U256="nulová",N256,0)</f>
        <v>0</v>
      </c>
      <c r="BJ256" s="18" t="s">
        <v>81</v>
      </c>
      <c r="BK256" s="166">
        <f>ROUND(L256*K256,3)</f>
        <v>0</v>
      </c>
      <c r="BL256" s="18" t="s">
        <v>548</v>
      </c>
      <c r="BM256" s="18" t="s">
        <v>549</v>
      </c>
    </row>
    <row r="257" spans="2:65" s="10" customFormat="1" ht="37.35" customHeight="1" x14ac:dyDescent="0.35">
      <c r="B257" s="147"/>
      <c r="C257" s="148"/>
      <c r="D257" s="149" t="s">
        <v>147</v>
      </c>
      <c r="E257" s="149"/>
      <c r="F257" s="149"/>
      <c r="G257" s="149"/>
      <c r="H257" s="149"/>
      <c r="I257" s="149"/>
      <c r="J257" s="149"/>
      <c r="K257" s="149"/>
      <c r="L257" s="149"/>
      <c r="M257" s="149"/>
      <c r="N257" s="285">
        <f>BK257</f>
        <v>0</v>
      </c>
      <c r="O257" s="286"/>
      <c r="P257" s="286"/>
      <c r="Q257" s="286"/>
      <c r="R257" s="150"/>
      <c r="T257" s="151"/>
      <c r="U257" s="148"/>
      <c r="V257" s="148"/>
      <c r="W257" s="152">
        <f>SUM(W258:W259)</f>
        <v>0</v>
      </c>
      <c r="X257" s="148"/>
      <c r="Y257" s="152">
        <f>SUM(Y258:Y259)</f>
        <v>0</v>
      </c>
      <c r="Z257" s="148"/>
      <c r="AA257" s="153">
        <f>SUM(AA258:AA259)</f>
        <v>0</v>
      </c>
      <c r="AR257" s="154" t="s">
        <v>156</v>
      </c>
      <c r="AT257" s="155" t="s">
        <v>70</v>
      </c>
      <c r="AU257" s="155" t="s">
        <v>71</v>
      </c>
      <c r="AY257" s="154" t="s">
        <v>151</v>
      </c>
      <c r="BK257" s="156">
        <f>SUM(BK258:BK259)</f>
        <v>0</v>
      </c>
    </row>
    <row r="258" spans="2:65" s="1" customFormat="1" ht="69.75" customHeight="1" x14ac:dyDescent="0.3">
      <c r="B258" s="135"/>
      <c r="C258" s="158" t="s">
        <v>550</v>
      </c>
      <c r="D258" s="158" t="s">
        <v>152</v>
      </c>
      <c r="E258" s="159" t="s">
        <v>551</v>
      </c>
      <c r="F258" s="265" t="s">
        <v>552</v>
      </c>
      <c r="G258" s="265"/>
      <c r="H258" s="265"/>
      <c r="I258" s="265"/>
      <c r="J258" s="160" t="s">
        <v>5</v>
      </c>
      <c r="K258" s="161">
        <v>0</v>
      </c>
      <c r="L258" s="266">
        <v>0</v>
      </c>
      <c r="M258" s="266"/>
      <c r="N258" s="266">
        <f>ROUND(L258*K258,3)</f>
        <v>0</v>
      </c>
      <c r="O258" s="266"/>
      <c r="P258" s="266"/>
      <c r="Q258" s="266"/>
      <c r="R258" s="137"/>
      <c r="T258" s="162" t="s">
        <v>5</v>
      </c>
      <c r="U258" s="41" t="s">
        <v>38</v>
      </c>
      <c r="V258" s="163">
        <v>0</v>
      </c>
      <c r="W258" s="163">
        <f>V258*K258</f>
        <v>0</v>
      </c>
      <c r="X258" s="163">
        <v>0</v>
      </c>
      <c r="Y258" s="163">
        <f>X258*K258</f>
        <v>0</v>
      </c>
      <c r="Z258" s="163">
        <v>0</v>
      </c>
      <c r="AA258" s="164">
        <f>Z258*K258</f>
        <v>0</v>
      </c>
      <c r="AR258" s="18" t="s">
        <v>548</v>
      </c>
      <c r="AT258" s="18" t="s">
        <v>152</v>
      </c>
      <c r="AU258" s="18" t="s">
        <v>76</v>
      </c>
      <c r="AY258" s="18" t="s">
        <v>151</v>
      </c>
      <c r="BE258" s="165">
        <f>IF(U258="základná",N258,0)</f>
        <v>0</v>
      </c>
      <c r="BF258" s="165">
        <f>IF(U258="znížená",N258,0)</f>
        <v>0</v>
      </c>
      <c r="BG258" s="165">
        <f>IF(U258="zákl. prenesená",N258,0)</f>
        <v>0</v>
      </c>
      <c r="BH258" s="165">
        <f>IF(U258="zníž. prenesená",N258,0)</f>
        <v>0</v>
      </c>
      <c r="BI258" s="165">
        <f>IF(U258="nulová",N258,0)</f>
        <v>0</v>
      </c>
      <c r="BJ258" s="18" t="s">
        <v>81</v>
      </c>
      <c r="BK258" s="166">
        <f>ROUND(L258*K258,3)</f>
        <v>0</v>
      </c>
      <c r="BL258" s="18" t="s">
        <v>548</v>
      </c>
      <c r="BM258" s="18" t="s">
        <v>553</v>
      </c>
    </row>
    <row r="259" spans="2:65" s="1" customFormat="1" ht="282" customHeight="1" x14ac:dyDescent="0.3">
      <c r="B259" s="32"/>
      <c r="C259" s="33"/>
      <c r="D259" s="33"/>
      <c r="E259" s="33"/>
      <c r="F259" s="269" t="s">
        <v>554</v>
      </c>
      <c r="G259" s="270"/>
      <c r="H259" s="270"/>
      <c r="I259" s="270"/>
      <c r="J259" s="33"/>
      <c r="K259" s="33"/>
      <c r="L259" s="33"/>
      <c r="M259" s="33"/>
      <c r="N259" s="33"/>
      <c r="O259" s="33"/>
      <c r="P259" s="33"/>
      <c r="Q259" s="33"/>
      <c r="R259" s="34"/>
      <c r="T259" s="106"/>
      <c r="U259" s="53"/>
      <c r="V259" s="53"/>
      <c r="W259" s="53"/>
      <c r="X259" s="53"/>
      <c r="Y259" s="53"/>
      <c r="Z259" s="53"/>
      <c r="AA259" s="55"/>
      <c r="AT259" s="18" t="s">
        <v>210</v>
      </c>
      <c r="AU259" s="18" t="s">
        <v>76</v>
      </c>
    </row>
    <row r="260" spans="2:65" s="1" customFormat="1" ht="6.9" customHeight="1" x14ac:dyDescent="0.3">
      <c r="B260" s="56"/>
      <c r="C260" s="57"/>
      <c r="D260" s="57"/>
      <c r="E260" s="57"/>
      <c r="F260" s="57"/>
      <c r="G260" s="57"/>
      <c r="H260" s="57"/>
      <c r="I260" s="57"/>
      <c r="J260" s="57"/>
      <c r="K260" s="57"/>
      <c r="L260" s="57"/>
      <c r="M260" s="57"/>
      <c r="N260" s="57"/>
      <c r="O260" s="57"/>
      <c r="P260" s="57"/>
      <c r="Q260" s="57"/>
      <c r="R260" s="58"/>
    </row>
  </sheetData>
  <mergeCells count="416">
    <mergeCell ref="F240:I240"/>
    <mergeCell ref="L240:M240"/>
    <mergeCell ref="N240:Q240"/>
    <mergeCell ref="F249:I249"/>
    <mergeCell ref="F250:I250"/>
    <mergeCell ref="L249:M249"/>
    <mergeCell ref="N249:Q249"/>
    <mergeCell ref="L250:M250"/>
    <mergeCell ref="N250:Q250"/>
    <mergeCell ref="L241:M241"/>
    <mergeCell ref="N241:Q241"/>
    <mergeCell ref="F242:I242"/>
    <mergeCell ref="L242:M242"/>
    <mergeCell ref="N242:Q242"/>
    <mergeCell ref="F244:I244"/>
    <mergeCell ref="L244:M244"/>
    <mergeCell ref="N244:Q244"/>
    <mergeCell ref="N255:Q255"/>
    <mergeCell ref="N257:Q257"/>
    <mergeCell ref="H1:K1"/>
    <mergeCell ref="S2:AC2"/>
    <mergeCell ref="F256:I256"/>
    <mergeCell ref="L256:M256"/>
    <mergeCell ref="N256:Q256"/>
    <mergeCell ref="F258:I258"/>
    <mergeCell ref="L258:M258"/>
    <mergeCell ref="N258:Q258"/>
    <mergeCell ref="F254:I254"/>
    <mergeCell ref="L254:M254"/>
    <mergeCell ref="N254:Q254"/>
    <mergeCell ref="N252:Q252"/>
    <mergeCell ref="F245:I245"/>
    <mergeCell ref="L245:M245"/>
    <mergeCell ref="N245:Q245"/>
    <mergeCell ref="F247:I247"/>
    <mergeCell ref="L247:M247"/>
    <mergeCell ref="N247:Q247"/>
    <mergeCell ref="F248:I248"/>
    <mergeCell ref="L248:M248"/>
    <mergeCell ref="N248:Q248"/>
    <mergeCell ref="F241:I241"/>
    <mergeCell ref="F259:I259"/>
    <mergeCell ref="N132:Q132"/>
    <mergeCell ref="N133:Q133"/>
    <mergeCell ref="N134:Q134"/>
    <mergeCell ref="N144:Q144"/>
    <mergeCell ref="N152:Q152"/>
    <mergeCell ref="N159:Q159"/>
    <mergeCell ref="N178:Q178"/>
    <mergeCell ref="N180:Q180"/>
    <mergeCell ref="N181:Q181"/>
    <mergeCell ref="N185:Q185"/>
    <mergeCell ref="N190:Q190"/>
    <mergeCell ref="N206:Q206"/>
    <mergeCell ref="N210:Q210"/>
    <mergeCell ref="N228:Q228"/>
    <mergeCell ref="N237:Q237"/>
    <mergeCell ref="N243:Q243"/>
    <mergeCell ref="N246:Q246"/>
    <mergeCell ref="F251:I251"/>
    <mergeCell ref="L251:M251"/>
    <mergeCell ref="N251:Q251"/>
    <mergeCell ref="F253:I253"/>
    <mergeCell ref="L253:M253"/>
    <mergeCell ref="N253:Q253"/>
    <mergeCell ref="F236:I236"/>
    <mergeCell ref="L236:M236"/>
    <mergeCell ref="N236:Q236"/>
    <mergeCell ref="F238:I238"/>
    <mergeCell ref="L238:M238"/>
    <mergeCell ref="N238:Q238"/>
    <mergeCell ref="F239:I239"/>
    <mergeCell ref="L239:M239"/>
    <mergeCell ref="N239:Q239"/>
    <mergeCell ref="F233:I233"/>
    <mergeCell ref="L233:M233"/>
    <mergeCell ref="N233:Q233"/>
    <mergeCell ref="F234:I234"/>
    <mergeCell ref="L234:M234"/>
    <mergeCell ref="N234:Q234"/>
    <mergeCell ref="F235:I235"/>
    <mergeCell ref="L235:M235"/>
    <mergeCell ref="N235:Q235"/>
    <mergeCell ref="F230:I230"/>
    <mergeCell ref="L230:M230"/>
    <mergeCell ref="N230:Q230"/>
    <mergeCell ref="F231:I231"/>
    <mergeCell ref="L231:M231"/>
    <mergeCell ref="N231:Q231"/>
    <mergeCell ref="F232:I232"/>
    <mergeCell ref="L232:M232"/>
    <mergeCell ref="N232:Q232"/>
    <mergeCell ref="F226:I226"/>
    <mergeCell ref="L226:M226"/>
    <mergeCell ref="N226:Q226"/>
    <mergeCell ref="F227:I227"/>
    <mergeCell ref="L227:M227"/>
    <mergeCell ref="N227:Q227"/>
    <mergeCell ref="F229:I229"/>
    <mergeCell ref="L229:M229"/>
    <mergeCell ref="N229:Q229"/>
    <mergeCell ref="F222:I222"/>
    <mergeCell ref="L222:M222"/>
    <mergeCell ref="N222:Q222"/>
    <mergeCell ref="F223:I223"/>
    <mergeCell ref="L223:M223"/>
    <mergeCell ref="N223:Q223"/>
    <mergeCell ref="F225:I225"/>
    <mergeCell ref="L225:M225"/>
    <mergeCell ref="N225:Q225"/>
    <mergeCell ref="F224:I224"/>
    <mergeCell ref="L224:M224"/>
    <mergeCell ref="N224:Q224"/>
    <mergeCell ref="F219:I219"/>
    <mergeCell ref="L219:M219"/>
    <mergeCell ref="N219:Q219"/>
    <mergeCell ref="F220:I220"/>
    <mergeCell ref="L220:M220"/>
    <mergeCell ref="N220:Q220"/>
    <mergeCell ref="F221:I221"/>
    <mergeCell ref="L221:M221"/>
    <mergeCell ref="N221:Q221"/>
    <mergeCell ref="F215:I215"/>
    <mergeCell ref="L215:M215"/>
    <mergeCell ref="N215:Q215"/>
    <mergeCell ref="F216:I216"/>
    <mergeCell ref="L216:M216"/>
    <mergeCell ref="N216:Q216"/>
    <mergeCell ref="F218:I218"/>
    <mergeCell ref="L218:M218"/>
    <mergeCell ref="N218:Q218"/>
    <mergeCell ref="F217:I217"/>
    <mergeCell ref="L217:M217"/>
    <mergeCell ref="N217:Q217"/>
    <mergeCell ref="F212:I212"/>
    <mergeCell ref="L212:M212"/>
    <mergeCell ref="N212:Q212"/>
    <mergeCell ref="F213:I213"/>
    <mergeCell ref="L213:M213"/>
    <mergeCell ref="N213:Q213"/>
    <mergeCell ref="F214:I214"/>
    <mergeCell ref="L214:M214"/>
    <mergeCell ref="N214:Q214"/>
    <mergeCell ref="F208:I208"/>
    <mergeCell ref="L208:M208"/>
    <mergeCell ref="N208:Q208"/>
    <mergeCell ref="F209:I209"/>
    <mergeCell ref="L209:M209"/>
    <mergeCell ref="N209:Q209"/>
    <mergeCell ref="F211:I211"/>
    <mergeCell ref="L211:M211"/>
    <mergeCell ref="N211:Q211"/>
    <mergeCell ref="F204:I204"/>
    <mergeCell ref="L204:M204"/>
    <mergeCell ref="N204:Q204"/>
    <mergeCell ref="F205:I205"/>
    <mergeCell ref="L205:M205"/>
    <mergeCell ref="N205:Q205"/>
    <mergeCell ref="F207:I207"/>
    <mergeCell ref="L207:M207"/>
    <mergeCell ref="N207:Q207"/>
    <mergeCell ref="F201:I201"/>
    <mergeCell ref="L201:M201"/>
    <mergeCell ref="N201:Q201"/>
    <mergeCell ref="F202:I202"/>
    <mergeCell ref="L202:M202"/>
    <mergeCell ref="N202:Q202"/>
    <mergeCell ref="F203:I203"/>
    <mergeCell ref="L203:M203"/>
    <mergeCell ref="N203:Q203"/>
    <mergeCell ref="F198:I198"/>
    <mergeCell ref="L198:M198"/>
    <mergeCell ref="N198:Q198"/>
    <mergeCell ref="F199:I199"/>
    <mergeCell ref="L199:M199"/>
    <mergeCell ref="N199:Q199"/>
    <mergeCell ref="F200:I200"/>
    <mergeCell ref="L200:M200"/>
    <mergeCell ref="N200:Q200"/>
    <mergeCell ref="F195:I195"/>
    <mergeCell ref="L195:M195"/>
    <mergeCell ref="N195:Q195"/>
    <mergeCell ref="F196:I196"/>
    <mergeCell ref="L196:M196"/>
    <mergeCell ref="N196:Q196"/>
    <mergeCell ref="F197:I197"/>
    <mergeCell ref="L197:M197"/>
    <mergeCell ref="N197:Q197"/>
    <mergeCell ref="F192:I192"/>
    <mergeCell ref="L192:M192"/>
    <mergeCell ref="N192:Q192"/>
    <mergeCell ref="F193:I193"/>
    <mergeCell ref="L193:M193"/>
    <mergeCell ref="N193:Q193"/>
    <mergeCell ref="F194:I194"/>
    <mergeCell ref="L194:M194"/>
    <mergeCell ref="N194:Q194"/>
    <mergeCell ref="F188:I188"/>
    <mergeCell ref="L188:M188"/>
    <mergeCell ref="N188:Q188"/>
    <mergeCell ref="F189:I189"/>
    <mergeCell ref="L189:M189"/>
    <mergeCell ref="N189:Q189"/>
    <mergeCell ref="F191:I191"/>
    <mergeCell ref="L191:M191"/>
    <mergeCell ref="N191:Q191"/>
    <mergeCell ref="F184:I184"/>
    <mergeCell ref="L184:M184"/>
    <mergeCell ref="N184:Q184"/>
    <mergeCell ref="F186:I186"/>
    <mergeCell ref="L186:M186"/>
    <mergeCell ref="N186:Q186"/>
    <mergeCell ref="F187:I187"/>
    <mergeCell ref="L187:M187"/>
    <mergeCell ref="N187:Q187"/>
    <mergeCell ref="F179:I179"/>
    <mergeCell ref="L179:M179"/>
    <mergeCell ref="N179:Q179"/>
    <mergeCell ref="F182:I182"/>
    <mergeCell ref="L182:M182"/>
    <mergeCell ref="N182:Q182"/>
    <mergeCell ref="F183:I183"/>
    <mergeCell ref="L183:M183"/>
    <mergeCell ref="N183:Q183"/>
    <mergeCell ref="F175:I175"/>
    <mergeCell ref="L175:M175"/>
    <mergeCell ref="N175:Q175"/>
    <mergeCell ref="F176:I176"/>
    <mergeCell ref="L176:M176"/>
    <mergeCell ref="N176:Q176"/>
    <mergeCell ref="F177:I177"/>
    <mergeCell ref="L177:M177"/>
    <mergeCell ref="N177:Q177"/>
    <mergeCell ref="F172:I172"/>
    <mergeCell ref="L172:M172"/>
    <mergeCell ref="N172:Q172"/>
    <mergeCell ref="F173:I173"/>
    <mergeCell ref="L173:M173"/>
    <mergeCell ref="N173:Q173"/>
    <mergeCell ref="F174:I174"/>
    <mergeCell ref="L174:M174"/>
    <mergeCell ref="N174:Q174"/>
    <mergeCell ref="F169:I169"/>
    <mergeCell ref="L169:M169"/>
    <mergeCell ref="N169:Q169"/>
    <mergeCell ref="F170:I170"/>
    <mergeCell ref="L170:M170"/>
    <mergeCell ref="N170:Q170"/>
    <mergeCell ref="F171:I171"/>
    <mergeCell ref="L171:M171"/>
    <mergeCell ref="N171:Q171"/>
    <mergeCell ref="F166:I166"/>
    <mergeCell ref="L166:M166"/>
    <mergeCell ref="N166:Q166"/>
    <mergeCell ref="F167:I167"/>
    <mergeCell ref="L167:M167"/>
    <mergeCell ref="N167:Q167"/>
    <mergeCell ref="F168:I168"/>
    <mergeCell ref="L168:M168"/>
    <mergeCell ref="N168:Q168"/>
    <mergeCell ref="F163:I163"/>
    <mergeCell ref="L163:M163"/>
    <mergeCell ref="N163:Q163"/>
    <mergeCell ref="F164:I164"/>
    <mergeCell ref="L164:M164"/>
    <mergeCell ref="N164:Q164"/>
    <mergeCell ref="F165:I165"/>
    <mergeCell ref="L165:M165"/>
    <mergeCell ref="N165:Q165"/>
    <mergeCell ref="F160:I160"/>
    <mergeCell ref="L160:M160"/>
    <mergeCell ref="N160:Q160"/>
    <mergeCell ref="F161:I161"/>
    <mergeCell ref="L161:M161"/>
    <mergeCell ref="N161:Q161"/>
    <mergeCell ref="F162:I162"/>
    <mergeCell ref="L162:M162"/>
    <mergeCell ref="N162:Q162"/>
    <mergeCell ref="F156:I156"/>
    <mergeCell ref="L156:M156"/>
    <mergeCell ref="N156:Q156"/>
    <mergeCell ref="F157:I157"/>
    <mergeCell ref="L157:M157"/>
    <mergeCell ref="N157:Q157"/>
    <mergeCell ref="F158:I158"/>
    <mergeCell ref="L158:M158"/>
    <mergeCell ref="N158:Q158"/>
    <mergeCell ref="F153:I153"/>
    <mergeCell ref="L153:M153"/>
    <mergeCell ref="N153:Q153"/>
    <mergeCell ref="F154:I154"/>
    <mergeCell ref="L154:M154"/>
    <mergeCell ref="N154:Q154"/>
    <mergeCell ref="F155:I155"/>
    <mergeCell ref="L155:M155"/>
    <mergeCell ref="N155:Q155"/>
    <mergeCell ref="F148:I148"/>
    <mergeCell ref="L148:M148"/>
    <mergeCell ref="N148:Q148"/>
    <mergeCell ref="F149:I149"/>
    <mergeCell ref="F150:I150"/>
    <mergeCell ref="L150:M150"/>
    <mergeCell ref="N150:Q150"/>
    <mergeCell ref="F151:I151"/>
    <mergeCell ref="L151:M151"/>
    <mergeCell ref="N151:Q151"/>
    <mergeCell ref="F145:I145"/>
    <mergeCell ref="L145:M145"/>
    <mergeCell ref="N145:Q145"/>
    <mergeCell ref="F146:I146"/>
    <mergeCell ref="L146:M146"/>
    <mergeCell ref="N146:Q146"/>
    <mergeCell ref="F147:I147"/>
    <mergeCell ref="L147:M147"/>
    <mergeCell ref="N147:Q147"/>
    <mergeCell ref="F141:I141"/>
    <mergeCell ref="L141:M141"/>
    <mergeCell ref="N141:Q141"/>
    <mergeCell ref="F142:I142"/>
    <mergeCell ref="L142:M142"/>
    <mergeCell ref="N142:Q142"/>
    <mergeCell ref="F143:I143"/>
    <mergeCell ref="L143:M143"/>
    <mergeCell ref="N143:Q143"/>
    <mergeCell ref="F138:I138"/>
    <mergeCell ref="L138:M138"/>
    <mergeCell ref="N138:Q138"/>
    <mergeCell ref="F139:I139"/>
    <mergeCell ref="L139:M139"/>
    <mergeCell ref="N139:Q139"/>
    <mergeCell ref="F140:I140"/>
    <mergeCell ref="L140:M140"/>
    <mergeCell ref="N140:Q140"/>
    <mergeCell ref="F135:I135"/>
    <mergeCell ref="L135:M135"/>
    <mergeCell ref="N135:Q135"/>
    <mergeCell ref="F136:I136"/>
    <mergeCell ref="L136:M136"/>
    <mergeCell ref="N136:Q136"/>
    <mergeCell ref="F137:I137"/>
    <mergeCell ref="L137:M137"/>
    <mergeCell ref="N137:Q137"/>
    <mergeCell ref="F122:P122"/>
    <mergeCell ref="F123:P123"/>
    <mergeCell ref="F124:P124"/>
    <mergeCell ref="M126:P126"/>
    <mergeCell ref="M128:Q128"/>
    <mergeCell ref="M129:Q129"/>
    <mergeCell ref="F131:I131"/>
    <mergeCell ref="L131:M131"/>
    <mergeCell ref="N131:Q131"/>
    <mergeCell ref="N107:Q107"/>
    <mergeCell ref="N108:Q108"/>
    <mergeCell ref="N110:Q110"/>
    <mergeCell ref="D111:H111"/>
    <mergeCell ref="N111:Q111"/>
    <mergeCell ref="D112:H112"/>
    <mergeCell ref="N112:Q112"/>
    <mergeCell ref="L114:Q114"/>
    <mergeCell ref="C120:Q120"/>
    <mergeCell ref="N98:Q98"/>
    <mergeCell ref="N99:Q99"/>
    <mergeCell ref="N100:Q100"/>
    <mergeCell ref="N101:Q101"/>
    <mergeCell ref="N102:Q102"/>
    <mergeCell ref="N103:Q103"/>
    <mergeCell ref="N104:Q104"/>
    <mergeCell ref="N105:Q105"/>
    <mergeCell ref="N106:Q106"/>
    <mergeCell ref="N89:Q89"/>
    <mergeCell ref="N90:Q90"/>
    <mergeCell ref="N91:Q91"/>
    <mergeCell ref="N92:Q92"/>
    <mergeCell ref="N93:Q93"/>
    <mergeCell ref="N94:Q94"/>
    <mergeCell ref="N95:Q95"/>
    <mergeCell ref="N96:Q96"/>
    <mergeCell ref="N97:Q97"/>
    <mergeCell ref="L39:P39"/>
    <mergeCell ref="C76:Q76"/>
    <mergeCell ref="F78:P78"/>
    <mergeCell ref="F79:P79"/>
    <mergeCell ref="F80:P80"/>
    <mergeCell ref="M82:P82"/>
    <mergeCell ref="M84:Q84"/>
    <mergeCell ref="M85:Q85"/>
    <mergeCell ref="C87:G87"/>
    <mergeCell ref="N87:Q87"/>
    <mergeCell ref="H33:J33"/>
    <mergeCell ref="M33:P33"/>
    <mergeCell ref="H34:J34"/>
    <mergeCell ref="M34:P34"/>
    <mergeCell ref="H35:J35"/>
    <mergeCell ref="M35:P35"/>
    <mergeCell ref="H36:J36"/>
    <mergeCell ref="M36:P36"/>
    <mergeCell ref="H37:J37"/>
    <mergeCell ref="M37:P37"/>
    <mergeCell ref="O16:P16"/>
    <mergeCell ref="O18:P18"/>
    <mergeCell ref="O19:P19"/>
    <mergeCell ref="O21:P21"/>
    <mergeCell ref="O22:P22"/>
    <mergeCell ref="E25:L25"/>
    <mergeCell ref="M28:P28"/>
    <mergeCell ref="M29:P29"/>
    <mergeCell ref="M31:P31"/>
    <mergeCell ref="C2:Q2"/>
    <mergeCell ref="C4:Q4"/>
    <mergeCell ref="F6:P6"/>
    <mergeCell ref="F7:P7"/>
    <mergeCell ref="F8:P8"/>
    <mergeCell ref="O10:P10"/>
    <mergeCell ref="O12:P12"/>
    <mergeCell ref="O13:P13"/>
    <mergeCell ref="O15:P15"/>
  </mergeCells>
  <hyperlinks>
    <hyperlink ref="F1:G1" location="C2" display="1) Krycí list rozpočtu" xr:uid="{00000000-0004-0000-0300-000000000000}"/>
    <hyperlink ref="H1:K1" location="C87" display="2) Rekapitulácia rozpočtu" xr:uid="{00000000-0004-0000-0300-000001000000}"/>
    <hyperlink ref="L1" location="C131" display="3) Rozpočet" xr:uid="{00000000-0004-0000-0300-000002000000}"/>
    <hyperlink ref="S1:T1" location="'Rekapitulácia stavby'!C2" display="Rekapitulácia stavby" xr:uid="{00000000-0004-0000-0300-000003000000}"/>
  </hyperlinks>
  <pageMargins left="0.58333330000000005" right="0.58333330000000005" top="0.5" bottom="0.46666669999999999" header="0" footer="0"/>
  <pageSetup paperSize="9" scale="95" fitToHeight="100" orientation="portrait" blackAndWhite="1" r:id="rId1"/>
  <headerFooter>
    <oddFooter>&amp;CStrana &amp;P z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BN242"/>
  <sheetViews>
    <sheetView showGridLines="0" workbookViewId="0">
      <pane ySplit="1" topLeftCell="A238" activePane="bottomLeft" state="frozen"/>
      <selection pane="bottomLeft" activeCell="K135" sqref="K135"/>
    </sheetView>
  </sheetViews>
  <sheetFormatPr defaultRowHeight="12" x14ac:dyDescent="0.3"/>
  <cols>
    <col min="1" max="1" width="8.28515625" customWidth="1"/>
    <col min="2" max="2" width="1.7109375" customWidth="1"/>
    <col min="3" max="3" width="4.140625" customWidth="1"/>
    <col min="4" max="4" width="4.28515625" customWidth="1"/>
    <col min="5" max="5" width="17.140625" customWidth="1"/>
    <col min="6" max="7" width="11.140625" customWidth="1"/>
    <col min="8" max="8" width="12.42578125" customWidth="1"/>
    <col min="9" max="9" width="7" customWidth="1"/>
    <col min="10" max="10" width="5.140625" customWidth="1"/>
    <col min="11" max="11" width="11.42578125" customWidth="1"/>
    <col min="12" max="12" width="12" customWidth="1"/>
    <col min="13" max="14" width="6" customWidth="1"/>
    <col min="15" max="15" width="2" customWidth="1"/>
    <col min="16" max="16" width="12.42578125" customWidth="1"/>
    <col min="17" max="17" width="4.140625" customWidth="1"/>
    <col min="18" max="18" width="1.7109375" customWidth="1"/>
    <col min="19" max="19" width="8.140625" customWidth="1"/>
    <col min="20" max="20" width="29.7109375" hidden="1" customWidth="1"/>
    <col min="21" max="21" width="16.28515625" hidden="1" customWidth="1"/>
    <col min="22" max="22" width="12.28515625" hidden="1" customWidth="1"/>
    <col min="23" max="23" width="16.28515625" hidden="1" customWidth="1"/>
    <col min="24" max="24" width="12.140625" hidden="1" customWidth="1"/>
    <col min="25" max="25" width="15" hidden="1" customWidth="1"/>
    <col min="26" max="26" width="11" hidden="1" customWidth="1"/>
    <col min="27" max="27" width="15" hidden="1" customWidth="1"/>
    <col min="28" max="28" width="16.28515625" hidden="1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1" spans="1:66" ht="21.75" customHeight="1" x14ac:dyDescent="0.3">
      <c r="A1" s="109"/>
      <c r="B1" s="12"/>
      <c r="C1" s="12"/>
      <c r="D1" s="13" t="s">
        <v>1</v>
      </c>
      <c r="E1" s="12"/>
      <c r="F1" s="14" t="s">
        <v>97</v>
      </c>
      <c r="G1" s="14"/>
      <c r="H1" s="249" t="s">
        <v>98</v>
      </c>
      <c r="I1" s="249"/>
      <c r="J1" s="249"/>
      <c r="K1" s="249"/>
      <c r="L1" s="14" t="s">
        <v>99</v>
      </c>
      <c r="M1" s="12"/>
      <c r="N1" s="12"/>
      <c r="O1" s="13" t="s">
        <v>100</v>
      </c>
      <c r="P1" s="12"/>
      <c r="Q1" s="12"/>
      <c r="R1" s="12"/>
      <c r="S1" s="14" t="s">
        <v>101</v>
      </c>
      <c r="T1" s="14"/>
      <c r="U1" s="109"/>
      <c r="V1" s="109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</row>
    <row r="2" spans="1:66" ht="36.9" customHeight="1" x14ac:dyDescent="0.3">
      <c r="C2" s="205" t="s">
        <v>7</v>
      </c>
      <c r="D2" s="206"/>
      <c r="E2" s="206"/>
      <c r="F2" s="206"/>
      <c r="G2" s="206"/>
      <c r="H2" s="206"/>
      <c r="I2" s="206"/>
      <c r="J2" s="206"/>
      <c r="K2" s="206"/>
      <c r="L2" s="206"/>
      <c r="M2" s="206"/>
      <c r="N2" s="206"/>
      <c r="O2" s="206"/>
      <c r="P2" s="206"/>
      <c r="Q2" s="206"/>
      <c r="S2" s="232" t="s">
        <v>8</v>
      </c>
      <c r="T2" s="233"/>
      <c r="U2" s="233"/>
      <c r="V2" s="233"/>
      <c r="W2" s="233"/>
      <c r="X2" s="233"/>
      <c r="Y2" s="233"/>
      <c r="Z2" s="233"/>
      <c r="AA2" s="233"/>
      <c r="AB2" s="233"/>
      <c r="AC2" s="233"/>
      <c r="AT2" s="18" t="s">
        <v>85</v>
      </c>
    </row>
    <row r="3" spans="1:66" ht="6.9" customHeight="1" x14ac:dyDescent="0.3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1"/>
      <c r="AT3" s="18" t="s">
        <v>71</v>
      </c>
    </row>
    <row r="4" spans="1:66" ht="36.9" customHeight="1" x14ac:dyDescent="0.3">
      <c r="B4" s="22"/>
      <c r="C4" s="207" t="s">
        <v>102</v>
      </c>
      <c r="D4" s="208"/>
      <c r="E4" s="208"/>
      <c r="F4" s="208"/>
      <c r="G4" s="208"/>
      <c r="H4" s="208"/>
      <c r="I4" s="208"/>
      <c r="J4" s="208"/>
      <c r="K4" s="208"/>
      <c r="L4" s="208"/>
      <c r="M4" s="208"/>
      <c r="N4" s="208"/>
      <c r="O4" s="208"/>
      <c r="P4" s="208"/>
      <c r="Q4" s="208"/>
      <c r="R4" s="23"/>
      <c r="T4" s="24" t="s">
        <v>12</v>
      </c>
      <c r="AT4" s="18" t="s">
        <v>6</v>
      </c>
    </row>
    <row r="5" spans="1:66" ht="6.9" customHeight="1" x14ac:dyDescent="0.3">
      <c r="B5" s="22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3"/>
    </row>
    <row r="6" spans="1:66" ht="25.35" customHeight="1" x14ac:dyDescent="0.3">
      <c r="B6" s="22"/>
      <c r="C6" s="25"/>
      <c r="D6" s="29" t="s">
        <v>15</v>
      </c>
      <c r="E6" s="25"/>
      <c r="F6" s="259" t="str">
        <f>'Rekapitulácia stavby'!K6</f>
        <v>Banská Bystrica</v>
      </c>
      <c r="G6" s="260"/>
      <c r="H6" s="260"/>
      <c r="I6" s="260"/>
      <c r="J6" s="260"/>
      <c r="K6" s="260"/>
      <c r="L6" s="260"/>
      <c r="M6" s="260"/>
      <c r="N6" s="260"/>
      <c r="O6" s="260"/>
      <c r="P6" s="260"/>
      <c r="Q6" s="25"/>
      <c r="R6" s="23"/>
    </row>
    <row r="7" spans="1:66" ht="25.35" customHeight="1" x14ac:dyDescent="0.3">
      <c r="B7" s="22"/>
      <c r="C7" s="25"/>
      <c r="D7" s="29" t="s">
        <v>125</v>
      </c>
      <c r="E7" s="25"/>
      <c r="F7" s="259" t="s">
        <v>126</v>
      </c>
      <c r="G7" s="210"/>
      <c r="H7" s="210"/>
      <c r="I7" s="210"/>
      <c r="J7" s="210"/>
      <c r="K7" s="210"/>
      <c r="L7" s="210"/>
      <c r="M7" s="210"/>
      <c r="N7" s="210"/>
      <c r="O7" s="210"/>
      <c r="P7" s="210"/>
      <c r="Q7" s="25"/>
      <c r="R7" s="23"/>
    </row>
    <row r="8" spans="1:66" s="1" customFormat="1" ht="32.85" customHeight="1" x14ac:dyDescent="0.3">
      <c r="B8" s="32"/>
      <c r="C8" s="33"/>
      <c r="D8" s="28" t="s">
        <v>127</v>
      </c>
      <c r="E8" s="33"/>
      <c r="F8" s="211" t="s">
        <v>555</v>
      </c>
      <c r="G8" s="243"/>
      <c r="H8" s="243"/>
      <c r="I8" s="243"/>
      <c r="J8" s="243"/>
      <c r="K8" s="243"/>
      <c r="L8" s="243"/>
      <c r="M8" s="243"/>
      <c r="N8" s="243"/>
      <c r="O8" s="243"/>
      <c r="P8" s="243"/>
      <c r="Q8" s="33"/>
      <c r="R8" s="34"/>
    </row>
    <row r="9" spans="1:66" s="1" customFormat="1" ht="14.4" customHeight="1" x14ac:dyDescent="0.3">
      <c r="B9" s="32"/>
      <c r="C9" s="33"/>
      <c r="D9" s="29" t="s">
        <v>17</v>
      </c>
      <c r="E9" s="33"/>
      <c r="F9" s="27" t="s">
        <v>5</v>
      </c>
      <c r="G9" s="33"/>
      <c r="H9" s="33"/>
      <c r="I9" s="33"/>
      <c r="J9" s="33"/>
      <c r="K9" s="33"/>
      <c r="L9" s="33"/>
      <c r="M9" s="29" t="s">
        <v>18</v>
      </c>
      <c r="N9" s="33"/>
      <c r="O9" s="27" t="s">
        <v>5</v>
      </c>
      <c r="P9" s="33"/>
      <c r="Q9" s="33"/>
      <c r="R9" s="34"/>
    </row>
    <row r="10" spans="1:66" s="1" customFormat="1" ht="14.4" customHeight="1" x14ac:dyDescent="0.3">
      <c r="B10" s="32"/>
      <c r="C10" s="33"/>
      <c r="D10" s="29" t="s">
        <v>19</v>
      </c>
      <c r="E10" s="33"/>
      <c r="F10" s="27" t="s">
        <v>16</v>
      </c>
      <c r="G10" s="33"/>
      <c r="H10" s="33"/>
      <c r="I10" s="33"/>
      <c r="J10" s="33"/>
      <c r="K10" s="33"/>
      <c r="L10" s="33"/>
      <c r="M10" s="29" t="s">
        <v>20</v>
      </c>
      <c r="N10" s="33"/>
      <c r="O10" s="244"/>
      <c r="P10" s="244"/>
      <c r="Q10" s="33"/>
      <c r="R10" s="34"/>
    </row>
    <row r="11" spans="1:66" s="1" customFormat="1" ht="10.95" customHeight="1" x14ac:dyDescent="0.3">
      <c r="B11" s="32"/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4"/>
    </row>
    <row r="12" spans="1:66" s="1" customFormat="1" ht="14.4" customHeight="1" x14ac:dyDescent="0.3">
      <c r="B12" s="32"/>
      <c r="C12" s="33"/>
      <c r="D12" s="29" t="s">
        <v>21</v>
      </c>
      <c r="E12" s="33"/>
      <c r="F12" s="33"/>
      <c r="G12" s="33"/>
      <c r="H12" s="33"/>
      <c r="I12" s="33"/>
      <c r="J12" s="33"/>
      <c r="K12" s="33"/>
      <c r="L12" s="33"/>
      <c r="M12" s="29" t="s">
        <v>22</v>
      </c>
      <c r="N12" s="33"/>
      <c r="O12" s="209" t="str">
        <f>IF('Rekapitulácia stavby'!AN10="","",'Rekapitulácia stavby'!AN10)</f>
        <v/>
      </c>
      <c r="P12" s="209"/>
      <c r="Q12" s="33"/>
      <c r="R12" s="34"/>
    </row>
    <row r="13" spans="1:66" s="1" customFormat="1" ht="18" customHeight="1" x14ac:dyDescent="0.3">
      <c r="B13" s="32"/>
      <c r="C13" s="33"/>
      <c r="D13" s="33"/>
      <c r="E13" s="27" t="str">
        <f>IF('Rekapitulácia stavby'!E11="","",'Rekapitulácia stavby'!E11)</f>
        <v xml:space="preserve"> </v>
      </c>
      <c r="F13" s="33"/>
      <c r="G13" s="33"/>
      <c r="H13" s="33"/>
      <c r="I13" s="33"/>
      <c r="J13" s="33"/>
      <c r="K13" s="33"/>
      <c r="L13" s="33"/>
      <c r="M13" s="29" t="s">
        <v>24</v>
      </c>
      <c r="N13" s="33"/>
      <c r="O13" s="209" t="str">
        <f>IF('Rekapitulácia stavby'!AN11="","",'Rekapitulácia stavby'!AN11)</f>
        <v/>
      </c>
      <c r="P13" s="209"/>
      <c r="Q13" s="33"/>
      <c r="R13" s="34"/>
    </row>
    <row r="14" spans="1:66" s="1" customFormat="1" ht="6.9" customHeight="1" x14ac:dyDescent="0.3">
      <c r="B14" s="32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4"/>
    </row>
    <row r="15" spans="1:66" s="1" customFormat="1" ht="14.4" customHeight="1" x14ac:dyDescent="0.3">
      <c r="B15" s="32"/>
      <c r="C15" s="33"/>
      <c r="D15" s="29" t="s">
        <v>25</v>
      </c>
      <c r="E15" s="33"/>
      <c r="F15" s="33"/>
      <c r="G15" s="33"/>
      <c r="H15" s="33"/>
      <c r="I15" s="33"/>
      <c r="J15" s="33"/>
      <c r="K15" s="33"/>
      <c r="L15" s="33"/>
      <c r="M15" s="29" t="s">
        <v>22</v>
      </c>
      <c r="N15" s="33"/>
      <c r="O15" s="209" t="str">
        <f>IF('Rekapitulácia stavby'!AN13="","",'Rekapitulácia stavby'!AN13)</f>
        <v/>
      </c>
      <c r="P15" s="209"/>
      <c r="Q15" s="33"/>
      <c r="R15" s="34"/>
    </row>
    <row r="16" spans="1:66" s="1" customFormat="1" ht="18" customHeight="1" x14ac:dyDescent="0.3">
      <c r="B16" s="32"/>
      <c r="C16" s="33"/>
      <c r="D16" s="33"/>
      <c r="E16" s="27" t="str">
        <f>IF('Rekapitulácia stavby'!E14="","",'Rekapitulácia stavby'!E14)</f>
        <v xml:space="preserve"> </v>
      </c>
      <c r="F16" s="33"/>
      <c r="G16" s="33"/>
      <c r="H16" s="33"/>
      <c r="I16" s="33"/>
      <c r="J16" s="33"/>
      <c r="K16" s="33"/>
      <c r="L16" s="33"/>
      <c r="M16" s="29" t="s">
        <v>24</v>
      </c>
      <c r="N16" s="33"/>
      <c r="O16" s="209" t="str">
        <f>IF('Rekapitulácia stavby'!AN14="","",'Rekapitulácia stavby'!AN14)</f>
        <v/>
      </c>
      <c r="P16" s="209"/>
      <c r="Q16" s="33"/>
      <c r="R16" s="34"/>
    </row>
    <row r="17" spans="2:18" s="1" customFormat="1" ht="6.9" customHeight="1" x14ac:dyDescent="0.3">
      <c r="B17" s="32"/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4"/>
    </row>
    <row r="18" spans="2:18" s="1" customFormat="1" ht="14.4" customHeight="1" x14ac:dyDescent="0.3">
      <c r="B18" s="32"/>
      <c r="C18" s="33"/>
      <c r="D18" s="29" t="s">
        <v>26</v>
      </c>
      <c r="E18" s="33"/>
      <c r="F18" s="33"/>
      <c r="G18" s="33"/>
      <c r="H18" s="33"/>
      <c r="I18" s="33"/>
      <c r="J18" s="33"/>
      <c r="K18" s="33"/>
      <c r="L18" s="33"/>
      <c r="M18" s="29" t="s">
        <v>22</v>
      </c>
      <c r="N18" s="33"/>
      <c r="O18" s="209" t="s">
        <v>5</v>
      </c>
      <c r="P18" s="209"/>
      <c r="Q18" s="33"/>
      <c r="R18" s="34"/>
    </row>
    <row r="19" spans="2:18" s="1" customFormat="1" ht="18" customHeight="1" x14ac:dyDescent="0.3">
      <c r="B19" s="32"/>
      <c r="C19" s="33"/>
      <c r="D19" s="33"/>
      <c r="E19" s="27" t="s">
        <v>27</v>
      </c>
      <c r="F19" s="33"/>
      <c r="G19" s="33"/>
      <c r="H19" s="33"/>
      <c r="I19" s="33"/>
      <c r="J19" s="33"/>
      <c r="K19" s="33"/>
      <c r="L19" s="33"/>
      <c r="M19" s="29" t="s">
        <v>24</v>
      </c>
      <c r="N19" s="33"/>
      <c r="O19" s="209" t="s">
        <v>5</v>
      </c>
      <c r="P19" s="209"/>
      <c r="Q19" s="33"/>
      <c r="R19" s="34"/>
    </row>
    <row r="20" spans="2:18" s="1" customFormat="1" ht="6.9" customHeight="1" x14ac:dyDescent="0.3">
      <c r="B20" s="32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4"/>
    </row>
    <row r="21" spans="2:18" s="1" customFormat="1" ht="14.4" customHeight="1" x14ac:dyDescent="0.3">
      <c r="B21" s="32"/>
      <c r="C21" s="33"/>
      <c r="D21" s="29" t="s">
        <v>30</v>
      </c>
      <c r="E21" s="33"/>
      <c r="F21" s="33"/>
      <c r="G21" s="33"/>
      <c r="H21" s="33"/>
      <c r="I21" s="33"/>
      <c r="J21" s="33"/>
      <c r="K21" s="33"/>
      <c r="L21" s="33"/>
      <c r="M21" s="29" t="s">
        <v>22</v>
      </c>
      <c r="N21" s="33"/>
      <c r="O21" s="209" t="str">
        <f>IF('Rekapitulácia stavby'!AN19="","",'Rekapitulácia stavby'!AN19)</f>
        <v/>
      </c>
      <c r="P21" s="209"/>
      <c r="Q21" s="33"/>
      <c r="R21" s="34"/>
    </row>
    <row r="22" spans="2:18" s="1" customFormat="1" ht="18" customHeight="1" x14ac:dyDescent="0.3">
      <c r="B22" s="32"/>
      <c r="C22" s="33"/>
      <c r="D22" s="33"/>
      <c r="E22" s="27" t="str">
        <f>IF('Rekapitulácia stavby'!E20="","",'Rekapitulácia stavby'!E20)</f>
        <v xml:space="preserve"> </v>
      </c>
      <c r="F22" s="33"/>
      <c r="G22" s="33"/>
      <c r="H22" s="33"/>
      <c r="I22" s="33"/>
      <c r="J22" s="33"/>
      <c r="K22" s="33"/>
      <c r="L22" s="33"/>
      <c r="M22" s="29" t="s">
        <v>24</v>
      </c>
      <c r="N22" s="33"/>
      <c r="O22" s="209" t="str">
        <f>IF('Rekapitulácia stavby'!AN20="","",'Rekapitulácia stavby'!AN20)</f>
        <v/>
      </c>
      <c r="P22" s="209"/>
      <c r="Q22" s="33"/>
      <c r="R22" s="34"/>
    </row>
    <row r="23" spans="2:18" s="1" customFormat="1" ht="6.9" customHeight="1" x14ac:dyDescent="0.3">
      <c r="B23" s="32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4"/>
    </row>
    <row r="24" spans="2:18" s="1" customFormat="1" ht="14.4" customHeight="1" x14ac:dyDescent="0.3">
      <c r="B24" s="32"/>
      <c r="C24" s="33"/>
      <c r="D24" s="29" t="s">
        <v>31</v>
      </c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4"/>
    </row>
    <row r="25" spans="2:18" s="1" customFormat="1" ht="22.5" customHeight="1" x14ac:dyDescent="0.3">
      <c r="B25" s="32"/>
      <c r="C25" s="33"/>
      <c r="D25" s="33"/>
      <c r="E25" s="212" t="s">
        <v>5</v>
      </c>
      <c r="F25" s="212"/>
      <c r="G25" s="212"/>
      <c r="H25" s="212"/>
      <c r="I25" s="212"/>
      <c r="J25" s="212"/>
      <c r="K25" s="212"/>
      <c r="L25" s="212"/>
      <c r="M25" s="33"/>
      <c r="N25" s="33"/>
      <c r="O25" s="33"/>
      <c r="P25" s="33"/>
      <c r="Q25" s="33"/>
      <c r="R25" s="34"/>
    </row>
    <row r="26" spans="2:18" s="1" customFormat="1" ht="6.9" customHeight="1" x14ac:dyDescent="0.3">
      <c r="B26" s="32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4"/>
    </row>
    <row r="27" spans="2:18" s="1" customFormat="1" ht="6.9" customHeight="1" x14ac:dyDescent="0.3">
      <c r="B27" s="32"/>
      <c r="C27" s="33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33"/>
      <c r="R27" s="34"/>
    </row>
    <row r="28" spans="2:18" s="1" customFormat="1" ht="14.4" customHeight="1" x14ac:dyDescent="0.3">
      <c r="B28" s="32"/>
      <c r="C28" s="33"/>
      <c r="D28" s="110" t="s">
        <v>103</v>
      </c>
      <c r="E28" s="33"/>
      <c r="F28" s="33"/>
      <c r="G28" s="33"/>
      <c r="H28" s="33"/>
      <c r="I28" s="33"/>
      <c r="J28" s="33"/>
      <c r="K28" s="33"/>
      <c r="L28" s="33"/>
      <c r="M28" s="240">
        <f>N89</f>
        <v>0</v>
      </c>
      <c r="N28" s="240"/>
      <c r="O28" s="240"/>
      <c r="P28" s="240"/>
      <c r="Q28" s="33"/>
      <c r="R28" s="34"/>
    </row>
    <row r="29" spans="2:18" s="1" customFormat="1" ht="14.4" customHeight="1" x14ac:dyDescent="0.3">
      <c r="B29" s="32"/>
      <c r="C29" s="33"/>
      <c r="D29" s="31" t="s">
        <v>104</v>
      </c>
      <c r="E29" s="33"/>
      <c r="F29" s="33"/>
      <c r="G29" s="33"/>
      <c r="H29" s="33"/>
      <c r="I29" s="33"/>
      <c r="J29" s="33"/>
      <c r="K29" s="33"/>
      <c r="L29" s="33"/>
      <c r="M29" s="240">
        <f>N105</f>
        <v>0</v>
      </c>
      <c r="N29" s="240"/>
      <c r="O29" s="240"/>
      <c r="P29" s="240"/>
      <c r="Q29" s="33"/>
      <c r="R29" s="34"/>
    </row>
    <row r="30" spans="2:18" s="1" customFormat="1" ht="6.9" customHeight="1" x14ac:dyDescent="0.3">
      <c r="B30" s="32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4"/>
    </row>
    <row r="31" spans="2:18" s="1" customFormat="1" ht="25.35" customHeight="1" x14ac:dyDescent="0.3">
      <c r="B31" s="32"/>
      <c r="C31" s="33"/>
      <c r="D31" s="111" t="s">
        <v>34</v>
      </c>
      <c r="E31" s="33"/>
      <c r="F31" s="33"/>
      <c r="G31" s="33"/>
      <c r="H31" s="33"/>
      <c r="I31" s="33"/>
      <c r="J31" s="33"/>
      <c r="K31" s="33"/>
      <c r="L31" s="33"/>
      <c r="M31" s="245">
        <f>ROUND(M28+M29,2)</f>
        <v>0</v>
      </c>
      <c r="N31" s="243"/>
      <c r="O31" s="243"/>
      <c r="P31" s="243"/>
      <c r="Q31" s="33"/>
      <c r="R31" s="34"/>
    </row>
    <row r="32" spans="2:18" s="1" customFormat="1" ht="6.9" customHeight="1" x14ac:dyDescent="0.3">
      <c r="B32" s="32"/>
      <c r="C32" s="33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33"/>
      <c r="R32" s="34"/>
    </row>
    <row r="33" spans="2:18" s="1" customFormat="1" ht="14.4" customHeight="1" x14ac:dyDescent="0.3">
      <c r="B33" s="32"/>
      <c r="C33" s="33"/>
      <c r="D33" s="39" t="s">
        <v>35</v>
      </c>
      <c r="E33" s="39" t="s">
        <v>36</v>
      </c>
      <c r="F33" s="40">
        <v>0.2</v>
      </c>
      <c r="G33" s="112" t="s">
        <v>37</v>
      </c>
      <c r="H33" s="246">
        <f>ROUND((SUM(BE105:BE108)+SUM(BE127:BE241)), 2)</f>
        <v>0</v>
      </c>
      <c r="I33" s="243"/>
      <c r="J33" s="243"/>
      <c r="K33" s="33"/>
      <c r="L33" s="33"/>
      <c r="M33" s="246">
        <f>ROUND(ROUND((SUM(BE105:BE108)+SUM(BE127:BE241)), 2)*F33, 2)</f>
        <v>0</v>
      </c>
      <c r="N33" s="243"/>
      <c r="O33" s="243"/>
      <c r="P33" s="243"/>
      <c r="Q33" s="33"/>
      <c r="R33" s="34"/>
    </row>
    <row r="34" spans="2:18" s="1" customFormat="1" ht="14.4" customHeight="1" x14ac:dyDescent="0.3">
      <c r="B34" s="32"/>
      <c r="C34" s="33"/>
      <c r="D34" s="33"/>
      <c r="E34" s="39" t="s">
        <v>38</v>
      </c>
      <c r="F34" s="40">
        <v>0.2</v>
      </c>
      <c r="G34" s="112" t="s">
        <v>37</v>
      </c>
      <c r="H34" s="246">
        <f>ROUND((SUM(BF105:BF108)+SUM(BF127:BF241)), 2)</f>
        <v>0</v>
      </c>
      <c r="I34" s="243"/>
      <c r="J34" s="243"/>
      <c r="K34" s="33"/>
      <c r="L34" s="33"/>
      <c r="M34" s="246">
        <f>ROUND(ROUND((SUM(BF105:BF108)+SUM(BF127:BF241)), 2)*F34, 2)</f>
        <v>0</v>
      </c>
      <c r="N34" s="243"/>
      <c r="O34" s="243"/>
      <c r="P34" s="243"/>
      <c r="Q34" s="33"/>
      <c r="R34" s="34"/>
    </row>
    <row r="35" spans="2:18" s="1" customFormat="1" ht="14.4" hidden="1" customHeight="1" x14ac:dyDescent="0.3">
      <c r="B35" s="32"/>
      <c r="C35" s="33"/>
      <c r="D35" s="33"/>
      <c r="E35" s="39" t="s">
        <v>39</v>
      </c>
      <c r="F35" s="40">
        <v>0.2</v>
      </c>
      <c r="G35" s="112" t="s">
        <v>37</v>
      </c>
      <c r="H35" s="246">
        <f>ROUND((SUM(BG105:BG108)+SUM(BG127:BG241)), 2)</f>
        <v>0</v>
      </c>
      <c r="I35" s="243"/>
      <c r="J35" s="243"/>
      <c r="K35" s="33"/>
      <c r="L35" s="33"/>
      <c r="M35" s="246">
        <v>0</v>
      </c>
      <c r="N35" s="243"/>
      <c r="O35" s="243"/>
      <c r="P35" s="243"/>
      <c r="Q35" s="33"/>
      <c r="R35" s="34"/>
    </row>
    <row r="36" spans="2:18" s="1" customFormat="1" ht="14.4" hidden="1" customHeight="1" x14ac:dyDescent="0.3">
      <c r="B36" s="32"/>
      <c r="C36" s="33"/>
      <c r="D36" s="33"/>
      <c r="E36" s="39" t="s">
        <v>40</v>
      </c>
      <c r="F36" s="40">
        <v>0.2</v>
      </c>
      <c r="G36" s="112" t="s">
        <v>37</v>
      </c>
      <c r="H36" s="246">
        <f>ROUND((SUM(BH105:BH108)+SUM(BH127:BH241)), 2)</f>
        <v>0</v>
      </c>
      <c r="I36" s="243"/>
      <c r="J36" s="243"/>
      <c r="K36" s="33"/>
      <c r="L36" s="33"/>
      <c r="M36" s="246">
        <v>0</v>
      </c>
      <c r="N36" s="243"/>
      <c r="O36" s="243"/>
      <c r="P36" s="243"/>
      <c r="Q36" s="33"/>
      <c r="R36" s="34"/>
    </row>
    <row r="37" spans="2:18" s="1" customFormat="1" ht="14.4" hidden="1" customHeight="1" x14ac:dyDescent="0.3">
      <c r="B37" s="32"/>
      <c r="C37" s="33"/>
      <c r="D37" s="33"/>
      <c r="E37" s="39" t="s">
        <v>41</v>
      </c>
      <c r="F37" s="40">
        <v>0</v>
      </c>
      <c r="G37" s="112" t="s">
        <v>37</v>
      </c>
      <c r="H37" s="246">
        <f>ROUND((SUM(BI105:BI108)+SUM(BI127:BI241)), 2)</f>
        <v>0</v>
      </c>
      <c r="I37" s="243"/>
      <c r="J37" s="243"/>
      <c r="K37" s="33"/>
      <c r="L37" s="33"/>
      <c r="M37" s="246">
        <v>0</v>
      </c>
      <c r="N37" s="243"/>
      <c r="O37" s="243"/>
      <c r="P37" s="243"/>
      <c r="Q37" s="33"/>
      <c r="R37" s="34"/>
    </row>
    <row r="38" spans="2:18" s="1" customFormat="1" ht="6.9" customHeight="1" x14ac:dyDescent="0.3">
      <c r="B38" s="32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4"/>
    </row>
    <row r="39" spans="2:18" s="1" customFormat="1" ht="25.35" customHeight="1" x14ac:dyDescent="0.3">
      <c r="B39" s="32"/>
      <c r="C39" s="108"/>
      <c r="D39" s="113" t="s">
        <v>42</v>
      </c>
      <c r="E39" s="72"/>
      <c r="F39" s="72"/>
      <c r="G39" s="114" t="s">
        <v>43</v>
      </c>
      <c r="H39" s="115" t="s">
        <v>44</v>
      </c>
      <c r="I39" s="72"/>
      <c r="J39" s="72"/>
      <c r="K39" s="72"/>
      <c r="L39" s="257">
        <f>SUM(M31:M37)</f>
        <v>0</v>
      </c>
      <c r="M39" s="257"/>
      <c r="N39" s="257"/>
      <c r="O39" s="257"/>
      <c r="P39" s="258"/>
      <c r="Q39" s="108"/>
      <c r="R39" s="34"/>
    </row>
    <row r="40" spans="2:18" s="1" customFormat="1" ht="14.4" customHeight="1" x14ac:dyDescent="0.3">
      <c r="B40" s="32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4"/>
    </row>
    <row r="41" spans="2:18" s="1" customFormat="1" ht="14.4" customHeight="1" x14ac:dyDescent="0.3">
      <c r="B41" s="32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4"/>
    </row>
    <row r="42" spans="2:18" x14ac:dyDescent="0.3">
      <c r="B42" s="22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3"/>
    </row>
    <row r="43" spans="2:18" x14ac:dyDescent="0.3">
      <c r="B43" s="22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3"/>
    </row>
    <row r="44" spans="2:18" x14ac:dyDescent="0.3">
      <c r="B44" s="22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3"/>
    </row>
    <row r="45" spans="2:18" x14ac:dyDescent="0.3">
      <c r="B45" s="22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3"/>
    </row>
    <row r="46" spans="2:18" x14ac:dyDescent="0.3">
      <c r="B46" s="22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3"/>
    </row>
    <row r="47" spans="2:18" x14ac:dyDescent="0.3">
      <c r="B47" s="22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3"/>
    </row>
    <row r="48" spans="2:18" x14ac:dyDescent="0.3">
      <c r="B48" s="22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3"/>
    </row>
    <row r="49" spans="2:18" x14ac:dyDescent="0.3">
      <c r="B49" s="22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3"/>
    </row>
    <row r="50" spans="2:18" s="1" customFormat="1" ht="14.4" x14ac:dyDescent="0.3">
      <c r="B50" s="32"/>
      <c r="C50" s="33"/>
      <c r="D50" s="47" t="s">
        <v>45</v>
      </c>
      <c r="E50" s="48"/>
      <c r="F50" s="48"/>
      <c r="G50" s="48"/>
      <c r="H50" s="49"/>
      <c r="I50" s="33"/>
      <c r="J50" s="47" t="s">
        <v>46</v>
      </c>
      <c r="K50" s="48"/>
      <c r="L50" s="48"/>
      <c r="M50" s="48"/>
      <c r="N50" s="48"/>
      <c r="O50" s="48"/>
      <c r="P50" s="49"/>
      <c r="Q50" s="33"/>
      <c r="R50" s="34"/>
    </row>
    <row r="51" spans="2:18" x14ac:dyDescent="0.3">
      <c r="B51" s="22"/>
      <c r="C51" s="25"/>
      <c r="D51" s="50"/>
      <c r="E51" s="25"/>
      <c r="F51" s="25"/>
      <c r="G51" s="25"/>
      <c r="H51" s="51"/>
      <c r="I51" s="25"/>
      <c r="J51" s="50"/>
      <c r="K51" s="25"/>
      <c r="L51" s="25"/>
      <c r="M51" s="25"/>
      <c r="N51" s="25"/>
      <c r="O51" s="25"/>
      <c r="P51" s="51"/>
      <c r="Q51" s="25"/>
      <c r="R51" s="23"/>
    </row>
    <row r="52" spans="2:18" x14ac:dyDescent="0.3">
      <c r="B52" s="22"/>
      <c r="C52" s="25"/>
      <c r="D52" s="50"/>
      <c r="E52" s="25"/>
      <c r="F52" s="25"/>
      <c r="G52" s="25"/>
      <c r="H52" s="51"/>
      <c r="I52" s="25"/>
      <c r="J52" s="50"/>
      <c r="K52" s="25"/>
      <c r="L52" s="25"/>
      <c r="M52" s="25"/>
      <c r="N52" s="25"/>
      <c r="O52" s="25"/>
      <c r="P52" s="51"/>
      <c r="Q52" s="25"/>
      <c r="R52" s="23"/>
    </row>
    <row r="53" spans="2:18" x14ac:dyDescent="0.3">
      <c r="B53" s="22"/>
      <c r="C53" s="25"/>
      <c r="D53" s="50"/>
      <c r="E53" s="25"/>
      <c r="F53" s="25"/>
      <c r="G53" s="25"/>
      <c r="H53" s="51"/>
      <c r="I53" s="25"/>
      <c r="J53" s="50"/>
      <c r="K53" s="25"/>
      <c r="L53" s="25"/>
      <c r="M53" s="25"/>
      <c r="N53" s="25"/>
      <c r="O53" s="25"/>
      <c r="P53" s="51"/>
      <c r="Q53" s="25"/>
      <c r="R53" s="23"/>
    </row>
    <row r="54" spans="2:18" x14ac:dyDescent="0.3">
      <c r="B54" s="22"/>
      <c r="C54" s="25"/>
      <c r="D54" s="50"/>
      <c r="E54" s="25"/>
      <c r="F54" s="25"/>
      <c r="G54" s="25"/>
      <c r="H54" s="51"/>
      <c r="I54" s="25"/>
      <c r="J54" s="50"/>
      <c r="K54" s="25"/>
      <c r="L54" s="25"/>
      <c r="M54" s="25"/>
      <c r="N54" s="25"/>
      <c r="O54" s="25"/>
      <c r="P54" s="51"/>
      <c r="Q54" s="25"/>
      <c r="R54" s="23"/>
    </row>
    <row r="55" spans="2:18" x14ac:dyDescent="0.3">
      <c r="B55" s="22"/>
      <c r="C55" s="25"/>
      <c r="D55" s="50"/>
      <c r="E55" s="25"/>
      <c r="F55" s="25"/>
      <c r="G55" s="25"/>
      <c r="H55" s="51"/>
      <c r="I55" s="25"/>
      <c r="J55" s="50"/>
      <c r="K55" s="25"/>
      <c r="L55" s="25"/>
      <c r="M55" s="25"/>
      <c r="N55" s="25"/>
      <c r="O55" s="25"/>
      <c r="P55" s="51"/>
      <c r="Q55" s="25"/>
      <c r="R55" s="23"/>
    </row>
    <row r="56" spans="2:18" x14ac:dyDescent="0.3">
      <c r="B56" s="22"/>
      <c r="C56" s="25"/>
      <c r="D56" s="50"/>
      <c r="E56" s="25"/>
      <c r="F56" s="25"/>
      <c r="G56" s="25"/>
      <c r="H56" s="51"/>
      <c r="I56" s="25"/>
      <c r="J56" s="50"/>
      <c r="K56" s="25"/>
      <c r="L56" s="25"/>
      <c r="M56" s="25"/>
      <c r="N56" s="25"/>
      <c r="O56" s="25"/>
      <c r="P56" s="51"/>
      <c r="Q56" s="25"/>
      <c r="R56" s="23"/>
    </row>
    <row r="57" spans="2:18" x14ac:dyDescent="0.3">
      <c r="B57" s="22"/>
      <c r="C57" s="25"/>
      <c r="D57" s="50"/>
      <c r="E57" s="25"/>
      <c r="F57" s="25"/>
      <c r="G57" s="25"/>
      <c r="H57" s="51"/>
      <c r="I57" s="25"/>
      <c r="J57" s="50"/>
      <c r="K57" s="25"/>
      <c r="L57" s="25"/>
      <c r="M57" s="25"/>
      <c r="N57" s="25"/>
      <c r="O57" s="25"/>
      <c r="P57" s="51"/>
      <c r="Q57" s="25"/>
      <c r="R57" s="23"/>
    </row>
    <row r="58" spans="2:18" x14ac:dyDescent="0.3">
      <c r="B58" s="22"/>
      <c r="C58" s="25"/>
      <c r="D58" s="50"/>
      <c r="E58" s="25"/>
      <c r="F58" s="25"/>
      <c r="G58" s="25"/>
      <c r="H58" s="51"/>
      <c r="I58" s="25"/>
      <c r="J58" s="50"/>
      <c r="K58" s="25"/>
      <c r="L58" s="25"/>
      <c r="M58" s="25"/>
      <c r="N58" s="25"/>
      <c r="O58" s="25"/>
      <c r="P58" s="51"/>
      <c r="Q58" s="25"/>
      <c r="R58" s="23"/>
    </row>
    <row r="59" spans="2:18" s="1" customFormat="1" ht="14.4" x14ac:dyDescent="0.3">
      <c r="B59" s="32"/>
      <c r="C59" s="33"/>
      <c r="D59" s="52" t="s">
        <v>47</v>
      </c>
      <c r="E59" s="53"/>
      <c r="F59" s="53"/>
      <c r="G59" s="54" t="s">
        <v>48</v>
      </c>
      <c r="H59" s="55"/>
      <c r="I59" s="33"/>
      <c r="J59" s="52" t="s">
        <v>47</v>
      </c>
      <c r="K59" s="53"/>
      <c r="L59" s="53"/>
      <c r="M59" s="53"/>
      <c r="N59" s="54" t="s">
        <v>48</v>
      </c>
      <c r="O59" s="53"/>
      <c r="P59" s="55"/>
      <c r="Q59" s="33"/>
      <c r="R59" s="34"/>
    </row>
    <row r="60" spans="2:18" x14ac:dyDescent="0.3">
      <c r="B60" s="22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3"/>
    </row>
    <row r="61" spans="2:18" s="1" customFormat="1" ht="14.4" x14ac:dyDescent="0.3">
      <c r="B61" s="32"/>
      <c r="C61" s="33"/>
      <c r="D61" s="47" t="s">
        <v>49</v>
      </c>
      <c r="E61" s="48"/>
      <c r="F61" s="48"/>
      <c r="G61" s="48"/>
      <c r="H61" s="49"/>
      <c r="I61" s="33"/>
      <c r="J61" s="47" t="s">
        <v>50</v>
      </c>
      <c r="K61" s="48"/>
      <c r="L61" s="48"/>
      <c r="M61" s="48"/>
      <c r="N61" s="48"/>
      <c r="O61" s="48"/>
      <c r="P61" s="49"/>
      <c r="Q61" s="33"/>
      <c r="R61" s="34"/>
    </row>
    <row r="62" spans="2:18" x14ac:dyDescent="0.3">
      <c r="B62" s="22"/>
      <c r="C62" s="25"/>
      <c r="D62" s="50"/>
      <c r="E62" s="25"/>
      <c r="F62" s="25"/>
      <c r="G62" s="25"/>
      <c r="H62" s="51"/>
      <c r="I62" s="25"/>
      <c r="J62" s="50"/>
      <c r="K62" s="25"/>
      <c r="L62" s="25"/>
      <c r="M62" s="25"/>
      <c r="N62" s="25"/>
      <c r="O62" s="25"/>
      <c r="P62" s="51"/>
      <c r="Q62" s="25"/>
      <c r="R62" s="23"/>
    </row>
    <row r="63" spans="2:18" x14ac:dyDescent="0.3">
      <c r="B63" s="22"/>
      <c r="C63" s="25"/>
      <c r="D63" s="50"/>
      <c r="E63" s="25"/>
      <c r="F63" s="25"/>
      <c r="G63" s="25"/>
      <c r="H63" s="51"/>
      <c r="I63" s="25"/>
      <c r="J63" s="50"/>
      <c r="K63" s="25"/>
      <c r="L63" s="25"/>
      <c r="M63" s="25"/>
      <c r="N63" s="25"/>
      <c r="O63" s="25"/>
      <c r="P63" s="51"/>
      <c r="Q63" s="25"/>
      <c r="R63" s="23"/>
    </row>
    <row r="64" spans="2:18" x14ac:dyDescent="0.3">
      <c r="B64" s="22"/>
      <c r="C64" s="25"/>
      <c r="D64" s="50"/>
      <c r="E64" s="25"/>
      <c r="F64" s="25"/>
      <c r="G64" s="25"/>
      <c r="H64" s="51"/>
      <c r="I64" s="25"/>
      <c r="J64" s="50"/>
      <c r="K64" s="25"/>
      <c r="L64" s="25"/>
      <c r="M64" s="25"/>
      <c r="N64" s="25"/>
      <c r="O64" s="25"/>
      <c r="P64" s="51"/>
      <c r="Q64" s="25"/>
      <c r="R64" s="23"/>
    </row>
    <row r="65" spans="2:18" x14ac:dyDescent="0.3">
      <c r="B65" s="22"/>
      <c r="C65" s="25"/>
      <c r="D65" s="50"/>
      <c r="E65" s="25"/>
      <c r="F65" s="25"/>
      <c r="G65" s="25"/>
      <c r="H65" s="51"/>
      <c r="I65" s="25"/>
      <c r="J65" s="50"/>
      <c r="K65" s="25"/>
      <c r="L65" s="25"/>
      <c r="M65" s="25"/>
      <c r="N65" s="25"/>
      <c r="O65" s="25"/>
      <c r="P65" s="51"/>
      <c r="Q65" s="25"/>
      <c r="R65" s="23"/>
    </row>
    <row r="66" spans="2:18" x14ac:dyDescent="0.3">
      <c r="B66" s="22"/>
      <c r="C66" s="25"/>
      <c r="D66" s="50"/>
      <c r="E66" s="25"/>
      <c r="F66" s="25"/>
      <c r="G66" s="25"/>
      <c r="H66" s="51"/>
      <c r="I66" s="25"/>
      <c r="J66" s="50"/>
      <c r="K66" s="25"/>
      <c r="L66" s="25"/>
      <c r="M66" s="25"/>
      <c r="N66" s="25"/>
      <c r="O66" s="25"/>
      <c r="P66" s="51"/>
      <c r="Q66" s="25"/>
      <c r="R66" s="23"/>
    </row>
    <row r="67" spans="2:18" x14ac:dyDescent="0.3">
      <c r="B67" s="22"/>
      <c r="C67" s="25"/>
      <c r="D67" s="50"/>
      <c r="E67" s="25"/>
      <c r="F67" s="25"/>
      <c r="G67" s="25"/>
      <c r="H67" s="51"/>
      <c r="I67" s="25"/>
      <c r="J67" s="50"/>
      <c r="K67" s="25"/>
      <c r="L67" s="25"/>
      <c r="M67" s="25"/>
      <c r="N67" s="25"/>
      <c r="O67" s="25"/>
      <c r="P67" s="51"/>
      <c r="Q67" s="25"/>
      <c r="R67" s="23"/>
    </row>
    <row r="68" spans="2:18" x14ac:dyDescent="0.3">
      <c r="B68" s="22"/>
      <c r="C68" s="25"/>
      <c r="D68" s="50"/>
      <c r="E68" s="25"/>
      <c r="F68" s="25"/>
      <c r="G68" s="25"/>
      <c r="H68" s="51"/>
      <c r="I68" s="25"/>
      <c r="J68" s="50"/>
      <c r="K68" s="25"/>
      <c r="L68" s="25"/>
      <c r="M68" s="25"/>
      <c r="N68" s="25"/>
      <c r="O68" s="25"/>
      <c r="P68" s="51"/>
      <c r="Q68" s="25"/>
      <c r="R68" s="23"/>
    </row>
    <row r="69" spans="2:18" x14ac:dyDescent="0.3">
      <c r="B69" s="22"/>
      <c r="C69" s="25"/>
      <c r="D69" s="50"/>
      <c r="E69" s="25"/>
      <c r="F69" s="25"/>
      <c r="G69" s="25"/>
      <c r="H69" s="51"/>
      <c r="I69" s="25"/>
      <c r="J69" s="50"/>
      <c r="K69" s="25"/>
      <c r="L69" s="25"/>
      <c r="M69" s="25"/>
      <c r="N69" s="25"/>
      <c r="O69" s="25"/>
      <c r="P69" s="51"/>
      <c r="Q69" s="25"/>
      <c r="R69" s="23"/>
    </row>
    <row r="70" spans="2:18" s="1" customFormat="1" ht="14.4" x14ac:dyDescent="0.3">
      <c r="B70" s="32"/>
      <c r="C70" s="33"/>
      <c r="D70" s="52" t="s">
        <v>47</v>
      </c>
      <c r="E70" s="53"/>
      <c r="F70" s="53"/>
      <c r="G70" s="54" t="s">
        <v>48</v>
      </c>
      <c r="H70" s="55"/>
      <c r="I70" s="33"/>
      <c r="J70" s="52" t="s">
        <v>47</v>
      </c>
      <c r="K70" s="53"/>
      <c r="L70" s="53"/>
      <c r="M70" s="53"/>
      <c r="N70" s="54" t="s">
        <v>48</v>
      </c>
      <c r="O70" s="53"/>
      <c r="P70" s="55"/>
      <c r="Q70" s="33"/>
      <c r="R70" s="34"/>
    </row>
    <row r="71" spans="2:18" s="1" customFormat="1" ht="14.4" customHeight="1" x14ac:dyDescent="0.3">
      <c r="B71" s="56"/>
      <c r="C71" s="57"/>
      <c r="D71" s="57"/>
      <c r="E71" s="57"/>
      <c r="F71" s="57"/>
      <c r="G71" s="57"/>
      <c r="H71" s="57"/>
      <c r="I71" s="57"/>
      <c r="J71" s="57"/>
      <c r="K71" s="57"/>
      <c r="L71" s="57"/>
      <c r="M71" s="57"/>
      <c r="N71" s="57"/>
      <c r="O71" s="57"/>
      <c r="P71" s="57"/>
      <c r="Q71" s="57"/>
      <c r="R71" s="58"/>
    </row>
    <row r="75" spans="2:18" s="1" customFormat="1" ht="6.9" customHeight="1" x14ac:dyDescent="0.3">
      <c r="B75" s="59"/>
      <c r="C75" s="60"/>
      <c r="D75" s="60"/>
      <c r="E75" s="60"/>
      <c r="F75" s="60"/>
      <c r="G75" s="60"/>
      <c r="H75" s="60"/>
      <c r="I75" s="60"/>
      <c r="J75" s="60"/>
      <c r="K75" s="60"/>
      <c r="L75" s="60"/>
      <c r="M75" s="60"/>
      <c r="N75" s="60"/>
      <c r="O75" s="60"/>
      <c r="P75" s="60"/>
      <c r="Q75" s="60"/>
      <c r="R75" s="61"/>
    </row>
    <row r="76" spans="2:18" s="1" customFormat="1" ht="36.9" customHeight="1" x14ac:dyDescent="0.3">
      <c r="B76" s="32"/>
      <c r="C76" s="207" t="s">
        <v>105</v>
      </c>
      <c r="D76" s="208"/>
      <c r="E76" s="208"/>
      <c r="F76" s="208"/>
      <c r="G76" s="208"/>
      <c r="H76" s="208"/>
      <c r="I76" s="208"/>
      <c r="J76" s="208"/>
      <c r="K76" s="208"/>
      <c r="L76" s="208"/>
      <c r="M76" s="208"/>
      <c r="N76" s="208"/>
      <c r="O76" s="208"/>
      <c r="P76" s="208"/>
      <c r="Q76" s="208"/>
      <c r="R76" s="34"/>
    </row>
    <row r="77" spans="2:18" s="1" customFormat="1" ht="6.9" customHeight="1" x14ac:dyDescent="0.3">
      <c r="B77" s="32"/>
      <c r="C77" s="33"/>
      <c r="D77" s="33"/>
      <c r="E77" s="33"/>
      <c r="F77" s="33"/>
      <c r="G77" s="33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34"/>
    </row>
    <row r="78" spans="2:18" s="1" customFormat="1" ht="30" customHeight="1" x14ac:dyDescent="0.3">
      <c r="B78" s="32"/>
      <c r="C78" s="29" t="s">
        <v>15</v>
      </c>
      <c r="D78" s="33"/>
      <c r="E78" s="33"/>
      <c r="F78" s="259" t="str">
        <f>F6</f>
        <v>Banská Bystrica</v>
      </c>
      <c r="G78" s="260"/>
      <c r="H78" s="260"/>
      <c r="I78" s="260"/>
      <c r="J78" s="260"/>
      <c r="K78" s="260"/>
      <c r="L78" s="260"/>
      <c r="M78" s="260"/>
      <c r="N78" s="260"/>
      <c r="O78" s="260"/>
      <c r="P78" s="260"/>
      <c r="Q78" s="33"/>
      <c r="R78" s="34"/>
    </row>
    <row r="79" spans="2:18" ht="30" customHeight="1" x14ac:dyDescent="0.3">
      <c r="B79" s="22"/>
      <c r="C79" s="29" t="s">
        <v>125</v>
      </c>
      <c r="D79" s="25"/>
      <c r="E79" s="25"/>
      <c r="F79" s="259" t="s">
        <v>126</v>
      </c>
      <c r="G79" s="210"/>
      <c r="H79" s="210"/>
      <c r="I79" s="210"/>
      <c r="J79" s="210"/>
      <c r="K79" s="210"/>
      <c r="L79" s="210"/>
      <c r="M79" s="210"/>
      <c r="N79" s="210"/>
      <c r="O79" s="210"/>
      <c r="P79" s="210"/>
      <c r="Q79" s="25"/>
      <c r="R79" s="23"/>
    </row>
    <row r="80" spans="2:18" s="1" customFormat="1" ht="36.9" customHeight="1" x14ac:dyDescent="0.3">
      <c r="B80" s="32"/>
      <c r="C80" s="66" t="s">
        <v>127</v>
      </c>
      <c r="D80" s="33"/>
      <c r="E80" s="33"/>
      <c r="F80" s="221" t="str">
        <f>F8</f>
        <v>02 - Zateplenie fasády a strechy</v>
      </c>
      <c r="G80" s="243"/>
      <c r="H80" s="243"/>
      <c r="I80" s="243"/>
      <c r="J80" s="243"/>
      <c r="K80" s="243"/>
      <c r="L80" s="243"/>
      <c r="M80" s="243"/>
      <c r="N80" s="243"/>
      <c r="O80" s="243"/>
      <c r="P80" s="243"/>
      <c r="Q80" s="33"/>
      <c r="R80" s="34"/>
    </row>
    <row r="81" spans="2:47" s="1" customFormat="1" ht="6.9" customHeight="1" x14ac:dyDescent="0.3">
      <c r="B81" s="32"/>
      <c r="C81" s="33"/>
      <c r="D81" s="33"/>
      <c r="E81" s="33"/>
      <c r="F81" s="33"/>
      <c r="G81" s="33"/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34"/>
    </row>
    <row r="82" spans="2:47" s="1" customFormat="1" ht="18" customHeight="1" x14ac:dyDescent="0.3">
      <c r="B82" s="32"/>
      <c r="C82" s="29" t="s">
        <v>19</v>
      </c>
      <c r="D82" s="33"/>
      <c r="E82" s="33"/>
      <c r="F82" s="27" t="str">
        <f>F10</f>
        <v>Banská Bystrica</v>
      </c>
      <c r="G82" s="33"/>
      <c r="H82" s="33"/>
      <c r="I82" s="33"/>
      <c r="J82" s="33"/>
      <c r="K82" s="29" t="s">
        <v>20</v>
      </c>
      <c r="L82" s="33"/>
      <c r="M82" s="244" t="str">
        <f>IF(O10="","",O10)</f>
        <v/>
      </c>
      <c r="N82" s="244"/>
      <c r="O82" s="244"/>
      <c r="P82" s="244"/>
      <c r="Q82" s="33"/>
      <c r="R82" s="34"/>
    </row>
    <row r="83" spans="2:47" s="1" customFormat="1" ht="6.9" customHeight="1" x14ac:dyDescent="0.3">
      <c r="B83" s="32"/>
      <c r="C83" s="33"/>
      <c r="D83" s="33"/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4"/>
    </row>
    <row r="84" spans="2:47" s="1" customFormat="1" ht="13.2" x14ac:dyDescent="0.3">
      <c r="B84" s="32"/>
      <c r="C84" s="29" t="s">
        <v>21</v>
      </c>
      <c r="D84" s="33"/>
      <c r="E84" s="33"/>
      <c r="F84" s="27" t="str">
        <f>E13</f>
        <v xml:space="preserve"> </v>
      </c>
      <c r="G84" s="33"/>
      <c r="H84" s="33"/>
      <c r="I84" s="33"/>
      <c r="J84" s="33"/>
      <c r="K84" s="29" t="s">
        <v>26</v>
      </c>
      <c r="L84" s="33"/>
      <c r="M84" s="209" t="str">
        <f>E19</f>
        <v>DEVLEV, s.r.o., Za kúpaliskom 18, Lipany 082 71</v>
      </c>
      <c r="N84" s="209"/>
      <c r="O84" s="209"/>
      <c r="P84" s="209"/>
      <c r="Q84" s="209"/>
      <c r="R84" s="34"/>
    </row>
    <row r="85" spans="2:47" s="1" customFormat="1" ht="14.4" customHeight="1" x14ac:dyDescent="0.3">
      <c r="B85" s="32"/>
      <c r="C85" s="29" t="s">
        <v>25</v>
      </c>
      <c r="D85" s="33"/>
      <c r="E85" s="33"/>
      <c r="F85" s="27" t="str">
        <f>IF(E16="","",E16)</f>
        <v xml:space="preserve"> </v>
      </c>
      <c r="G85" s="33"/>
      <c r="H85" s="33"/>
      <c r="I85" s="33"/>
      <c r="J85" s="33"/>
      <c r="K85" s="29" t="s">
        <v>30</v>
      </c>
      <c r="L85" s="33"/>
      <c r="M85" s="209" t="str">
        <f>E22</f>
        <v xml:space="preserve"> </v>
      </c>
      <c r="N85" s="209"/>
      <c r="O85" s="209"/>
      <c r="P85" s="209"/>
      <c r="Q85" s="209"/>
      <c r="R85" s="34"/>
    </row>
    <row r="86" spans="2:47" s="1" customFormat="1" ht="10.35" customHeight="1" x14ac:dyDescent="0.3">
      <c r="B86" s="32"/>
      <c r="C86" s="33"/>
      <c r="D86" s="33"/>
      <c r="E86" s="33"/>
      <c r="F86" s="33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4"/>
    </row>
    <row r="87" spans="2:47" s="1" customFormat="1" ht="29.25" customHeight="1" x14ac:dyDescent="0.3">
      <c r="B87" s="32"/>
      <c r="C87" s="253" t="s">
        <v>106</v>
      </c>
      <c r="D87" s="254"/>
      <c r="E87" s="254"/>
      <c r="F87" s="254"/>
      <c r="G87" s="254"/>
      <c r="H87" s="108"/>
      <c r="I87" s="108"/>
      <c r="J87" s="108"/>
      <c r="K87" s="108"/>
      <c r="L87" s="108"/>
      <c r="M87" s="108"/>
      <c r="N87" s="253" t="s">
        <v>107</v>
      </c>
      <c r="O87" s="254"/>
      <c r="P87" s="254"/>
      <c r="Q87" s="254"/>
      <c r="R87" s="34"/>
    </row>
    <row r="88" spans="2:47" s="1" customFormat="1" ht="10.35" customHeight="1" x14ac:dyDescent="0.3">
      <c r="B88" s="32"/>
      <c r="C88" s="33"/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4"/>
    </row>
    <row r="89" spans="2:47" s="1" customFormat="1" ht="29.25" customHeight="1" x14ac:dyDescent="0.3">
      <c r="B89" s="32"/>
      <c r="C89" s="116" t="s">
        <v>108</v>
      </c>
      <c r="D89" s="33"/>
      <c r="E89" s="33"/>
      <c r="F89" s="33"/>
      <c r="G89" s="33"/>
      <c r="H89" s="33"/>
      <c r="I89" s="33"/>
      <c r="J89" s="33"/>
      <c r="K89" s="33"/>
      <c r="L89" s="33"/>
      <c r="M89" s="33"/>
      <c r="N89" s="235">
        <f>N127</f>
        <v>0</v>
      </c>
      <c r="O89" s="255"/>
      <c r="P89" s="255"/>
      <c r="Q89" s="255"/>
      <c r="R89" s="34"/>
      <c r="AU89" s="18" t="s">
        <v>109</v>
      </c>
    </row>
    <row r="90" spans="2:47" s="8" customFormat="1" ht="24.9" customHeight="1" x14ac:dyDescent="0.3">
      <c r="B90" s="128"/>
      <c r="C90" s="129"/>
      <c r="D90" s="130" t="s">
        <v>129</v>
      </c>
      <c r="E90" s="129"/>
      <c r="F90" s="129"/>
      <c r="G90" s="129"/>
      <c r="H90" s="129"/>
      <c r="I90" s="129"/>
      <c r="J90" s="129"/>
      <c r="K90" s="129"/>
      <c r="L90" s="129"/>
      <c r="M90" s="129"/>
      <c r="N90" s="261">
        <f>N128</f>
        <v>0</v>
      </c>
      <c r="O90" s="262"/>
      <c r="P90" s="262"/>
      <c r="Q90" s="262"/>
      <c r="R90" s="131"/>
    </row>
    <row r="91" spans="2:47" s="9" customFormat="1" ht="19.95" customHeight="1" x14ac:dyDescent="0.3">
      <c r="B91" s="132"/>
      <c r="C91" s="95"/>
      <c r="D91" s="133" t="s">
        <v>556</v>
      </c>
      <c r="E91" s="95"/>
      <c r="F91" s="95"/>
      <c r="G91" s="95"/>
      <c r="H91" s="95"/>
      <c r="I91" s="95"/>
      <c r="J91" s="95"/>
      <c r="K91" s="95"/>
      <c r="L91" s="95"/>
      <c r="M91" s="95"/>
      <c r="N91" s="229">
        <f>N129</f>
        <v>0</v>
      </c>
      <c r="O91" s="230"/>
      <c r="P91" s="230"/>
      <c r="Q91" s="230"/>
      <c r="R91" s="134"/>
    </row>
    <row r="92" spans="2:47" s="9" customFormat="1" ht="19.95" customHeight="1" x14ac:dyDescent="0.3">
      <c r="B92" s="132"/>
      <c r="C92" s="95"/>
      <c r="D92" s="133" t="s">
        <v>557</v>
      </c>
      <c r="E92" s="95"/>
      <c r="F92" s="95"/>
      <c r="G92" s="95"/>
      <c r="H92" s="95"/>
      <c r="I92" s="95"/>
      <c r="J92" s="95"/>
      <c r="K92" s="95"/>
      <c r="L92" s="95"/>
      <c r="M92" s="95"/>
      <c r="N92" s="229">
        <f>N138</f>
        <v>0</v>
      </c>
      <c r="O92" s="230"/>
      <c r="P92" s="230"/>
      <c r="Q92" s="230"/>
      <c r="R92" s="134"/>
    </row>
    <row r="93" spans="2:47" s="9" customFormat="1" ht="19.95" customHeight="1" x14ac:dyDescent="0.3">
      <c r="B93" s="132"/>
      <c r="C93" s="95"/>
      <c r="D93" s="133" t="s">
        <v>130</v>
      </c>
      <c r="E93" s="95"/>
      <c r="F93" s="95"/>
      <c r="G93" s="95"/>
      <c r="H93" s="95"/>
      <c r="I93" s="95"/>
      <c r="J93" s="95"/>
      <c r="K93" s="95"/>
      <c r="L93" s="95"/>
      <c r="M93" s="95"/>
      <c r="N93" s="229">
        <f>N142</f>
        <v>0</v>
      </c>
      <c r="O93" s="230"/>
      <c r="P93" s="230"/>
      <c r="Q93" s="230"/>
      <c r="R93" s="134"/>
    </row>
    <row r="94" spans="2:47" s="9" customFormat="1" ht="19.95" customHeight="1" x14ac:dyDescent="0.3">
      <c r="B94" s="132"/>
      <c r="C94" s="95"/>
      <c r="D94" s="133" t="s">
        <v>131</v>
      </c>
      <c r="E94" s="95"/>
      <c r="F94" s="95"/>
      <c r="G94" s="95"/>
      <c r="H94" s="95"/>
      <c r="I94" s="95"/>
      <c r="J94" s="95"/>
      <c r="K94" s="95"/>
      <c r="L94" s="95"/>
      <c r="M94" s="95"/>
      <c r="N94" s="229">
        <f>N145</f>
        <v>0</v>
      </c>
      <c r="O94" s="230"/>
      <c r="P94" s="230"/>
      <c r="Q94" s="230"/>
      <c r="R94" s="134"/>
    </row>
    <row r="95" spans="2:47" s="9" customFormat="1" ht="19.95" customHeight="1" x14ac:dyDescent="0.3">
      <c r="B95" s="132"/>
      <c r="C95" s="95"/>
      <c r="D95" s="133" t="s">
        <v>132</v>
      </c>
      <c r="E95" s="95"/>
      <c r="F95" s="95"/>
      <c r="G95" s="95"/>
      <c r="H95" s="95"/>
      <c r="I95" s="95"/>
      <c r="J95" s="95"/>
      <c r="K95" s="95"/>
      <c r="L95" s="95"/>
      <c r="M95" s="95"/>
      <c r="N95" s="229">
        <f>N148</f>
        <v>0</v>
      </c>
      <c r="O95" s="230"/>
      <c r="P95" s="230"/>
      <c r="Q95" s="230"/>
      <c r="R95" s="134"/>
    </row>
    <row r="96" spans="2:47" s="9" customFormat="1" ht="19.95" customHeight="1" x14ac:dyDescent="0.3">
      <c r="B96" s="132"/>
      <c r="C96" s="95"/>
      <c r="D96" s="133" t="s">
        <v>133</v>
      </c>
      <c r="E96" s="95"/>
      <c r="F96" s="95"/>
      <c r="G96" s="95"/>
      <c r="H96" s="95"/>
      <c r="I96" s="95"/>
      <c r="J96" s="95"/>
      <c r="K96" s="95"/>
      <c r="L96" s="95"/>
      <c r="M96" s="95"/>
      <c r="N96" s="229">
        <f>N155</f>
        <v>0</v>
      </c>
      <c r="O96" s="230"/>
      <c r="P96" s="230"/>
      <c r="Q96" s="230"/>
      <c r="R96" s="134"/>
    </row>
    <row r="97" spans="2:65" s="9" customFormat="1" ht="19.95" customHeight="1" x14ac:dyDescent="0.3">
      <c r="B97" s="132"/>
      <c r="C97" s="95"/>
      <c r="D97" s="133" t="s">
        <v>134</v>
      </c>
      <c r="E97" s="95"/>
      <c r="F97" s="95"/>
      <c r="G97" s="95"/>
      <c r="H97" s="95"/>
      <c r="I97" s="95"/>
      <c r="J97" s="95"/>
      <c r="K97" s="95"/>
      <c r="L97" s="95"/>
      <c r="M97" s="95"/>
      <c r="N97" s="229">
        <f>N179</f>
        <v>0</v>
      </c>
      <c r="O97" s="230"/>
      <c r="P97" s="230"/>
      <c r="Q97" s="230"/>
      <c r="R97" s="134"/>
    </row>
    <row r="98" spans="2:65" s="8" customFormat="1" ht="24.9" customHeight="1" x14ac:dyDescent="0.3">
      <c r="B98" s="128"/>
      <c r="C98" s="129"/>
      <c r="D98" s="130" t="s">
        <v>135</v>
      </c>
      <c r="E98" s="129"/>
      <c r="F98" s="129"/>
      <c r="G98" s="129"/>
      <c r="H98" s="129"/>
      <c r="I98" s="129"/>
      <c r="J98" s="129"/>
      <c r="K98" s="129"/>
      <c r="L98" s="129"/>
      <c r="M98" s="129"/>
      <c r="N98" s="261">
        <f>N181</f>
        <v>0</v>
      </c>
      <c r="O98" s="262"/>
      <c r="P98" s="262"/>
      <c r="Q98" s="262"/>
      <c r="R98" s="131"/>
    </row>
    <row r="99" spans="2:65" s="9" customFormat="1" ht="19.95" customHeight="1" x14ac:dyDescent="0.3">
      <c r="B99" s="132"/>
      <c r="C99" s="95"/>
      <c r="D99" s="133" t="s">
        <v>136</v>
      </c>
      <c r="E99" s="95"/>
      <c r="F99" s="95"/>
      <c r="G99" s="95"/>
      <c r="H99" s="95"/>
      <c r="I99" s="95"/>
      <c r="J99" s="95"/>
      <c r="K99" s="95"/>
      <c r="L99" s="95"/>
      <c r="M99" s="95"/>
      <c r="N99" s="229">
        <f>N182</f>
        <v>0</v>
      </c>
      <c r="O99" s="230"/>
      <c r="P99" s="230"/>
      <c r="Q99" s="230"/>
      <c r="R99" s="134"/>
    </row>
    <row r="100" spans="2:65" s="9" customFormat="1" ht="19.95" customHeight="1" x14ac:dyDescent="0.3">
      <c r="B100" s="132"/>
      <c r="C100" s="95"/>
      <c r="D100" s="133" t="s">
        <v>558</v>
      </c>
      <c r="E100" s="95"/>
      <c r="F100" s="95"/>
      <c r="G100" s="95"/>
      <c r="H100" s="95"/>
      <c r="I100" s="95"/>
      <c r="J100" s="95"/>
      <c r="K100" s="95"/>
      <c r="L100" s="95"/>
      <c r="M100" s="95"/>
      <c r="N100" s="229">
        <f>N186</f>
        <v>0</v>
      </c>
      <c r="O100" s="230"/>
      <c r="P100" s="230"/>
      <c r="Q100" s="230"/>
      <c r="R100" s="134"/>
    </row>
    <row r="101" spans="2:65" s="9" customFormat="1" ht="19.95" customHeight="1" x14ac:dyDescent="0.3">
      <c r="B101" s="132"/>
      <c r="C101" s="95"/>
      <c r="D101" s="133" t="s">
        <v>559</v>
      </c>
      <c r="E101" s="95"/>
      <c r="F101" s="95"/>
      <c r="G101" s="95"/>
      <c r="H101" s="95"/>
      <c r="I101" s="95"/>
      <c r="J101" s="95"/>
      <c r="K101" s="95"/>
      <c r="L101" s="95"/>
      <c r="M101" s="95"/>
      <c r="N101" s="229">
        <f>N214</f>
        <v>0</v>
      </c>
      <c r="O101" s="230"/>
      <c r="P101" s="230"/>
      <c r="Q101" s="230"/>
      <c r="R101" s="134"/>
    </row>
    <row r="102" spans="2:65" s="9" customFormat="1" ht="19.95" customHeight="1" x14ac:dyDescent="0.3">
      <c r="B102" s="132"/>
      <c r="C102" s="95"/>
      <c r="D102" s="133" t="s">
        <v>560</v>
      </c>
      <c r="E102" s="95"/>
      <c r="F102" s="95"/>
      <c r="G102" s="95"/>
      <c r="H102" s="95"/>
      <c r="I102" s="95"/>
      <c r="J102" s="95"/>
      <c r="K102" s="95"/>
      <c r="L102" s="95"/>
      <c r="M102" s="95"/>
      <c r="N102" s="229">
        <f>N223</f>
        <v>0</v>
      </c>
      <c r="O102" s="230"/>
      <c r="P102" s="230"/>
      <c r="Q102" s="230"/>
      <c r="R102" s="134"/>
    </row>
    <row r="103" spans="2:65" s="8" customFormat="1" ht="24.9" customHeight="1" x14ac:dyDescent="0.3">
      <c r="B103" s="128"/>
      <c r="C103" s="129"/>
      <c r="D103" s="130" t="s">
        <v>147</v>
      </c>
      <c r="E103" s="129"/>
      <c r="F103" s="129"/>
      <c r="G103" s="129"/>
      <c r="H103" s="129"/>
      <c r="I103" s="129"/>
      <c r="J103" s="129"/>
      <c r="K103" s="129"/>
      <c r="L103" s="129"/>
      <c r="M103" s="129"/>
      <c r="N103" s="261">
        <f>N239</f>
        <v>0</v>
      </c>
      <c r="O103" s="262"/>
      <c r="P103" s="262"/>
      <c r="Q103" s="262"/>
      <c r="R103" s="131"/>
    </row>
    <row r="104" spans="2:65" s="1" customFormat="1" ht="21.75" customHeight="1" x14ac:dyDescent="0.3">
      <c r="B104" s="32"/>
      <c r="C104" s="33"/>
      <c r="D104" s="33"/>
      <c r="E104" s="33"/>
      <c r="F104" s="33"/>
      <c r="G104" s="33"/>
      <c r="H104" s="33"/>
      <c r="I104" s="33"/>
      <c r="J104" s="33"/>
      <c r="K104" s="33"/>
      <c r="L104" s="33"/>
      <c r="M104" s="33"/>
      <c r="N104" s="33"/>
      <c r="O104" s="33"/>
      <c r="P104" s="33"/>
      <c r="Q104" s="33"/>
      <c r="R104" s="34"/>
    </row>
    <row r="105" spans="2:65" s="1" customFormat="1" ht="29.25" customHeight="1" x14ac:dyDescent="0.3">
      <c r="B105" s="32"/>
      <c r="C105" s="116" t="s">
        <v>110</v>
      </c>
      <c r="D105" s="33"/>
      <c r="E105" s="33"/>
      <c r="F105" s="33"/>
      <c r="G105" s="33"/>
      <c r="H105" s="33"/>
      <c r="I105" s="33"/>
      <c r="J105" s="33"/>
      <c r="K105" s="33"/>
      <c r="L105" s="33"/>
      <c r="M105" s="33"/>
      <c r="N105" s="255">
        <f>ROUND(N106+N107,2)</f>
        <v>0</v>
      </c>
      <c r="O105" s="256"/>
      <c r="P105" s="256"/>
      <c r="Q105" s="256"/>
      <c r="R105" s="34"/>
      <c r="T105" s="117"/>
      <c r="U105" s="118" t="s">
        <v>35</v>
      </c>
    </row>
    <row r="106" spans="2:65" s="1" customFormat="1" ht="18" customHeight="1" x14ac:dyDescent="0.3">
      <c r="B106" s="135"/>
      <c r="C106" s="136"/>
      <c r="D106" s="263" t="s">
        <v>148</v>
      </c>
      <c r="E106" s="263"/>
      <c r="F106" s="263"/>
      <c r="G106" s="263"/>
      <c r="H106" s="263"/>
      <c r="I106" s="136"/>
      <c r="J106" s="136"/>
      <c r="K106" s="136"/>
      <c r="L106" s="136"/>
      <c r="M106" s="136"/>
      <c r="N106" s="264">
        <v>0</v>
      </c>
      <c r="O106" s="264"/>
      <c r="P106" s="264"/>
      <c r="Q106" s="264"/>
      <c r="R106" s="137"/>
      <c r="S106" s="136"/>
      <c r="T106" s="138"/>
      <c r="U106" s="139" t="s">
        <v>38</v>
      </c>
      <c r="V106" s="140"/>
      <c r="W106" s="140"/>
      <c r="X106" s="140"/>
      <c r="Y106" s="140"/>
      <c r="Z106" s="140"/>
      <c r="AA106" s="140"/>
      <c r="AB106" s="140"/>
      <c r="AC106" s="140"/>
      <c r="AD106" s="140"/>
      <c r="AE106" s="140"/>
      <c r="AF106" s="140"/>
      <c r="AG106" s="140"/>
      <c r="AH106" s="140"/>
      <c r="AI106" s="140"/>
      <c r="AJ106" s="140"/>
      <c r="AK106" s="140"/>
      <c r="AL106" s="140"/>
      <c r="AM106" s="140"/>
      <c r="AN106" s="140"/>
      <c r="AO106" s="140"/>
      <c r="AP106" s="140"/>
      <c r="AQ106" s="140"/>
      <c r="AR106" s="140"/>
      <c r="AS106" s="140"/>
      <c r="AT106" s="140"/>
      <c r="AU106" s="140"/>
      <c r="AV106" s="140"/>
      <c r="AW106" s="140"/>
      <c r="AX106" s="140"/>
      <c r="AY106" s="141" t="s">
        <v>149</v>
      </c>
      <c r="AZ106" s="140"/>
      <c r="BA106" s="140"/>
      <c r="BB106" s="140"/>
      <c r="BC106" s="140"/>
      <c r="BD106" s="140"/>
      <c r="BE106" s="142">
        <f>IF(U106="základná",N106,0)</f>
        <v>0</v>
      </c>
      <c r="BF106" s="142">
        <f>IF(U106="znížená",N106,0)</f>
        <v>0</v>
      </c>
      <c r="BG106" s="142">
        <f>IF(U106="zákl. prenesená",N106,0)</f>
        <v>0</v>
      </c>
      <c r="BH106" s="142">
        <f>IF(U106="zníž. prenesená",N106,0)</f>
        <v>0</v>
      </c>
      <c r="BI106" s="142">
        <f>IF(U106="nulová",N106,0)</f>
        <v>0</v>
      </c>
      <c r="BJ106" s="141" t="s">
        <v>81</v>
      </c>
      <c r="BK106" s="140"/>
      <c r="BL106" s="140"/>
      <c r="BM106" s="140"/>
    </row>
    <row r="107" spans="2:65" s="1" customFormat="1" ht="18" customHeight="1" x14ac:dyDescent="0.3">
      <c r="B107" s="135"/>
      <c r="C107" s="136"/>
      <c r="D107" s="263" t="s">
        <v>150</v>
      </c>
      <c r="E107" s="263"/>
      <c r="F107" s="263"/>
      <c r="G107" s="263"/>
      <c r="H107" s="263"/>
      <c r="I107" s="136"/>
      <c r="J107" s="136"/>
      <c r="K107" s="136"/>
      <c r="L107" s="136"/>
      <c r="M107" s="136"/>
      <c r="N107" s="264">
        <v>0</v>
      </c>
      <c r="O107" s="264"/>
      <c r="P107" s="264"/>
      <c r="Q107" s="264"/>
      <c r="R107" s="137"/>
      <c r="S107" s="136"/>
      <c r="T107" s="143"/>
      <c r="U107" s="144" t="s">
        <v>38</v>
      </c>
      <c r="V107" s="140"/>
      <c r="W107" s="140"/>
      <c r="X107" s="140"/>
      <c r="Y107" s="140"/>
      <c r="Z107" s="140"/>
      <c r="AA107" s="140"/>
      <c r="AB107" s="140"/>
      <c r="AC107" s="140"/>
      <c r="AD107" s="140"/>
      <c r="AE107" s="140"/>
      <c r="AF107" s="140"/>
      <c r="AG107" s="140"/>
      <c r="AH107" s="140"/>
      <c r="AI107" s="140"/>
      <c r="AJ107" s="140"/>
      <c r="AK107" s="140"/>
      <c r="AL107" s="140"/>
      <c r="AM107" s="140"/>
      <c r="AN107" s="140"/>
      <c r="AO107" s="140"/>
      <c r="AP107" s="140"/>
      <c r="AQ107" s="140"/>
      <c r="AR107" s="140"/>
      <c r="AS107" s="140"/>
      <c r="AT107" s="140"/>
      <c r="AU107" s="140"/>
      <c r="AV107" s="140"/>
      <c r="AW107" s="140"/>
      <c r="AX107" s="140"/>
      <c r="AY107" s="141" t="s">
        <v>149</v>
      </c>
      <c r="AZ107" s="140"/>
      <c r="BA107" s="140"/>
      <c r="BB107" s="140"/>
      <c r="BC107" s="140"/>
      <c r="BD107" s="140"/>
      <c r="BE107" s="142">
        <f>IF(U107="základná",N107,0)</f>
        <v>0</v>
      </c>
      <c r="BF107" s="142">
        <f>IF(U107="znížená",N107,0)</f>
        <v>0</v>
      </c>
      <c r="BG107" s="142">
        <f>IF(U107="zákl. prenesená",N107,0)</f>
        <v>0</v>
      </c>
      <c r="BH107" s="142">
        <f>IF(U107="zníž. prenesená",N107,0)</f>
        <v>0</v>
      </c>
      <c r="BI107" s="142">
        <f>IF(U107="nulová",N107,0)</f>
        <v>0</v>
      </c>
      <c r="BJ107" s="141" t="s">
        <v>81</v>
      </c>
      <c r="BK107" s="140"/>
      <c r="BL107" s="140"/>
      <c r="BM107" s="140"/>
    </row>
    <row r="108" spans="2:65" s="1" customFormat="1" ht="18" customHeight="1" x14ac:dyDescent="0.3">
      <c r="B108" s="32"/>
      <c r="C108" s="33"/>
      <c r="D108" s="33"/>
      <c r="E108" s="33"/>
      <c r="F108" s="33"/>
      <c r="G108" s="33"/>
      <c r="H108" s="33"/>
      <c r="I108" s="33"/>
      <c r="J108" s="33"/>
      <c r="K108" s="33"/>
      <c r="L108" s="33"/>
      <c r="M108" s="33"/>
      <c r="N108" s="33"/>
      <c r="O108" s="33"/>
      <c r="P108" s="33"/>
      <c r="Q108" s="33"/>
      <c r="R108" s="34"/>
    </row>
    <row r="109" spans="2:65" s="1" customFormat="1" ht="29.25" customHeight="1" x14ac:dyDescent="0.3">
      <c r="B109" s="32"/>
      <c r="C109" s="107" t="s">
        <v>96</v>
      </c>
      <c r="D109" s="108"/>
      <c r="E109" s="108"/>
      <c r="F109" s="108"/>
      <c r="G109" s="108"/>
      <c r="H109" s="108"/>
      <c r="I109" s="108"/>
      <c r="J109" s="108"/>
      <c r="K109" s="108"/>
      <c r="L109" s="231">
        <f>ROUND(SUM(N89+N105),2)</f>
        <v>0</v>
      </c>
      <c r="M109" s="231"/>
      <c r="N109" s="231"/>
      <c r="O109" s="231"/>
      <c r="P109" s="231"/>
      <c r="Q109" s="231"/>
      <c r="R109" s="34"/>
    </row>
    <row r="110" spans="2:65" s="1" customFormat="1" ht="6.9" customHeight="1" x14ac:dyDescent="0.3">
      <c r="B110" s="56"/>
      <c r="C110" s="57"/>
      <c r="D110" s="57"/>
      <c r="E110" s="57"/>
      <c r="F110" s="57"/>
      <c r="G110" s="57"/>
      <c r="H110" s="57"/>
      <c r="I110" s="57"/>
      <c r="J110" s="57"/>
      <c r="K110" s="57"/>
      <c r="L110" s="57"/>
      <c r="M110" s="57"/>
      <c r="N110" s="57"/>
      <c r="O110" s="57"/>
      <c r="P110" s="57"/>
      <c r="Q110" s="57"/>
      <c r="R110" s="58"/>
    </row>
    <row r="114" spans="2:63" s="1" customFormat="1" ht="6.9" customHeight="1" x14ac:dyDescent="0.3">
      <c r="B114" s="59"/>
      <c r="C114" s="60"/>
      <c r="D114" s="60"/>
      <c r="E114" s="60"/>
      <c r="F114" s="60"/>
      <c r="G114" s="60"/>
      <c r="H114" s="60"/>
      <c r="I114" s="60"/>
      <c r="J114" s="60"/>
      <c r="K114" s="60"/>
      <c r="L114" s="60"/>
      <c r="M114" s="60"/>
      <c r="N114" s="60"/>
      <c r="O114" s="60"/>
      <c r="P114" s="60"/>
      <c r="Q114" s="60"/>
      <c r="R114" s="61"/>
    </row>
    <row r="115" spans="2:63" s="1" customFormat="1" ht="36.9" customHeight="1" x14ac:dyDescent="0.3">
      <c r="B115" s="32"/>
      <c r="C115" s="207" t="s">
        <v>111</v>
      </c>
      <c r="D115" s="243"/>
      <c r="E115" s="243"/>
      <c r="F115" s="243"/>
      <c r="G115" s="243"/>
      <c r="H115" s="243"/>
      <c r="I115" s="243"/>
      <c r="J115" s="243"/>
      <c r="K115" s="243"/>
      <c r="L115" s="243"/>
      <c r="M115" s="243"/>
      <c r="N115" s="243"/>
      <c r="O115" s="243"/>
      <c r="P115" s="243"/>
      <c r="Q115" s="243"/>
      <c r="R115" s="34"/>
    </row>
    <row r="116" spans="2:63" s="1" customFormat="1" ht="6.9" customHeight="1" x14ac:dyDescent="0.3">
      <c r="B116" s="32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</row>
    <row r="117" spans="2:63" s="1" customFormat="1" ht="30" customHeight="1" x14ac:dyDescent="0.3">
      <c r="B117" s="32"/>
      <c r="C117" s="29" t="s">
        <v>15</v>
      </c>
      <c r="D117" s="33"/>
      <c r="E117" s="33"/>
      <c r="F117" s="259" t="str">
        <f>F6</f>
        <v>Banská Bystrica</v>
      </c>
      <c r="G117" s="260"/>
      <c r="H117" s="260"/>
      <c r="I117" s="260"/>
      <c r="J117" s="260"/>
      <c r="K117" s="260"/>
      <c r="L117" s="260"/>
      <c r="M117" s="260"/>
      <c r="N117" s="260"/>
      <c r="O117" s="260"/>
      <c r="P117" s="260"/>
      <c r="Q117" s="33"/>
      <c r="R117" s="34"/>
    </row>
    <row r="118" spans="2:63" ht="30" customHeight="1" x14ac:dyDescent="0.3">
      <c r="B118" s="22"/>
      <c r="C118" s="29" t="s">
        <v>125</v>
      </c>
      <c r="D118" s="25"/>
      <c r="E118" s="25"/>
      <c r="F118" s="259" t="s">
        <v>126</v>
      </c>
      <c r="G118" s="210"/>
      <c r="H118" s="210"/>
      <c r="I118" s="210"/>
      <c r="J118" s="210"/>
      <c r="K118" s="210"/>
      <c r="L118" s="210"/>
      <c r="M118" s="210"/>
      <c r="N118" s="210"/>
      <c r="O118" s="210"/>
      <c r="P118" s="210"/>
      <c r="Q118" s="25"/>
      <c r="R118" s="23"/>
    </row>
    <row r="119" spans="2:63" s="1" customFormat="1" ht="36.9" customHeight="1" x14ac:dyDescent="0.3">
      <c r="B119" s="32"/>
      <c r="C119" s="66" t="s">
        <v>127</v>
      </c>
      <c r="D119" s="33"/>
      <c r="E119" s="33"/>
      <c r="F119" s="221" t="str">
        <f>F8</f>
        <v>02 - Zateplenie fasády a strechy</v>
      </c>
      <c r="G119" s="243"/>
      <c r="H119" s="243"/>
      <c r="I119" s="243"/>
      <c r="J119" s="243"/>
      <c r="K119" s="243"/>
      <c r="L119" s="243"/>
      <c r="M119" s="243"/>
      <c r="N119" s="243"/>
      <c r="O119" s="243"/>
      <c r="P119" s="243"/>
      <c r="Q119" s="33"/>
      <c r="R119" s="34"/>
    </row>
    <row r="120" spans="2:63" s="1" customFormat="1" ht="6.9" customHeight="1" x14ac:dyDescent="0.3">
      <c r="B120" s="32"/>
      <c r="C120" s="33"/>
      <c r="D120" s="33"/>
      <c r="E120" s="33"/>
      <c r="F120" s="33"/>
      <c r="G120" s="33"/>
      <c r="H120" s="33"/>
      <c r="I120" s="33"/>
      <c r="J120" s="33"/>
      <c r="K120" s="33"/>
      <c r="L120" s="33"/>
      <c r="M120" s="33"/>
      <c r="N120" s="33"/>
      <c r="O120" s="33"/>
      <c r="P120" s="33"/>
      <c r="Q120" s="33"/>
      <c r="R120" s="34"/>
    </row>
    <row r="121" spans="2:63" s="1" customFormat="1" ht="18" customHeight="1" x14ac:dyDescent="0.3">
      <c r="B121" s="32"/>
      <c r="C121" s="29" t="s">
        <v>19</v>
      </c>
      <c r="D121" s="33"/>
      <c r="E121" s="33"/>
      <c r="F121" s="27" t="str">
        <f>F10</f>
        <v>Banská Bystrica</v>
      </c>
      <c r="G121" s="33"/>
      <c r="H121" s="33"/>
      <c r="I121" s="33"/>
      <c r="J121" s="33"/>
      <c r="K121" s="29" t="s">
        <v>20</v>
      </c>
      <c r="L121" s="33"/>
      <c r="M121" s="244" t="str">
        <f>IF(O10="","",O10)</f>
        <v/>
      </c>
      <c r="N121" s="244"/>
      <c r="O121" s="244"/>
      <c r="P121" s="244"/>
      <c r="Q121" s="33"/>
      <c r="R121" s="34"/>
    </row>
    <row r="122" spans="2:63" s="1" customFormat="1" ht="6.9" customHeight="1" x14ac:dyDescent="0.3">
      <c r="B122" s="32"/>
      <c r="C122" s="33"/>
      <c r="D122" s="33"/>
      <c r="E122" s="33"/>
      <c r="F122" s="33"/>
      <c r="G122" s="33"/>
      <c r="H122" s="33"/>
      <c r="I122" s="33"/>
      <c r="J122" s="33"/>
      <c r="K122" s="33"/>
      <c r="L122" s="33"/>
      <c r="M122" s="33"/>
      <c r="N122" s="33"/>
      <c r="O122" s="33"/>
      <c r="P122" s="33"/>
      <c r="Q122" s="33"/>
      <c r="R122" s="34"/>
    </row>
    <row r="123" spans="2:63" s="1" customFormat="1" ht="13.2" x14ac:dyDescent="0.3">
      <c r="B123" s="32"/>
      <c r="C123" s="29" t="s">
        <v>21</v>
      </c>
      <c r="D123" s="33"/>
      <c r="E123" s="33"/>
      <c r="F123" s="27" t="str">
        <f>E13</f>
        <v xml:space="preserve"> </v>
      </c>
      <c r="G123" s="33"/>
      <c r="H123" s="33"/>
      <c r="I123" s="33"/>
      <c r="J123" s="33"/>
      <c r="K123" s="29" t="s">
        <v>26</v>
      </c>
      <c r="L123" s="33"/>
      <c r="M123" s="209" t="str">
        <f>E19</f>
        <v>DEVLEV, s.r.o., Za kúpaliskom 18, Lipany 082 71</v>
      </c>
      <c r="N123" s="209"/>
      <c r="O123" s="209"/>
      <c r="P123" s="209"/>
      <c r="Q123" s="209"/>
      <c r="R123" s="34"/>
    </row>
    <row r="124" spans="2:63" s="1" customFormat="1" ht="14.4" customHeight="1" x14ac:dyDescent="0.3">
      <c r="B124" s="32"/>
      <c r="C124" s="29" t="s">
        <v>25</v>
      </c>
      <c r="D124" s="33"/>
      <c r="E124" s="33"/>
      <c r="F124" s="27" t="str">
        <f>IF(E16="","",E16)</f>
        <v xml:space="preserve"> </v>
      </c>
      <c r="G124" s="33"/>
      <c r="H124" s="33"/>
      <c r="I124" s="33"/>
      <c r="J124" s="33"/>
      <c r="K124" s="29" t="s">
        <v>30</v>
      </c>
      <c r="L124" s="33"/>
      <c r="M124" s="209" t="str">
        <f>E22</f>
        <v xml:space="preserve"> </v>
      </c>
      <c r="N124" s="209"/>
      <c r="O124" s="209"/>
      <c r="P124" s="209"/>
      <c r="Q124" s="209"/>
      <c r="R124" s="34"/>
    </row>
    <row r="125" spans="2:63" s="1" customFormat="1" ht="10.35" customHeight="1" x14ac:dyDescent="0.3">
      <c r="B125" s="32"/>
      <c r="C125" s="33"/>
      <c r="D125" s="33"/>
      <c r="E125" s="33"/>
      <c r="F125" s="33"/>
      <c r="G125" s="33"/>
      <c r="H125" s="33"/>
      <c r="I125" s="33"/>
      <c r="J125" s="33"/>
      <c r="K125" s="33"/>
      <c r="L125" s="33"/>
      <c r="M125" s="33"/>
      <c r="N125" s="33"/>
      <c r="O125" s="33"/>
      <c r="P125" s="33"/>
      <c r="Q125" s="33"/>
      <c r="R125" s="34"/>
    </row>
    <row r="126" spans="2:63" s="7" customFormat="1" ht="29.25" customHeight="1" x14ac:dyDescent="0.3">
      <c r="B126" s="119"/>
      <c r="C126" s="120" t="s">
        <v>112</v>
      </c>
      <c r="D126" s="121" t="s">
        <v>113</v>
      </c>
      <c r="E126" s="121" t="s">
        <v>53</v>
      </c>
      <c r="F126" s="250" t="s">
        <v>114</v>
      </c>
      <c r="G126" s="250"/>
      <c r="H126" s="250"/>
      <c r="I126" s="250"/>
      <c r="J126" s="121" t="s">
        <v>115</v>
      </c>
      <c r="K126" s="121" t="s">
        <v>116</v>
      </c>
      <c r="L126" s="251" t="s">
        <v>117</v>
      </c>
      <c r="M126" s="251"/>
      <c r="N126" s="250" t="s">
        <v>107</v>
      </c>
      <c r="O126" s="250"/>
      <c r="P126" s="250"/>
      <c r="Q126" s="252"/>
      <c r="R126" s="122"/>
      <c r="T126" s="73" t="s">
        <v>118</v>
      </c>
      <c r="U126" s="74" t="s">
        <v>35</v>
      </c>
      <c r="V126" s="74" t="s">
        <v>119</v>
      </c>
      <c r="W126" s="74" t="s">
        <v>120</v>
      </c>
      <c r="X126" s="74" t="s">
        <v>121</v>
      </c>
      <c r="Y126" s="74" t="s">
        <v>122</v>
      </c>
      <c r="Z126" s="74" t="s">
        <v>123</v>
      </c>
      <c r="AA126" s="75" t="s">
        <v>124</v>
      </c>
    </row>
    <row r="127" spans="2:63" s="1" customFormat="1" ht="29.25" customHeight="1" x14ac:dyDescent="0.35">
      <c r="B127" s="32"/>
      <c r="C127" s="77" t="s">
        <v>103</v>
      </c>
      <c r="D127" s="33"/>
      <c r="E127" s="33"/>
      <c r="F127" s="33"/>
      <c r="G127" s="33"/>
      <c r="H127" s="33"/>
      <c r="I127" s="33"/>
      <c r="J127" s="33"/>
      <c r="K127" s="33"/>
      <c r="L127" s="33"/>
      <c r="M127" s="33"/>
      <c r="N127" s="247">
        <f>BK127</f>
        <v>0</v>
      </c>
      <c r="O127" s="248"/>
      <c r="P127" s="248"/>
      <c r="Q127" s="248"/>
      <c r="R127" s="34"/>
      <c r="T127" s="76"/>
      <c r="U127" s="48"/>
      <c r="V127" s="48"/>
      <c r="W127" s="145">
        <f>W128+W181+W239</f>
        <v>3045.5114256799998</v>
      </c>
      <c r="X127" s="48"/>
      <c r="Y127" s="145">
        <f>Y128+Y181+Y239</f>
        <v>115.71443432999999</v>
      </c>
      <c r="Z127" s="48"/>
      <c r="AA127" s="146">
        <f>AA128+AA181+AA239</f>
        <v>23.418109000000001</v>
      </c>
      <c r="AT127" s="18" t="s">
        <v>70</v>
      </c>
      <c r="AU127" s="18" t="s">
        <v>109</v>
      </c>
      <c r="BK127" s="127">
        <f>BK128+BK181+BK239</f>
        <v>0</v>
      </c>
    </row>
    <row r="128" spans="2:63" s="10" customFormat="1" ht="37.35" customHeight="1" x14ac:dyDescent="0.35">
      <c r="B128" s="147"/>
      <c r="C128" s="148"/>
      <c r="D128" s="149" t="s">
        <v>129</v>
      </c>
      <c r="E128" s="149"/>
      <c r="F128" s="149"/>
      <c r="G128" s="149"/>
      <c r="H128" s="149"/>
      <c r="I128" s="149"/>
      <c r="J128" s="149"/>
      <c r="K128" s="149"/>
      <c r="L128" s="149"/>
      <c r="M128" s="149"/>
      <c r="N128" s="277">
        <f>BK128</f>
        <v>0</v>
      </c>
      <c r="O128" s="278"/>
      <c r="P128" s="278"/>
      <c r="Q128" s="278"/>
      <c r="R128" s="150"/>
      <c r="T128" s="151"/>
      <c r="U128" s="148"/>
      <c r="V128" s="148"/>
      <c r="W128" s="152">
        <f>W129+W138+W142+W145+W148+W155+W179</f>
        <v>1999.96555468</v>
      </c>
      <c r="X128" s="148"/>
      <c r="Y128" s="152">
        <f>Y129+Y138+Y142+Y145+Y148+Y155+Y179</f>
        <v>103.64825887999999</v>
      </c>
      <c r="Z128" s="148"/>
      <c r="AA128" s="153">
        <f>AA129+AA138+AA142+AA145+AA148+AA155+AA179</f>
        <v>21.058882000000001</v>
      </c>
      <c r="AR128" s="154" t="s">
        <v>76</v>
      </c>
      <c r="AT128" s="155" t="s">
        <v>70</v>
      </c>
      <c r="AU128" s="155" t="s">
        <v>71</v>
      </c>
      <c r="AY128" s="154" t="s">
        <v>151</v>
      </c>
      <c r="BK128" s="156">
        <f>BK129+BK138+BK142+BK145+BK148+BK155+BK179</f>
        <v>0</v>
      </c>
    </row>
    <row r="129" spans="2:65" s="10" customFormat="1" ht="19.95" customHeight="1" x14ac:dyDescent="0.35">
      <c r="B129" s="147"/>
      <c r="C129" s="148"/>
      <c r="D129" s="157" t="s">
        <v>556</v>
      </c>
      <c r="E129" s="157"/>
      <c r="F129" s="157"/>
      <c r="G129" s="157"/>
      <c r="H129" s="157"/>
      <c r="I129" s="157"/>
      <c r="J129" s="157"/>
      <c r="K129" s="157"/>
      <c r="L129" s="157"/>
      <c r="M129" s="157"/>
      <c r="N129" s="279">
        <f>BK129</f>
        <v>0</v>
      </c>
      <c r="O129" s="280"/>
      <c r="P129" s="280"/>
      <c r="Q129" s="280"/>
      <c r="R129" s="150"/>
      <c r="T129" s="151"/>
      <c r="U129" s="148"/>
      <c r="V129" s="148"/>
      <c r="W129" s="152">
        <f>SUM(W130:W137)</f>
        <v>183.44470000000001</v>
      </c>
      <c r="X129" s="148"/>
      <c r="Y129" s="152">
        <f>SUM(Y130:Y137)</f>
        <v>0</v>
      </c>
      <c r="Z129" s="148"/>
      <c r="AA129" s="153">
        <f>SUM(AA130:AA137)</f>
        <v>0</v>
      </c>
      <c r="AR129" s="154" t="s">
        <v>76</v>
      </c>
      <c r="AT129" s="155" t="s">
        <v>70</v>
      </c>
      <c r="AU129" s="155" t="s">
        <v>76</v>
      </c>
      <c r="AY129" s="154" t="s">
        <v>151</v>
      </c>
      <c r="BK129" s="156">
        <f>SUM(BK130:BK137)</f>
        <v>0</v>
      </c>
    </row>
    <row r="130" spans="2:65" s="1" customFormat="1" ht="31.5" customHeight="1" x14ac:dyDescent="0.3">
      <c r="B130" s="135"/>
      <c r="C130" s="158" t="s">
        <v>76</v>
      </c>
      <c r="D130" s="158" t="s">
        <v>152</v>
      </c>
      <c r="E130" s="159" t="s">
        <v>561</v>
      </c>
      <c r="F130" s="265" t="s">
        <v>562</v>
      </c>
      <c r="G130" s="265"/>
      <c r="H130" s="265"/>
      <c r="I130" s="265"/>
      <c r="J130" s="160" t="s">
        <v>155</v>
      </c>
      <c r="K130" s="161">
        <v>32.130000000000003</v>
      </c>
      <c r="L130" s="266">
        <v>0</v>
      </c>
      <c r="M130" s="266"/>
      <c r="N130" s="266">
        <f t="shared" ref="N130:N137" si="0">ROUND(L130*K130,3)</f>
        <v>0</v>
      </c>
      <c r="O130" s="266"/>
      <c r="P130" s="266"/>
      <c r="Q130" s="266"/>
      <c r="R130" s="137"/>
      <c r="T130" s="162" t="s">
        <v>5</v>
      </c>
      <c r="U130" s="41" t="s">
        <v>38</v>
      </c>
      <c r="V130" s="163">
        <v>1.667</v>
      </c>
      <c r="W130" s="163">
        <f t="shared" ref="W130:W137" si="1">V130*K130</f>
        <v>53.560710000000007</v>
      </c>
      <c r="X130" s="163">
        <v>0</v>
      </c>
      <c r="Y130" s="163">
        <f t="shared" ref="Y130:Y137" si="2">X130*K130</f>
        <v>0</v>
      </c>
      <c r="Z130" s="163">
        <v>0</v>
      </c>
      <c r="AA130" s="164">
        <f t="shared" ref="AA130:AA137" si="3">Z130*K130</f>
        <v>0</v>
      </c>
      <c r="AR130" s="18" t="s">
        <v>156</v>
      </c>
      <c r="AT130" s="18" t="s">
        <v>152</v>
      </c>
      <c r="AU130" s="18" t="s">
        <v>81</v>
      </c>
      <c r="AY130" s="18" t="s">
        <v>151</v>
      </c>
      <c r="BE130" s="165">
        <f t="shared" ref="BE130:BE137" si="4">IF(U130="základná",N130,0)</f>
        <v>0</v>
      </c>
      <c r="BF130" s="165">
        <f t="shared" ref="BF130:BF137" si="5">IF(U130="znížená",N130,0)</f>
        <v>0</v>
      </c>
      <c r="BG130" s="165">
        <f t="shared" ref="BG130:BG137" si="6">IF(U130="zákl. prenesená",N130,0)</f>
        <v>0</v>
      </c>
      <c r="BH130" s="165">
        <f t="shared" ref="BH130:BH137" si="7">IF(U130="zníž. prenesená",N130,0)</f>
        <v>0</v>
      </c>
      <c r="BI130" s="165">
        <f t="shared" ref="BI130:BI137" si="8">IF(U130="nulová",N130,0)</f>
        <v>0</v>
      </c>
      <c r="BJ130" s="18" t="s">
        <v>81</v>
      </c>
      <c r="BK130" s="166">
        <f t="shared" ref="BK130:BK137" si="9">ROUND(L130*K130,3)</f>
        <v>0</v>
      </c>
      <c r="BL130" s="18" t="s">
        <v>156</v>
      </c>
      <c r="BM130" s="18" t="s">
        <v>563</v>
      </c>
    </row>
    <row r="131" spans="2:65" s="1" customFormat="1" ht="31.5" customHeight="1" x14ac:dyDescent="0.3">
      <c r="B131" s="135"/>
      <c r="C131" s="158" t="s">
        <v>81</v>
      </c>
      <c r="D131" s="158" t="s">
        <v>152</v>
      </c>
      <c r="E131" s="159" t="s">
        <v>564</v>
      </c>
      <c r="F131" s="265" t="s">
        <v>565</v>
      </c>
      <c r="G131" s="265"/>
      <c r="H131" s="265"/>
      <c r="I131" s="265"/>
      <c r="J131" s="160" t="s">
        <v>155</v>
      </c>
      <c r="K131" s="161">
        <v>32.130000000000003</v>
      </c>
      <c r="L131" s="266">
        <v>0</v>
      </c>
      <c r="M131" s="266"/>
      <c r="N131" s="266">
        <f t="shared" si="0"/>
        <v>0</v>
      </c>
      <c r="O131" s="266"/>
      <c r="P131" s="266"/>
      <c r="Q131" s="266"/>
      <c r="R131" s="137"/>
      <c r="T131" s="162" t="s">
        <v>5</v>
      </c>
      <c r="U131" s="41" t="s">
        <v>38</v>
      </c>
      <c r="V131" s="163">
        <v>3.1739999999999999</v>
      </c>
      <c r="W131" s="163">
        <f t="shared" si="1"/>
        <v>101.98062</v>
      </c>
      <c r="X131" s="163">
        <v>0</v>
      </c>
      <c r="Y131" s="163">
        <f t="shared" si="2"/>
        <v>0</v>
      </c>
      <c r="Z131" s="163">
        <v>0</v>
      </c>
      <c r="AA131" s="164">
        <f t="shared" si="3"/>
        <v>0</v>
      </c>
      <c r="AR131" s="18" t="s">
        <v>156</v>
      </c>
      <c r="AT131" s="18" t="s">
        <v>152</v>
      </c>
      <c r="AU131" s="18" t="s">
        <v>81</v>
      </c>
      <c r="AY131" s="18" t="s">
        <v>151</v>
      </c>
      <c r="BE131" s="165">
        <f t="shared" si="4"/>
        <v>0</v>
      </c>
      <c r="BF131" s="165">
        <f t="shared" si="5"/>
        <v>0</v>
      </c>
      <c r="BG131" s="165">
        <f t="shared" si="6"/>
        <v>0</v>
      </c>
      <c r="BH131" s="165">
        <f t="shared" si="7"/>
        <v>0</v>
      </c>
      <c r="BI131" s="165">
        <f t="shared" si="8"/>
        <v>0</v>
      </c>
      <c r="BJ131" s="18" t="s">
        <v>81</v>
      </c>
      <c r="BK131" s="166">
        <f t="shared" si="9"/>
        <v>0</v>
      </c>
      <c r="BL131" s="18" t="s">
        <v>156</v>
      </c>
      <c r="BM131" s="18" t="s">
        <v>566</v>
      </c>
    </row>
    <row r="132" spans="2:65" s="1" customFormat="1" ht="31.5" customHeight="1" x14ac:dyDescent="0.3">
      <c r="B132" s="135"/>
      <c r="C132" s="158" t="s">
        <v>161</v>
      </c>
      <c r="D132" s="158" t="s">
        <v>152</v>
      </c>
      <c r="E132" s="159" t="s">
        <v>567</v>
      </c>
      <c r="F132" s="265" t="s">
        <v>568</v>
      </c>
      <c r="G132" s="265"/>
      <c r="H132" s="265"/>
      <c r="I132" s="265"/>
      <c r="J132" s="160" t="s">
        <v>155</v>
      </c>
      <c r="K132" s="161">
        <v>32.130000000000003</v>
      </c>
      <c r="L132" s="266">
        <v>0</v>
      </c>
      <c r="M132" s="266"/>
      <c r="N132" s="266">
        <f t="shared" si="0"/>
        <v>0</v>
      </c>
      <c r="O132" s="266"/>
      <c r="P132" s="266"/>
      <c r="Q132" s="266"/>
      <c r="R132" s="137"/>
      <c r="T132" s="162" t="s">
        <v>5</v>
      </c>
      <c r="U132" s="41" t="s">
        <v>38</v>
      </c>
      <c r="V132" s="163">
        <v>8.1000000000000003E-2</v>
      </c>
      <c r="W132" s="163">
        <f t="shared" si="1"/>
        <v>2.6025300000000002</v>
      </c>
      <c r="X132" s="163">
        <v>0</v>
      </c>
      <c r="Y132" s="163">
        <f t="shared" si="2"/>
        <v>0</v>
      </c>
      <c r="Z132" s="163">
        <v>0</v>
      </c>
      <c r="AA132" s="164">
        <f t="shared" si="3"/>
        <v>0</v>
      </c>
      <c r="AR132" s="18" t="s">
        <v>156</v>
      </c>
      <c r="AT132" s="18" t="s">
        <v>152</v>
      </c>
      <c r="AU132" s="18" t="s">
        <v>81</v>
      </c>
      <c r="AY132" s="18" t="s">
        <v>151</v>
      </c>
      <c r="BE132" s="165">
        <f t="shared" si="4"/>
        <v>0</v>
      </c>
      <c r="BF132" s="165">
        <f t="shared" si="5"/>
        <v>0</v>
      </c>
      <c r="BG132" s="165">
        <f t="shared" si="6"/>
        <v>0</v>
      </c>
      <c r="BH132" s="165">
        <f t="shared" si="7"/>
        <v>0</v>
      </c>
      <c r="BI132" s="165">
        <f t="shared" si="8"/>
        <v>0</v>
      </c>
      <c r="BJ132" s="18" t="s">
        <v>81</v>
      </c>
      <c r="BK132" s="166">
        <f t="shared" si="9"/>
        <v>0</v>
      </c>
      <c r="BL132" s="18" t="s">
        <v>156</v>
      </c>
      <c r="BM132" s="18" t="s">
        <v>569</v>
      </c>
    </row>
    <row r="133" spans="2:65" s="1" customFormat="1" ht="44.25" customHeight="1" x14ac:dyDescent="0.3">
      <c r="B133" s="135"/>
      <c r="C133" s="158" t="s">
        <v>156</v>
      </c>
      <c r="D133" s="158" t="s">
        <v>152</v>
      </c>
      <c r="E133" s="159" t="s">
        <v>570</v>
      </c>
      <c r="F133" s="265" t="s">
        <v>571</v>
      </c>
      <c r="G133" s="265"/>
      <c r="H133" s="265"/>
      <c r="I133" s="265"/>
      <c r="J133" s="160" t="s">
        <v>155</v>
      </c>
      <c r="K133" s="161">
        <v>23.524000000000001</v>
      </c>
      <c r="L133" s="266">
        <v>0</v>
      </c>
      <c r="M133" s="266"/>
      <c r="N133" s="266">
        <f t="shared" si="0"/>
        <v>0</v>
      </c>
      <c r="O133" s="266"/>
      <c r="P133" s="266"/>
      <c r="Q133" s="266"/>
      <c r="R133" s="137"/>
      <c r="T133" s="162" t="s">
        <v>5</v>
      </c>
      <c r="U133" s="41" t="s">
        <v>38</v>
      </c>
      <c r="V133" s="163">
        <v>7.0999999999999994E-2</v>
      </c>
      <c r="W133" s="163">
        <f t="shared" si="1"/>
        <v>1.670204</v>
      </c>
      <c r="X133" s="163">
        <v>0</v>
      </c>
      <c r="Y133" s="163">
        <f t="shared" si="2"/>
        <v>0</v>
      </c>
      <c r="Z133" s="163">
        <v>0</v>
      </c>
      <c r="AA133" s="164">
        <f t="shared" si="3"/>
        <v>0</v>
      </c>
      <c r="AR133" s="18" t="s">
        <v>156</v>
      </c>
      <c r="AT133" s="18" t="s">
        <v>152</v>
      </c>
      <c r="AU133" s="18" t="s">
        <v>81</v>
      </c>
      <c r="AY133" s="18" t="s">
        <v>151</v>
      </c>
      <c r="BE133" s="165">
        <f t="shared" si="4"/>
        <v>0</v>
      </c>
      <c r="BF133" s="165">
        <f t="shared" si="5"/>
        <v>0</v>
      </c>
      <c r="BG133" s="165">
        <f t="shared" si="6"/>
        <v>0</v>
      </c>
      <c r="BH133" s="165">
        <f t="shared" si="7"/>
        <v>0</v>
      </c>
      <c r="BI133" s="165">
        <f t="shared" si="8"/>
        <v>0</v>
      </c>
      <c r="BJ133" s="18" t="s">
        <v>81</v>
      </c>
      <c r="BK133" s="166">
        <f t="shared" si="9"/>
        <v>0</v>
      </c>
      <c r="BL133" s="18" t="s">
        <v>156</v>
      </c>
      <c r="BM133" s="18" t="s">
        <v>572</v>
      </c>
    </row>
    <row r="134" spans="2:65" s="1" customFormat="1" ht="57" customHeight="1" x14ac:dyDescent="0.3">
      <c r="B134" s="135"/>
      <c r="C134" s="158" t="s">
        <v>169</v>
      </c>
      <c r="D134" s="158" t="s">
        <v>152</v>
      </c>
      <c r="E134" s="159" t="s">
        <v>573</v>
      </c>
      <c r="F134" s="265" t="s">
        <v>574</v>
      </c>
      <c r="G134" s="265"/>
      <c r="H134" s="265"/>
      <c r="I134" s="265"/>
      <c r="J134" s="160" t="s">
        <v>155</v>
      </c>
      <c r="K134" s="161">
        <v>282.28800000000001</v>
      </c>
      <c r="L134" s="266">
        <v>0</v>
      </c>
      <c r="M134" s="266"/>
      <c r="N134" s="266">
        <f t="shared" si="0"/>
        <v>0</v>
      </c>
      <c r="O134" s="266"/>
      <c r="P134" s="266"/>
      <c r="Q134" s="266"/>
      <c r="R134" s="137"/>
      <c r="T134" s="162" t="s">
        <v>5</v>
      </c>
      <c r="U134" s="41" t="s">
        <v>38</v>
      </c>
      <c r="V134" s="163">
        <v>7.0000000000000001E-3</v>
      </c>
      <c r="W134" s="163">
        <f t="shared" si="1"/>
        <v>1.9760160000000002</v>
      </c>
      <c r="X134" s="163">
        <v>0</v>
      </c>
      <c r="Y134" s="163">
        <f t="shared" si="2"/>
        <v>0</v>
      </c>
      <c r="Z134" s="163">
        <v>0</v>
      </c>
      <c r="AA134" s="164">
        <f t="shared" si="3"/>
        <v>0</v>
      </c>
      <c r="AR134" s="18" t="s">
        <v>156</v>
      </c>
      <c r="AT134" s="18" t="s">
        <v>152</v>
      </c>
      <c r="AU134" s="18" t="s">
        <v>81</v>
      </c>
      <c r="AY134" s="18" t="s">
        <v>151</v>
      </c>
      <c r="BE134" s="165">
        <f t="shared" si="4"/>
        <v>0</v>
      </c>
      <c r="BF134" s="165">
        <f t="shared" si="5"/>
        <v>0</v>
      </c>
      <c r="BG134" s="165">
        <f t="shared" si="6"/>
        <v>0</v>
      </c>
      <c r="BH134" s="165">
        <f t="shared" si="7"/>
        <v>0</v>
      </c>
      <c r="BI134" s="165">
        <f t="shared" si="8"/>
        <v>0</v>
      </c>
      <c r="BJ134" s="18" t="s">
        <v>81</v>
      </c>
      <c r="BK134" s="166">
        <f t="shared" si="9"/>
        <v>0</v>
      </c>
      <c r="BL134" s="18" t="s">
        <v>156</v>
      </c>
      <c r="BM134" s="18" t="s">
        <v>575</v>
      </c>
    </row>
    <row r="135" spans="2:65" s="1" customFormat="1" ht="22.5" customHeight="1" x14ac:dyDescent="0.3">
      <c r="B135" s="135"/>
      <c r="C135" s="158" t="s">
        <v>173</v>
      </c>
      <c r="D135" s="158" t="s">
        <v>152</v>
      </c>
      <c r="E135" s="159" t="s">
        <v>576</v>
      </c>
      <c r="F135" s="265" t="s">
        <v>577</v>
      </c>
      <c r="G135" s="265"/>
      <c r="H135" s="265"/>
      <c r="I135" s="265"/>
      <c r="J135" s="160" t="s">
        <v>155</v>
      </c>
      <c r="K135" s="161">
        <v>23.524000000000001</v>
      </c>
      <c r="L135" s="266">
        <v>0</v>
      </c>
      <c r="M135" s="266"/>
      <c r="N135" s="266">
        <f t="shared" si="0"/>
        <v>0</v>
      </c>
      <c r="O135" s="266"/>
      <c r="P135" s="266"/>
      <c r="Q135" s="266"/>
      <c r="R135" s="137"/>
      <c r="T135" s="162" t="s">
        <v>5</v>
      </c>
      <c r="U135" s="41" t="s">
        <v>38</v>
      </c>
      <c r="V135" s="163">
        <v>0.83199999999999996</v>
      </c>
      <c r="W135" s="163">
        <f t="shared" si="1"/>
        <v>19.571967999999998</v>
      </c>
      <c r="X135" s="163">
        <v>0</v>
      </c>
      <c r="Y135" s="163">
        <f t="shared" si="2"/>
        <v>0</v>
      </c>
      <c r="Z135" s="163">
        <v>0</v>
      </c>
      <c r="AA135" s="164">
        <f t="shared" si="3"/>
        <v>0</v>
      </c>
      <c r="AR135" s="18" t="s">
        <v>156</v>
      </c>
      <c r="AT135" s="18" t="s">
        <v>152</v>
      </c>
      <c r="AU135" s="18" t="s">
        <v>81</v>
      </c>
      <c r="AY135" s="18" t="s">
        <v>151</v>
      </c>
      <c r="BE135" s="165">
        <f t="shared" si="4"/>
        <v>0</v>
      </c>
      <c r="BF135" s="165">
        <f t="shared" si="5"/>
        <v>0</v>
      </c>
      <c r="BG135" s="165">
        <f t="shared" si="6"/>
        <v>0</v>
      </c>
      <c r="BH135" s="165">
        <f t="shared" si="7"/>
        <v>0</v>
      </c>
      <c r="BI135" s="165">
        <f t="shared" si="8"/>
        <v>0</v>
      </c>
      <c r="BJ135" s="18" t="s">
        <v>81</v>
      </c>
      <c r="BK135" s="166">
        <f t="shared" si="9"/>
        <v>0</v>
      </c>
      <c r="BL135" s="18" t="s">
        <v>156</v>
      </c>
      <c r="BM135" s="18" t="s">
        <v>578</v>
      </c>
    </row>
    <row r="136" spans="2:65" s="1" customFormat="1" ht="31.5" customHeight="1" x14ac:dyDescent="0.3">
      <c r="B136" s="135"/>
      <c r="C136" s="158" t="s">
        <v>178</v>
      </c>
      <c r="D136" s="158" t="s">
        <v>152</v>
      </c>
      <c r="E136" s="159" t="s">
        <v>579</v>
      </c>
      <c r="F136" s="265" t="s">
        <v>580</v>
      </c>
      <c r="G136" s="265"/>
      <c r="H136" s="265"/>
      <c r="I136" s="265"/>
      <c r="J136" s="160" t="s">
        <v>185</v>
      </c>
      <c r="K136" s="161">
        <v>37.637999999999998</v>
      </c>
      <c r="L136" s="266">
        <v>0</v>
      </c>
      <c r="M136" s="266"/>
      <c r="N136" s="266">
        <f t="shared" si="0"/>
        <v>0</v>
      </c>
      <c r="O136" s="266"/>
      <c r="P136" s="266"/>
      <c r="Q136" s="266"/>
      <c r="R136" s="137"/>
      <c r="T136" s="162" t="s">
        <v>5</v>
      </c>
      <c r="U136" s="41" t="s">
        <v>38</v>
      </c>
      <c r="V136" s="163">
        <v>0</v>
      </c>
      <c r="W136" s="163">
        <f t="shared" si="1"/>
        <v>0</v>
      </c>
      <c r="X136" s="163">
        <v>0</v>
      </c>
      <c r="Y136" s="163">
        <f t="shared" si="2"/>
        <v>0</v>
      </c>
      <c r="Z136" s="163">
        <v>0</v>
      </c>
      <c r="AA136" s="164">
        <f t="shared" si="3"/>
        <v>0</v>
      </c>
      <c r="AR136" s="18" t="s">
        <v>156</v>
      </c>
      <c r="AT136" s="18" t="s">
        <v>152</v>
      </c>
      <c r="AU136" s="18" t="s">
        <v>81</v>
      </c>
      <c r="AY136" s="18" t="s">
        <v>151</v>
      </c>
      <c r="BE136" s="165">
        <f t="shared" si="4"/>
        <v>0</v>
      </c>
      <c r="BF136" s="165">
        <f t="shared" si="5"/>
        <v>0</v>
      </c>
      <c r="BG136" s="165">
        <f t="shared" si="6"/>
        <v>0</v>
      </c>
      <c r="BH136" s="165">
        <f t="shared" si="7"/>
        <v>0</v>
      </c>
      <c r="BI136" s="165">
        <f t="shared" si="8"/>
        <v>0</v>
      </c>
      <c r="BJ136" s="18" t="s">
        <v>81</v>
      </c>
      <c r="BK136" s="166">
        <f t="shared" si="9"/>
        <v>0</v>
      </c>
      <c r="BL136" s="18" t="s">
        <v>156</v>
      </c>
      <c r="BM136" s="18" t="s">
        <v>581</v>
      </c>
    </row>
    <row r="137" spans="2:65" s="1" customFormat="1" ht="31.5" customHeight="1" x14ac:dyDescent="0.3">
      <c r="B137" s="135"/>
      <c r="C137" s="158" t="s">
        <v>182</v>
      </c>
      <c r="D137" s="158" t="s">
        <v>152</v>
      </c>
      <c r="E137" s="159" t="s">
        <v>582</v>
      </c>
      <c r="F137" s="265" t="s">
        <v>583</v>
      </c>
      <c r="G137" s="265"/>
      <c r="H137" s="265"/>
      <c r="I137" s="265"/>
      <c r="J137" s="160" t="s">
        <v>155</v>
      </c>
      <c r="K137" s="161">
        <v>8.6059999999999999</v>
      </c>
      <c r="L137" s="266">
        <v>0</v>
      </c>
      <c r="M137" s="266"/>
      <c r="N137" s="266">
        <f t="shared" si="0"/>
        <v>0</v>
      </c>
      <c r="O137" s="266"/>
      <c r="P137" s="266"/>
      <c r="Q137" s="266"/>
      <c r="R137" s="137"/>
      <c r="T137" s="162" t="s">
        <v>5</v>
      </c>
      <c r="U137" s="41" t="s">
        <v>38</v>
      </c>
      <c r="V137" s="163">
        <v>0.24199999999999999</v>
      </c>
      <c r="W137" s="163">
        <f t="shared" si="1"/>
        <v>2.0826519999999999</v>
      </c>
      <c r="X137" s="163">
        <v>0</v>
      </c>
      <c r="Y137" s="163">
        <f t="shared" si="2"/>
        <v>0</v>
      </c>
      <c r="Z137" s="163">
        <v>0</v>
      </c>
      <c r="AA137" s="164">
        <f t="shared" si="3"/>
        <v>0</v>
      </c>
      <c r="AR137" s="18" t="s">
        <v>156</v>
      </c>
      <c r="AT137" s="18" t="s">
        <v>152</v>
      </c>
      <c r="AU137" s="18" t="s">
        <v>81</v>
      </c>
      <c r="AY137" s="18" t="s">
        <v>151</v>
      </c>
      <c r="BE137" s="165">
        <f t="shared" si="4"/>
        <v>0</v>
      </c>
      <c r="BF137" s="165">
        <f t="shared" si="5"/>
        <v>0</v>
      </c>
      <c r="BG137" s="165">
        <f t="shared" si="6"/>
        <v>0</v>
      </c>
      <c r="BH137" s="165">
        <f t="shared" si="7"/>
        <v>0</v>
      </c>
      <c r="BI137" s="165">
        <f t="shared" si="8"/>
        <v>0</v>
      </c>
      <c r="BJ137" s="18" t="s">
        <v>81</v>
      </c>
      <c r="BK137" s="166">
        <f t="shared" si="9"/>
        <v>0</v>
      </c>
      <c r="BL137" s="18" t="s">
        <v>156</v>
      </c>
      <c r="BM137" s="18" t="s">
        <v>584</v>
      </c>
    </row>
    <row r="138" spans="2:65" s="10" customFormat="1" ht="29.85" customHeight="1" x14ac:dyDescent="0.35">
      <c r="B138" s="147"/>
      <c r="C138" s="148"/>
      <c r="D138" s="157" t="s">
        <v>557</v>
      </c>
      <c r="E138" s="157"/>
      <c r="F138" s="157"/>
      <c r="G138" s="157"/>
      <c r="H138" s="157"/>
      <c r="I138" s="157"/>
      <c r="J138" s="157"/>
      <c r="K138" s="157"/>
      <c r="L138" s="157"/>
      <c r="M138" s="157"/>
      <c r="N138" s="281">
        <f>BK138</f>
        <v>0</v>
      </c>
      <c r="O138" s="282"/>
      <c r="P138" s="282"/>
      <c r="Q138" s="282"/>
      <c r="R138" s="150"/>
      <c r="T138" s="151"/>
      <c r="U138" s="148"/>
      <c r="V138" s="148"/>
      <c r="W138" s="152">
        <f>SUM(W139:W141)</f>
        <v>18.407736</v>
      </c>
      <c r="X138" s="148"/>
      <c r="Y138" s="152">
        <f>SUM(Y139:Y141)</f>
        <v>28.5340563</v>
      </c>
      <c r="Z138" s="148"/>
      <c r="AA138" s="153">
        <f>SUM(AA139:AA141)</f>
        <v>0</v>
      </c>
      <c r="AR138" s="154" t="s">
        <v>76</v>
      </c>
      <c r="AT138" s="155" t="s">
        <v>70</v>
      </c>
      <c r="AU138" s="155" t="s">
        <v>76</v>
      </c>
      <c r="AY138" s="154" t="s">
        <v>151</v>
      </c>
      <c r="BK138" s="156">
        <f>SUM(BK139:BK141)</f>
        <v>0</v>
      </c>
    </row>
    <row r="139" spans="2:65" s="1" customFormat="1" ht="22.5" customHeight="1" x14ac:dyDescent="0.3">
      <c r="B139" s="135"/>
      <c r="C139" s="158" t="s">
        <v>187</v>
      </c>
      <c r="D139" s="158" t="s">
        <v>152</v>
      </c>
      <c r="E139" s="159" t="s">
        <v>585</v>
      </c>
      <c r="F139" s="265" t="s">
        <v>586</v>
      </c>
      <c r="G139" s="265"/>
      <c r="H139" s="265"/>
      <c r="I139" s="265"/>
      <c r="J139" s="160" t="s">
        <v>155</v>
      </c>
      <c r="K139" s="161">
        <v>13.77</v>
      </c>
      <c r="L139" s="266">
        <v>0</v>
      </c>
      <c r="M139" s="266"/>
      <c r="N139" s="266">
        <f>ROUND(L139*K139,3)</f>
        <v>0</v>
      </c>
      <c r="O139" s="266"/>
      <c r="P139" s="266"/>
      <c r="Q139" s="266"/>
      <c r="R139" s="137"/>
      <c r="T139" s="162" t="s">
        <v>5</v>
      </c>
      <c r="U139" s="41" t="s">
        <v>38</v>
      </c>
      <c r="V139" s="163">
        <v>1.1317999999999999</v>
      </c>
      <c r="W139" s="163">
        <f>V139*K139</f>
        <v>15.584885999999999</v>
      </c>
      <c r="X139" s="163">
        <v>2.0699999999999998</v>
      </c>
      <c r="Y139" s="163">
        <f>X139*K139</f>
        <v>28.503899999999998</v>
      </c>
      <c r="Z139" s="163">
        <v>0</v>
      </c>
      <c r="AA139" s="164">
        <f>Z139*K139</f>
        <v>0</v>
      </c>
      <c r="AR139" s="18" t="s">
        <v>156</v>
      </c>
      <c r="AT139" s="18" t="s">
        <v>152</v>
      </c>
      <c r="AU139" s="18" t="s">
        <v>81</v>
      </c>
      <c r="AY139" s="18" t="s">
        <v>151</v>
      </c>
      <c r="BE139" s="165">
        <f>IF(U139="základná",N139,0)</f>
        <v>0</v>
      </c>
      <c r="BF139" s="165">
        <f>IF(U139="znížená",N139,0)</f>
        <v>0</v>
      </c>
      <c r="BG139" s="165">
        <f>IF(U139="zákl. prenesená",N139,0)</f>
        <v>0</v>
      </c>
      <c r="BH139" s="165">
        <f>IF(U139="zníž. prenesená",N139,0)</f>
        <v>0</v>
      </c>
      <c r="BI139" s="165">
        <f>IF(U139="nulová",N139,0)</f>
        <v>0</v>
      </c>
      <c r="BJ139" s="18" t="s">
        <v>81</v>
      </c>
      <c r="BK139" s="166">
        <f>ROUND(L139*K139,3)</f>
        <v>0</v>
      </c>
      <c r="BL139" s="18" t="s">
        <v>156</v>
      </c>
      <c r="BM139" s="18" t="s">
        <v>587</v>
      </c>
    </row>
    <row r="140" spans="2:65" s="1" customFormat="1" ht="31.5" customHeight="1" x14ac:dyDescent="0.3">
      <c r="B140" s="135"/>
      <c r="C140" s="158" t="s">
        <v>192</v>
      </c>
      <c r="D140" s="158" t="s">
        <v>152</v>
      </c>
      <c r="E140" s="159" t="s">
        <v>588</v>
      </c>
      <c r="F140" s="265" t="s">
        <v>589</v>
      </c>
      <c r="G140" s="265"/>
      <c r="H140" s="265"/>
      <c r="I140" s="265"/>
      <c r="J140" s="160" t="s">
        <v>176</v>
      </c>
      <c r="K140" s="161">
        <v>68.849999999999994</v>
      </c>
      <c r="L140" s="266">
        <v>0</v>
      </c>
      <c r="M140" s="266"/>
      <c r="N140" s="266">
        <f>ROUND(L140*K140,3)</f>
        <v>0</v>
      </c>
      <c r="O140" s="266"/>
      <c r="P140" s="266"/>
      <c r="Q140" s="266"/>
      <c r="R140" s="137"/>
      <c r="T140" s="162" t="s">
        <v>5</v>
      </c>
      <c r="U140" s="41" t="s">
        <v>38</v>
      </c>
      <c r="V140" s="163">
        <v>4.1000000000000002E-2</v>
      </c>
      <c r="W140" s="163">
        <f>V140*K140</f>
        <v>2.8228499999999999</v>
      </c>
      <c r="X140" s="163">
        <v>3.0000000000000001E-5</v>
      </c>
      <c r="Y140" s="163">
        <f>X140*K140</f>
        <v>2.0655000000000001E-3</v>
      </c>
      <c r="Z140" s="163">
        <v>0</v>
      </c>
      <c r="AA140" s="164">
        <f>Z140*K140</f>
        <v>0</v>
      </c>
      <c r="AR140" s="18" t="s">
        <v>156</v>
      </c>
      <c r="AT140" s="18" t="s">
        <v>152</v>
      </c>
      <c r="AU140" s="18" t="s">
        <v>81</v>
      </c>
      <c r="AY140" s="18" t="s">
        <v>151</v>
      </c>
      <c r="BE140" s="165">
        <f>IF(U140="základná",N140,0)</f>
        <v>0</v>
      </c>
      <c r="BF140" s="165">
        <f>IF(U140="znížená",N140,0)</f>
        <v>0</v>
      </c>
      <c r="BG140" s="165">
        <f>IF(U140="zákl. prenesená",N140,0)</f>
        <v>0</v>
      </c>
      <c r="BH140" s="165">
        <f>IF(U140="zníž. prenesená",N140,0)</f>
        <v>0</v>
      </c>
      <c r="BI140" s="165">
        <f>IF(U140="nulová",N140,0)</f>
        <v>0</v>
      </c>
      <c r="BJ140" s="18" t="s">
        <v>81</v>
      </c>
      <c r="BK140" s="166">
        <f>ROUND(L140*K140,3)</f>
        <v>0</v>
      </c>
      <c r="BL140" s="18" t="s">
        <v>156</v>
      </c>
      <c r="BM140" s="18" t="s">
        <v>590</v>
      </c>
    </row>
    <row r="141" spans="2:65" s="1" customFormat="1" ht="22.5" customHeight="1" x14ac:dyDescent="0.3">
      <c r="B141" s="135"/>
      <c r="C141" s="167" t="s">
        <v>196</v>
      </c>
      <c r="D141" s="167" t="s">
        <v>197</v>
      </c>
      <c r="E141" s="168" t="s">
        <v>591</v>
      </c>
      <c r="F141" s="267" t="s">
        <v>592</v>
      </c>
      <c r="G141" s="267"/>
      <c r="H141" s="267"/>
      <c r="I141" s="267"/>
      <c r="J141" s="169" t="s">
        <v>176</v>
      </c>
      <c r="K141" s="170">
        <v>70.227000000000004</v>
      </c>
      <c r="L141" s="268">
        <v>0</v>
      </c>
      <c r="M141" s="268"/>
      <c r="N141" s="268">
        <f>ROUND(L141*K141,3)</f>
        <v>0</v>
      </c>
      <c r="O141" s="266"/>
      <c r="P141" s="266"/>
      <c r="Q141" s="266"/>
      <c r="R141" s="137"/>
      <c r="T141" s="162" t="s">
        <v>5</v>
      </c>
      <c r="U141" s="41" t="s">
        <v>38</v>
      </c>
      <c r="V141" s="163">
        <v>0</v>
      </c>
      <c r="W141" s="163">
        <f>V141*K141</f>
        <v>0</v>
      </c>
      <c r="X141" s="163">
        <v>4.0000000000000002E-4</v>
      </c>
      <c r="Y141" s="163">
        <f>X141*K141</f>
        <v>2.8090800000000003E-2</v>
      </c>
      <c r="Z141" s="163">
        <v>0</v>
      </c>
      <c r="AA141" s="164">
        <f>Z141*K141</f>
        <v>0</v>
      </c>
      <c r="AR141" s="18" t="s">
        <v>182</v>
      </c>
      <c r="AT141" s="18" t="s">
        <v>197</v>
      </c>
      <c r="AU141" s="18" t="s">
        <v>81</v>
      </c>
      <c r="AY141" s="18" t="s">
        <v>151</v>
      </c>
      <c r="BE141" s="165">
        <f>IF(U141="základná",N141,0)</f>
        <v>0</v>
      </c>
      <c r="BF141" s="165">
        <f>IF(U141="znížená",N141,0)</f>
        <v>0</v>
      </c>
      <c r="BG141" s="165">
        <f>IF(U141="zákl. prenesená",N141,0)</f>
        <v>0</v>
      </c>
      <c r="BH141" s="165">
        <f>IF(U141="zníž. prenesená",N141,0)</f>
        <v>0</v>
      </c>
      <c r="BI141" s="165">
        <f>IF(U141="nulová",N141,0)</f>
        <v>0</v>
      </c>
      <c r="BJ141" s="18" t="s">
        <v>81</v>
      </c>
      <c r="BK141" s="166">
        <f>ROUND(L141*K141,3)</f>
        <v>0</v>
      </c>
      <c r="BL141" s="18" t="s">
        <v>156</v>
      </c>
      <c r="BM141" s="18" t="s">
        <v>593</v>
      </c>
    </row>
    <row r="142" spans="2:65" s="10" customFormat="1" ht="29.85" customHeight="1" x14ac:dyDescent="0.35">
      <c r="B142" s="147"/>
      <c r="C142" s="148"/>
      <c r="D142" s="157" t="s">
        <v>130</v>
      </c>
      <c r="E142" s="157"/>
      <c r="F142" s="157"/>
      <c r="G142" s="157"/>
      <c r="H142" s="157"/>
      <c r="I142" s="157"/>
      <c r="J142" s="157"/>
      <c r="K142" s="157"/>
      <c r="L142" s="157"/>
      <c r="M142" s="157"/>
      <c r="N142" s="281">
        <f>BK142</f>
        <v>0</v>
      </c>
      <c r="O142" s="282"/>
      <c r="P142" s="282"/>
      <c r="Q142" s="282"/>
      <c r="R142" s="150"/>
      <c r="T142" s="151"/>
      <c r="U142" s="148"/>
      <c r="V142" s="148"/>
      <c r="W142" s="152">
        <f>SUM(W143:W144)</f>
        <v>38.83841327999999</v>
      </c>
      <c r="X142" s="148"/>
      <c r="Y142" s="152">
        <f>SUM(Y143:Y144)</f>
        <v>19.026653319999998</v>
      </c>
      <c r="Z142" s="148"/>
      <c r="AA142" s="153">
        <f>SUM(AA143:AA144)</f>
        <v>0</v>
      </c>
      <c r="AR142" s="154" t="s">
        <v>76</v>
      </c>
      <c r="AT142" s="155" t="s">
        <v>70</v>
      </c>
      <c r="AU142" s="155" t="s">
        <v>76</v>
      </c>
      <c r="AY142" s="154" t="s">
        <v>151</v>
      </c>
      <c r="BK142" s="156">
        <f>SUM(BK143:BK144)</f>
        <v>0</v>
      </c>
    </row>
    <row r="143" spans="2:65" s="1" customFormat="1" ht="31.5" customHeight="1" x14ac:dyDescent="0.3">
      <c r="B143" s="135"/>
      <c r="C143" s="158" t="s">
        <v>201</v>
      </c>
      <c r="D143" s="158" t="s">
        <v>152</v>
      </c>
      <c r="E143" s="159" t="s">
        <v>594</v>
      </c>
      <c r="F143" s="265" t="s">
        <v>595</v>
      </c>
      <c r="G143" s="265"/>
      <c r="H143" s="265"/>
      <c r="I143" s="265"/>
      <c r="J143" s="160" t="s">
        <v>185</v>
      </c>
      <c r="K143" s="161">
        <v>0.26</v>
      </c>
      <c r="L143" s="266">
        <v>0</v>
      </c>
      <c r="M143" s="266"/>
      <c r="N143" s="266">
        <f>ROUND(L143*K143,3)</f>
        <v>0</v>
      </c>
      <c r="O143" s="266"/>
      <c r="P143" s="266"/>
      <c r="Q143" s="266"/>
      <c r="R143" s="137"/>
      <c r="T143" s="162" t="s">
        <v>5</v>
      </c>
      <c r="U143" s="41" t="s">
        <v>38</v>
      </c>
      <c r="V143" s="163">
        <v>6.3828500000000004</v>
      </c>
      <c r="W143" s="163">
        <f>V143*K143</f>
        <v>1.6595410000000002</v>
      </c>
      <c r="X143" s="163">
        <v>1.002</v>
      </c>
      <c r="Y143" s="163">
        <f>X143*K143</f>
        <v>0.26052000000000003</v>
      </c>
      <c r="Z143" s="163">
        <v>0</v>
      </c>
      <c r="AA143" s="164">
        <f>Z143*K143</f>
        <v>0</v>
      </c>
      <c r="AR143" s="18" t="s">
        <v>156</v>
      </c>
      <c r="AT143" s="18" t="s">
        <v>152</v>
      </c>
      <c r="AU143" s="18" t="s">
        <v>81</v>
      </c>
      <c r="AY143" s="18" t="s">
        <v>151</v>
      </c>
      <c r="BE143" s="165">
        <f>IF(U143="základná",N143,0)</f>
        <v>0</v>
      </c>
      <c r="BF143" s="165">
        <f>IF(U143="znížená",N143,0)</f>
        <v>0</v>
      </c>
      <c r="BG143" s="165">
        <f>IF(U143="zákl. prenesená",N143,0)</f>
        <v>0</v>
      </c>
      <c r="BH143" s="165">
        <f>IF(U143="zníž. prenesená",N143,0)</f>
        <v>0</v>
      </c>
      <c r="BI143" s="165">
        <f>IF(U143="nulová",N143,0)</f>
        <v>0</v>
      </c>
      <c r="BJ143" s="18" t="s">
        <v>81</v>
      </c>
      <c r="BK143" s="166">
        <f>ROUND(L143*K143,3)</f>
        <v>0</v>
      </c>
      <c r="BL143" s="18" t="s">
        <v>156</v>
      </c>
      <c r="BM143" s="18" t="s">
        <v>596</v>
      </c>
    </row>
    <row r="144" spans="2:65" s="1" customFormat="1" ht="31.5" customHeight="1" x14ac:dyDescent="0.3">
      <c r="B144" s="135"/>
      <c r="C144" s="158" t="s">
        <v>205</v>
      </c>
      <c r="D144" s="158" t="s">
        <v>152</v>
      </c>
      <c r="E144" s="159" t="s">
        <v>597</v>
      </c>
      <c r="F144" s="265" t="s">
        <v>598</v>
      </c>
      <c r="G144" s="265"/>
      <c r="H144" s="265"/>
      <c r="I144" s="265"/>
      <c r="J144" s="160" t="s">
        <v>155</v>
      </c>
      <c r="K144" s="161">
        <v>8.6679999999999993</v>
      </c>
      <c r="L144" s="266">
        <v>0</v>
      </c>
      <c r="M144" s="266"/>
      <c r="N144" s="266">
        <f>ROUND(L144*K144,3)</f>
        <v>0</v>
      </c>
      <c r="O144" s="266"/>
      <c r="P144" s="266"/>
      <c r="Q144" s="266"/>
      <c r="R144" s="137"/>
      <c r="T144" s="162" t="s">
        <v>5</v>
      </c>
      <c r="U144" s="41" t="s">
        <v>38</v>
      </c>
      <c r="V144" s="163">
        <v>4.2892099999999997</v>
      </c>
      <c r="W144" s="163">
        <f>V144*K144</f>
        <v>37.178872279999993</v>
      </c>
      <c r="X144" s="163">
        <v>2.16499</v>
      </c>
      <c r="Y144" s="163">
        <f>X144*K144</f>
        <v>18.766133319999998</v>
      </c>
      <c r="Z144" s="163">
        <v>0</v>
      </c>
      <c r="AA144" s="164">
        <f>Z144*K144</f>
        <v>0</v>
      </c>
      <c r="AR144" s="18" t="s">
        <v>156</v>
      </c>
      <c r="AT144" s="18" t="s">
        <v>152</v>
      </c>
      <c r="AU144" s="18" t="s">
        <v>81</v>
      </c>
      <c r="AY144" s="18" t="s">
        <v>151</v>
      </c>
      <c r="BE144" s="165">
        <f>IF(U144="základná",N144,0)</f>
        <v>0</v>
      </c>
      <c r="BF144" s="165">
        <f>IF(U144="znížená",N144,0)</f>
        <v>0</v>
      </c>
      <c r="BG144" s="165">
        <f>IF(U144="zákl. prenesená",N144,0)</f>
        <v>0</v>
      </c>
      <c r="BH144" s="165">
        <f>IF(U144="zníž. prenesená",N144,0)</f>
        <v>0</v>
      </c>
      <c r="BI144" s="165">
        <f>IF(U144="nulová",N144,0)</f>
        <v>0</v>
      </c>
      <c r="BJ144" s="18" t="s">
        <v>81</v>
      </c>
      <c r="BK144" s="166">
        <f>ROUND(L144*K144,3)</f>
        <v>0</v>
      </c>
      <c r="BL144" s="18" t="s">
        <v>156</v>
      </c>
      <c r="BM144" s="18" t="s">
        <v>599</v>
      </c>
    </row>
    <row r="145" spans="2:65" s="10" customFormat="1" ht="29.85" customHeight="1" x14ac:dyDescent="0.35">
      <c r="B145" s="147"/>
      <c r="C145" s="148"/>
      <c r="D145" s="157" t="s">
        <v>131</v>
      </c>
      <c r="E145" s="157"/>
      <c r="F145" s="157"/>
      <c r="G145" s="157"/>
      <c r="H145" s="157"/>
      <c r="I145" s="157"/>
      <c r="J145" s="157"/>
      <c r="K145" s="157"/>
      <c r="L145" s="157"/>
      <c r="M145" s="157"/>
      <c r="N145" s="281">
        <f>BK145</f>
        <v>0</v>
      </c>
      <c r="O145" s="282"/>
      <c r="P145" s="282"/>
      <c r="Q145" s="282"/>
      <c r="R145" s="150"/>
      <c r="T145" s="151"/>
      <c r="U145" s="148"/>
      <c r="V145" s="148"/>
      <c r="W145" s="152">
        <f>SUM(W146:W147)</f>
        <v>0</v>
      </c>
      <c r="X145" s="148"/>
      <c r="Y145" s="152">
        <f>SUM(Y146:Y147)</f>
        <v>0</v>
      </c>
      <c r="Z145" s="148"/>
      <c r="AA145" s="153">
        <f>SUM(AA146:AA147)</f>
        <v>0</v>
      </c>
      <c r="AR145" s="154" t="s">
        <v>76</v>
      </c>
      <c r="AT145" s="155" t="s">
        <v>70</v>
      </c>
      <c r="AU145" s="155" t="s">
        <v>76</v>
      </c>
      <c r="AY145" s="154" t="s">
        <v>151</v>
      </c>
      <c r="BK145" s="156">
        <f>SUM(BK146:BK147)</f>
        <v>0</v>
      </c>
    </row>
    <row r="146" spans="2:65" s="1" customFormat="1" ht="31.5" customHeight="1" x14ac:dyDescent="0.3">
      <c r="B146" s="135"/>
      <c r="C146" s="172" t="s">
        <v>211</v>
      </c>
      <c r="D146" s="172" t="s">
        <v>152</v>
      </c>
      <c r="E146" s="173" t="s">
        <v>600</v>
      </c>
      <c r="F146" s="289" t="s">
        <v>874</v>
      </c>
      <c r="G146" s="289"/>
      <c r="H146" s="289"/>
      <c r="I146" s="289"/>
      <c r="J146" s="174" t="s">
        <v>176</v>
      </c>
      <c r="K146" s="175">
        <v>0</v>
      </c>
      <c r="L146" s="290">
        <v>0</v>
      </c>
      <c r="M146" s="290"/>
      <c r="N146" s="290">
        <f>ROUND(L146*K146,3)</f>
        <v>0</v>
      </c>
      <c r="O146" s="290"/>
      <c r="P146" s="290"/>
      <c r="Q146" s="290"/>
      <c r="R146" s="137"/>
      <c r="T146" s="162" t="s">
        <v>5</v>
      </c>
      <c r="U146" s="41" t="s">
        <v>38</v>
      </c>
      <c r="V146" s="163">
        <v>1.0994200000000001</v>
      </c>
      <c r="W146" s="163">
        <f>V146*K146</f>
        <v>0</v>
      </c>
      <c r="X146" s="163">
        <v>0.112</v>
      </c>
      <c r="Y146" s="163">
        <f>X146*K146</f>
        <v>0</v>
      </c>
      <c r="Z146" s="163">
        <v>0</v>
      </c>
      <c r="AA146" s="164">
        <f>Z146*K146</f>
        <v>0</v>
      </c>
      <c r="AR146" s="18" t="s">
        <v>156</v>
      </c>
      <c r="AT146" s="18" t="s">
        <v>152</v>
      </c>
      <c r="AU146" s="18" t="s">
        <v>81</v>
      </c>
      <c r="AY146" s="18" t="s">
        <v>151</v>
      </c>
      <c r="BE146" s="165">
        <f>IF(U146="základná",N146,0)</f>
        <v>0</v>
      </c>
      <c r="BF146" s="165">
        <f>IF(U146="znížená",N146,0)</f>
        <v>0</v>
      </c>
      <c r="BG146" s="165">
        <f>IF(U146="zákl. prenesená",N146,0)</f>
        <v>0</v>
      </c>
      <c r="BH146" s="165">
        <f>IF(U146="zníž. prenesená",N146,0)</f>
        <v>0</v>
      </c>
      <c r="BI146" s="165">
        <f>IF(U146="nulová",N146,0)</f>
        <v>0</v>
      </c>
      <c r="BJ146" s="18" t="s">
        <v>81</v>
      </c>
      <c r="BK146" s="166">
        <f>ROUND(L146*K146,3)</f>
        <v>0</v>
      </c>
      <c r="BL146" s="18" t="s">
        <v>156</v>
      </c>
      <c r="BM146" s="18" t="s">
        <v>601</v>
      </c>
    </row>
    <row r="147" spans="2:65" s="1" customFormat="1" ht="22.5" customHeight="1" x14ac:dyDescent="0.3">
      <c r="B147" s="135"/>
      <c r="C147" s="176" t="s">
        <v>215</v>
      </c>
      <c r="D147" s="176" t="s">
        <v>197</v>
      </c>
      <c r="E147" s="177" t="s">
        <v>602</v>
      </c>
      <c r="F147" s="291" t="s">
        <v>875</v>
      </c>
      <c r="G147" s="291"/>
      <c r="H147" s="291"/>
      <c r="I147" s="291"/>
      <c r="J147" s="178" t="s">
        <v>176</v>
      </c>
      <c r="K147" s="179">
        <v>0</v>
      </c>
      <c r="L147" s="292">
        <v>0</v>
      </c>
      <c r="M147" s="292"/>
      <c r="N147" s="292">
        <f>ROUND(L147*K147,3)</f>
        <v>0</v>
      </c>
      <c r="O147" s="290"/>
      <c r="P147" s="290"/>
      <c r="Q147" s="290"/>
      <c r="R147" s="137"/>
      <c r="T147" s="162" t="s">
        <v>5</v>
      </c>
      <c r="U147" s="41" t="s">
        <v>38</v>
      </c>
      <c r="V147" s="163">
        <v>0</v>
      </c>
      <c r="W147" s="163">
        <f>V147*K147</f>
        <v>0</v>
      </c>
      <c r="X147" s="163">
        <v>0.13800000000000001</v>
      </c>
      <c r="Y147" s="163">
        <f>X147*K147</f>
        <v>0</v>
      </c>
      <c r="Z147" s="163">
        <v>0</v>
      </c>
      <c r="AA147" s="164">
        <f>Z147*K147</f>
        <v>0</v>
      </c>
      <c r="AR147" s="18" t="s">
        <v>182</v>
      </c>
      <c r="AT147" s="18" t="s">
        <v>197</v>
      </c>
      <c r="AU147" s="18" t="s">
        <v>81</v>
      </c>
      <c r="AY147" s="18" t="s">
        <v>151</v>
      </c>
      <c r="BE147" s="165">
        <f>IF(U147="základná",N147,0)</f>
        <v>0</v>
      </c>
      <c r="BF147" s="165">
        <f>IF(U147="znížená",N147,0)</f>
        <v>0</v>
      </c>
      <c r="BG147" s="165">
        <f>IF(U147="zákl. prenesená",N147,0)</f>
        <v>0</v>
      </c>
      <c r="BH147" s="165">
        <f>IF(U147="zníž. prenesená",N147,0)</f>
        <v>0</v>
      </c>
      <c r="BI147" s="165">
        <f>IF(U147="nulová",N147,0)</f>
        <v>0</v>
      </c>
      <c r="BJ147" s="18" t="s">
        <v>81</v>
      </c>
      <c r="BK147" s="166">
        <f>ROUND(L147*K147,3)</f>
        <v>0</v>
      </c>
      <c r="BL147" s="18" t="s">
        <v>156</v>
      </c>
      <c r="BM147" s="18" t="s">
        <v>603</v>
      </c>
    </row>
    <row r="148" spans="2:65" s="10" customFormat="1" ht="29.85" customHeight="1" x14ac:dyDescent="0.35">
      <c r="B148" s="147"/>
      <c r="C148" s="148"/>
      <c r="D148" s="157" t="s">
        <v>132</v>
      </c>
      <c r="E148" s="157"/>
      <c r="F148" s="157"/>
      <c r="G148" s="157"/>
      <c r="H148" s="157"/>
      <c r="I148" s="157"/>
      <c r="J148" s="157"/>
      <c r="K148" s="157"/>
      <c r="L148" s="157"/>
      <c r="M148" s="157"/>
      <c r="N148" s="281">
        <f>BK148</f>
        <v>0</v>
      </c>
      <c r="O148" s="282"/>
      <c r="P148" s="282"/>
      <c r="Q148" s="282"/>
      <c r="R148" s="150"/>
      <c r="T148" s="151"/>
      <c r="U148" s="148"/>
      <c r="V148" s="148"/>
      <c r="W148" s="152">
        <f>SUM(W149:W154)</f>
        <v>913.99683300000004</v>
      </c>
      <c r="X148" s="148"/>
      <c r="Y148" s="152">
        <f>SUM(Y149:Y154)</f>
        <v>14.561605819999999</v>
      </c>
      <c r="Z148" s="148"/>
      <c r="AA148" s="153">
        <f>SUM(AA149:AA154)</f>
        <v>0</v>
      </c>
      <c r="AR148" s="154" t="s">
        <v>76</v>
      </c>
      <c r="AT148" s="155" t="s">
        <v>70</v>
      </c>
      <c r="AU148" s="155" t="s">
        <v>76</v>
      </c>
      <c r="AY148" s="154" t="s">
        <v>151</v>
      </c>
      <c r="BK148" s="156">
        <f>SUM(BK149:BK154)</f>
        <v>0</v>
      </c>
    </row>
    <row r="149" spans="2:65" s="1" customFormat="1" ht="22.5" customHeight="1" x14ac:dyDescent="0.3">
      <c r="B149" s="135"/>
      <c r="C149" s="158" t="s">
        <v>219</v>
      </c>
      <c r="D149" s="158" t="s">
        <v>152</v>
      </c>
      <c r="E149" s="159" t="s">
        <v>220</v>
      </c>
      <c r="F149" s="265" t="s">
        <v>604</v>
      </c>
      <c r="G149" s="265"/>
      <c r="H149" s="265"/>
      <c r="I149" s="265"/>
      <c r="J149" s="160" t="s">
        <v>176</v>
      </c>
      <c r="K149" s="161">
        <v>199.36600000000001</v>
      </c>
      <c r="L149" s="266">
        <v>0</v>
      </c>
      <c r="M149" s="266"/>
      <c r="N149" s="266">
        <f t="shared" ref="N149:N154" si="10">ROUND(L149*K149,3)</f>
        <v>0</v>
      </c>
      <c r="O149" s="266"/>
      <c r="P149" s="266"/>
      <c r="Q149" s="266"/>
      <c r="R149" s="137"/>
      <c r="T149" s="162" t="s">
        <v>5</v>
      </c>
      <c r="U149" s="41" t="s">
        <v>38</v>
      </c>
      <c r="V149" s="163">
        <v>8.2000000000000003E-2</v>
      </c>
      <c r="W149" s="163">
        <f t="shared" ref="W149:W154" si="11">V149*K149</f>
        <v>16.348012000000001</v>
      </c>
      <c r="X149" s="163">
        <v>8.0000000000000007E-5</v>
      </c>
      <c r="Y149" s="163">
        <f t="shared" ref="Y149:Y154" si="12">X149*K149</f>
        <v>1.5949280000000003E-2</v>
      </c>
      <c r="Z149" s="163">
        <v>0</v>
      </c>
      <c r="AA149" s="164">
        <f t="shared" ref="AA149:AA154" si="13">Z149*K149</f>
        <v>0</v>
      </c>
      <c r="AR149" s="18" t="s">
        <v>156</v>
      </c>
      <c r="AT149" s="18" t="s">
        <v>152</v>
      </c>
      <c r="AU149" s="18" t="s">
        <v>81</v>
      </c>
      <c r="AY149" s="18" t="s">
        <v>151</v>
      </c>
      <c r="BE149" s="165">
        <f t="shared" ref="BE149:BE154" si="14">IF(U149="základná",N149,0)</f>
        <v>0</v>
      </c>
      <c r="BF149" s="165">
        <f t="shared" ref="BF149:BF154" si="15">IF(U149="znížená",N149,0)</f>
        <v>0</v>
      </c>
      <c r="BG149" s="165">
        <f t="shared" ref="BG149:BG154" si="16">IF(U149="zákl. prenesená",N149,0)</f>
        <v>0</v>
      </c>
      <c r="BH149" s="165">
        <f t="shared" ref="BH149:BH154" si="17">IF(U149="zníž. prenesená",N149,0)</f>
        <v>0</v>
      </c>
      <c r="BI149" s="165">
        <f t="shared" ref="BI149:BI154" si="18">IF(U149="nulová",N149,0)</f>
        <v>0</v>
      </c>
      <c r="BJ149" s="18" t="s">
        <v>81</v>
      </c>
      <c r="BK149" s="166">
        <f t="shared" ref="BK149:BK154" si="19">ROUND(L149*K149,3)</f>
        <v>0</v>
      </c>
      <c r="BL149" s="18" t="s">
        <v>156</v>
      </c>
      <c r="BM149" s="18" t="s">
        <v>605</v>
      </c>
    </row>
    <row r="150" spans="2:65" s="1" customFormat="1" ht="31.5" customHeight="1" x14ac:dyDescent="0.3">
      <c r="B150" s="135"/>
      <c r="C150" s="158" t="s">
        <v>223</v>
      </c>
      <c r="D150" s="158" t="s">
        <v>152</v>
      </c>
      <c r="E150" s="159" t="s">
        <v>606</v>
      </c>
      <c r="F150" s="265" t="s">
        <v>607</v>
      </c>
      <c r="G150" s="265"/>
      <c r="H150" s="265"/>
      <c r="I150" s="265"/>
      <c r="J150" s="160" t="s">
        <v>176</v>
      </c>
      <c r="K150" s="161">
        <v>639.94299999999998</v>
      </c>
      <c r="L150" s="266">
        <v>0</v>
      </c>
      <c r="M150" s="266"/>
      <c r="N150" s="266">
        <f t="shared" si="10"/>
        <v>0</v>
      </c>
      <c r="O150" s="266"/>
      <c r="P150" s="266"/>
      <c r="Q150" s="266"/>
      <c r="R150" s="137"/>
      <c r="T150" s="162" t="s">
        <v>5</v>
      </c>
      <c r="U150" s="41" t="s">
        <v>38</v>
      </c>
      <c r="V150" s="163">
        <v>0.36799999999999999</v>
      </c>
      <c r="W150" s="163">
        <f t="shared" si="11"/>
        <v>235.49902399999999</v>
      </c>
      <c r="X150" s="163">
        <v>3.5699999999999998E-3</v>
      </c>
      <c r="Y150" s="163">
        <f t="shared" si="12"/>
        <v>2.2845965099999996</v>
      </c>
      <c r="Z150" s="163">
        <v>0</v>
      </c>
      <c r="AA150" s="164">
        <f t="shared" si="13"/>
        <v>0</v>
      </c>
      <c r="AR150" s="18" t="s">
        <v>156</v>
      </c>
      <c r="AT150" s="18" t="s">
        <v>152</v>
      </c>
      <c r="AU150" s="18" t="s">
        <v>81</v>
      </c>
      <c r="AY150" s="18" t="s">
        <v>151</v>
      </c>
      <c r="BE150" s="165">
        <f t="shared" si="14"/>
        <v>0</v>
      </c>
      <c r="BF150" s="165">
        <f t="shared" si="15"/>
        <v>0</v>
      </c>
      <c r="BG150" s="165">
        <f t="shared" si="16"/>
        <v>0</v>
      </c>
      <c r="BH150" s="165">
        <f t="shared" si="17"/>
        <v>0</v>
      </c>
      <c r="BI150" s="165">
        <f t="shared" si="18"/>
        <v>0</v>
      </c>
      <c r="BJ150" s="18" t="s">
        <v>81</v>
      </c>
      <c r="BK150" s="166">
        <f t="shared" si="19"/>
        <v>0</v>
      </c>
      <c r="BL150" s="18" t="s">
        <v>156</v>
      </c>
      <c r="BM150" s="18" t="s">
        <v>608</v>
      </c>
    </row>
    <row r="151" spans="2:65" s="1" customFormat="1" ht="31.5" customHeight="1" x14ac:dyDescent="0.3">
      <c r="B151" s="135"/>
      <c r="C151" s="158" t="s">
        <v>227</v>
      </c>
      <c r="D151" s="158" t="s">
        <v>152</v>
      </c>
      <c r="E151" s="159" t="s">
        <v>609</v>
      </c>
      <c r="F151" s="265" t="s">
        <v>610</v>
      </c>
      <c r="G151" s="265"/>
      <c r="H151" s="265"/>
      <c r="I151" s="265"/>
      <c r="J151" s="160" t="s">
        <v>176</v>
      </c>
      <c r="K151" s="161">
        <v>24.02</v>
      </c>
      <c r="L151" s="266">
        <v>0</v>
      </c>
      <c r="M151" s="266"/>
      <c r="N151" s="266">
        <f t="shared" si="10"/>
        <v>0</v>
      </c>
      <c r="O151" s="266"/>
      <c r="P151" s="266"/>
      <c r="Q151" s="266"/>
      <c r="R151" s="137"/>
      <c r="T151" s="162" t="s">
        <v>5</v>
      </c>
      <c r="U151" s="41" t="s">
        <v>38</v>
      </c>
      <c r="V151" s="163">
        <v>0.41699999999999998</v>
      </c>
      <c r="W151" s="163">
        <f t="shared" si="11"/>
        <v>10.01634</v>
      </c>
      <c r="X151" s="163">
        <v>6.5100000000000002E-3</v>
      </c>
      <c r="Y151" s="163">
        <f t="shared" si="12"/>
        <v>0.15637020000000001</v>
      </c>
      <c r="Z151" s="163">
        <v>0</v>
      </c>
      <c r="AA151" s="164">
        <f t="shared" si="13"/>
        <v>0</v>
      </c>
      <c r="AR151" s="18" t="s">
        <v>156</v>
      </c>
      <c r="AT151" s="18" t="s">
        <v>152</v>
      </c>
      <c r="AU151" s="18" t="s">
        <v>81</v>
      </c>
      <c r="AY151" s="18" t="s">
        <v>151</v>
      </c>
      <c r="BE151" s="165">
        <f t="shared" si="14"/>
        <v>0</v>
      </c>
      <c r="BF151" s="165">
        <f t="shared" si="15"/>
        <v>0</v>
      </c>
      <c r="BG151" s="165">
        <f t="shared" si="16"/>
        <v>0</v>
      </c>
      <c r="BH151" s="165">
        <f t="shared" si="17"/>
        <v>0</v>
      </c>
      <c r="BI151" s="165">
        <f t="shared" si="18"/>
        <v>0</v>
      </c>
      <c r="BJ151" s="18" t="s">
        <v>81</v>
      </c>
      <c r="BK151" s="166">
        <f t="shared" si="19"/>
        <v>0</v>
      </c>
      <c r="BL151" s="18" t="s">
        <v>156</v>
      </c>
      <c r="BM151" s="18" t="s">
        <v>611</v>
      </c>
    </row>
    <row r="152" spans="2:65" s="1" customFormat="1" ht="31.5" customHeight="1" x14ac:dyDescent="0.3">
      <c r="B152" s="135"/>
      <c r="C152" s="158" t="s">
        <v>231</v>
      </c>
      <c r="D152" s="158" t="s">
        <v>152</v>
      </c>
      <c r="E152" s="159" t="s">
        <v>612</v>
      </c>
      <c r="F152" s="265" t="s">
        <v>613</v>
      </c>
      <c r="G152" s="265"/>
      <c r="H152" s="265"/>
      <c r="I152" s="265"/>
      <c r="J152" s="160" t="s">
        <v>176</v>
      </c>
      <c r="K152" s="161">
        <v>601.99199999999996</v>
      </c>
      <c r="L152" s="266">
        <v>0</v>
      </c>
      <c r="M152" s="266"/>
      <c r="N152" s="266">
        <f t="shared" si="10"/>
        <v>0</v>
      </c>
      <c r="O152" s="266"/>
      <c r="P152" s="266"/>
      <c r="Q152" s="266"/>
      <c r="R152" s="137"/>
      <c r="T152" s="162" t="s">
        <v>5</v>
      </c>
      <c r="U152" s="41" t="s">
        <v>38</v>
      </c>
      <c r="V152" s="163">
        <v>0.91100000000000003</v>
      </c>
      <c r="W152" s="163">
        <f t="shared" si="11"/>
        <v>548.41471200000001</v>
      </c>
      <c r="X152" s="163">
        <v>1.7690000000000001E-2</v>
      </c>
      <c r="Y152" s="163">
        <f t="shared" si="12"/>
        <v>10.649238479999999</v>
      </c>
      <c r="Z152" s="163">
        <v>0</v>
      </c>
      <c r="AA152" s="164">
        <f t="shared" si="13"/>
        <v>0</v>
      </c>
      <c r="AR152" s="18" t="s">
        <v>156</v>
      </c>
      <c r="AT152" s="18" t="s">
        <v>152</v>
      </c>
      <c r="AU152" s="18" t="s">
        <v>81</v>
      </c>
      <c r="AY152" s="18" t="s">
        <v>151</v>
      </c>
      <c r="BE152" s="165">
        <f t="shared" si="14"/>
        <v>0</v>
      </c>
      <c r="BF152" s="165">
        <f t="shared" si="15"/>
        <v>0</v>
      </c>
      <c r="BG152" s="165">
        <f t="shared" si="16"/>
        <v>0</v>
      </c>
      <c r="BH152" s="165">
        <f t="shared" si="17"/>
        <v>0</v>
      </c>
      <c r="BI152" s="165">
        <f t="shared" si="18"/>
        <v>0</v>
      </c>
      <c r="BJ152" s="18" t="s">
        <v>81</v>
      </c>
      <c r="BK152" s="166">
        <f t="shared" si="19"/>
        <v>0</v>
      </c>
      <c r="BL152" s="18" t="s">
        <v>156</v>
      </c>
      <c r="BM152" s="18" t="s">
        <v>614</v>
      </c>
    </row>
    <row r="153" spans="2:65" s="1" customFormat="1" ht="31.5" customHeight="1" x14ac:dyDescent="0.3">
      <c r="B153" s="135"/>
      <c r="C153" s="158" t="s">
        <v>10</v>
      </c>
      <c r="D153" s="158" t="s">
        <v>152</v>
      </c>
      <c r="E153" s="159" t="s">
        <v>615</v>
      </c>
      <c r="F153" s="265" t="s">
        <v>616</v>
      </c>
      <c r="G153" s="265"/>
      <c r="H153" s="265"/>
      <c r="I153" s="265"/>
      <c r="J153" s="160" t="s">
        <v>176</v>
      </c>
      <c r="K153" s="161">
        <v>37.951000000000001</v>
      </c>
      <c r="L153" s="266">
        <v>0</v>
      </c>
      <c r="M153" s="266"/>
      <c r="N153" s="266">
        <f t="shared" si="10"/>
        <v>0</v>
      </c>
      <c r="O153" s="266"/>
      <c r="P153" s="266"/>
      <c r="Q153" s="266"/>
      <c r="R153" s="137"/>
      <c r="T153" s="162" t="s">
        <v>5</v>
      </c>
      <c r="U153" s="41" t="s">
        <v>38</v>
      </c>
      <c r="V153" s="163">
        <v>1.3260000000000001</v>
      </c>
      <c r="W153" s="163">
        <f t="shared" si="11"/>
        <v>50.323026000000006</v>
      </c>
      <c r="X153" s="163">
        <v>1.549E-2</v>
      </c>
      <c r="Y153" s="163">
        <f t="shared" si="12"/>
        <v>0.58786099000000003</v>
      </c>
      <c r="Z153" s="163">
        <v>0</v>
      </c>
      <c r="AA153" s="164">
        <f t="shared" si="13"/>
        <v>0</v>
      </c>
      <c r="AR153" s="18" t="s">
        <v>156</v>
      </c>
      <c r="AT153" s="18" t="s">
        <v>152</v>
      </c>
      <c r="AU153" s="18" t="s">
        <v>81</v>
      </c>
      <c r="AY153" s="18" t="s">
        <v>151</v>
      </c>
      <c r="BE153" s="165">
        <f t="shared" si="14"/>
        <v>0</v>
      </c>
      <c r="BF153" s="165">
        <f t="shared" si="15"/>
        <v>0</v>
      </c>
      <c r="BG153" s="165">
        <f t="shared" si="16"/>
        <v>0</v>
      </c>
      <c r="BH153" s="165">
        <f t="shared" si="17"/>
        <v>0</v>
      </c>
      <c r="BI153" s="165">
        <f t="shared" si="18"/>
        <v>0</v>
      </c>
      <c r="BJ153" s="18" t="s">
        <v>81</v>
      </c>
      <c r="BK153" s="166">
        <f t="shared" si="19"/>
        <v>0</v>
      </c>
      <c r="BL153" s="18" t="s">
        <v>156</v>
      </c>
      <c r="BM153" s="18" t="s">
        <v>617</v>
      </c>
    </row>
    <row r="154" spans="2:65" s="1" customFormat="1" ht="31.5" customHeight="1" x14ac:dyDescent="0.3">
      <c r="B154" s="135"/>
      <c r="C154" s="158" t="s">
        <v>238</v>
      </c>
      <c r="D154" s="158" t="s">
        <v>152</v>
      </c>
      <c r="E154" s="159" t="s">
        <v>618</v>
      </c>
      <c r="F154" s="265" t="s">
        <v>619</v>
      </c>
      <c r="G154" s="265"/>
      <c r="H154" s="265"/>
      <c r="I154" s="265"/>
      <c r="J154" s="160" t="s">
        <v>176</v>
      </c>
      <c r="K154" s="161">
        <v>72.058999999999997</v>
      </c>
      <c r="L154" s="266">
        <v>0</v>
      </c>
      <c r="M154" s="266"/>
      <c r="N154" s="266">
        <f t="shared" si="10"/>
        <v>0</v>
      </c>
      <c r="O154" s="266"/>
      <c r="P154" s="266"/>
      <c r="Q154" s="266"/>
      <c r="R154" s="137"/>
      <c r="T154" s="162" t="s">
        <v>5</v>
      </c>
      <c r="U154" s="41" t="s">
        <v>38</v>
      </c>
      <c r="V154" s="163">
        <v>0.74099999999999999</v>
      </c>
      <c r="W154" s="163">
        <f t="shared" si="11"/>
        <v>53.395719</v>
      </c>
      <c r="X154" s="163">
        <v>1.204E-2</v>
      </c>
      <c r="Y154" s="163">
        <f t="shared" si="12"/>
        <v>0.86759036</v>
      </c>
      <c r="Z154" s="163">
        <v>0</v>
      </c>
      <c r="AA154" s="164">
        <f t="shared" si="13"/>
        <v>0</v>
      </c>
      <c r="AR154" s="18" t="s">
        <v>156</v>
      </c>
      <c r="AT154" s="18" t="s">
        <v>152</v>
      </c>
      <c r="AU154" s="18" t="s">
        <v>81</v>
      </c>
      <c r="AY154" s="18" t="s">
        <v>151</v>
      </c>
      <c r="BE154" s="165">
        <f t="shared" si="14"/>
        <v>0</v>
      </c>
      <c r="BF154" s="165">
        <f t="shared" si="15"/>
        <v>0</v>
      </c>
      <c r="BG154" s="165">
        <f t="shared" si="16"/>
        <v>0</v>
      </c>
      <c r="BH154" s="165">
        <f t="shared" si="17"/>
        <v>0</v>
      </c>
      <c r="BI154" s="165">
        <f t="shared" si="18"/>
        <v>0</v>
      </c>
      <c r="BJ154" s="18" t="s">
        <v>81</v>
      </c>
      <c r="BK154" s="166">
        <f t="shared" si="19"/>
        <v>0</v>
      </c>
      <c r="BL154" s="18" t="s">
        <v>156</v>
      </c>
      <c r="BM154" s="18" t="s">
        <v>620</v>
      </c>
    </row>
    <row r="155" spans="2:65" s="10" customFormat="1" ht="29.85" customHeight="1" x14ac:dyDescent="0.35">
      <c r="B155" s="147"/>
      <c r="C155" s="148"/>
      <c r="D155" s="157" t="s">
        <v>133</v>
      </c>
      <c r="E155" s="157"/>
      <c r="F155" s="157"/>
      <c r="G155" s="157"/>
      <c r="H155" s="157"/>
      <c r="I155" s="157"/>
      <c r="J155" s="157"/>
      <c r="K155" s="157"/>
      <c r="L155" s="157"/>
      <c r="M155" s="157"/>
      <c r="N155" s="281">
        <f>BK155</f>
        <v>0</v>
      </c>
      <c r="O155" s="282"/>
      <c r="P155" s="282"/>
      <c r="Q155" s="282"/>
      <c r="R155" s="150"/>
      <c r="T155" s="151"/>
      <c r="U155" s="148"/>
      <c r="V155" s="148"/>
      <c r="W155" s="152">
        <f>SUM(W156:W178)</f>
        <v>501.92828339999994</v>
      </c>
      <c r="X155" s="148"/>
      <c r="Y155" s="152">
        <f>SUM(Y156:Y178)</f>
        <v>41.525943439999999</v>
      </c>
      <c r="Z155" s="148"/>
      <c r="AA155" s="153">
        <f>SUM(AA156:AA178)</f>
        <v>21.058882000000001</v>
      </c>
      <c r="AR155" s="154" t="s">
        <v>76</v>
      </c>
      <c r="AT155" s="155" t="s">
        <v>70</v>
      </c>
      <c r="AU155" s="155" t="s">
        <v>76</v>
      </c>
      <c r="AY155" s="154" t="s">
        <v>151</v>
      </c>
      <c r="BK155" s="156">
        <f>SUM(BK156:BK178)</f>
        <v>0</v>
      </c>
    </row>
    <row r="156" spans="2:65" s="1" customFormat="1" ht="40.200000000000003" customHeight="1" x14ac:dyDescent="0.3">
      <c r="B156" s="135"/>
      <c r="C156" s="172" t="s">
        <v>242</v>
      </c>
      <c r="D156" s="172" t="s">
        <v>152</v>
      </c>
      <c r="E156" s="173" t="s">
        <v>621</v>
      </c>
      <c r="F156" s="289" t="s">
        <v>876</v>
      </c>
      <c r="G156" s="289"/>
      <c r="H156" s="289"/>
      <c r="I156" s="289"/>
      <c r="J156" s="174" t="s">
        <v>190</v>
      </c>
      <c r="K156" s="175">
        <v>0</v>
      </c>
      <c r="L156" s="290">
        <v>0</v>
      </c>
      <c r="M156" s="290"/>
      <c r="N156" s="290">
        <f t="shared" ref="N156:N178" si="20">ROUND(L156*K156,3)</f>
        <v>0</v>
      </c>
      <c r="O156" s="290"/>
      <c r="P156" s="290"/>
      <c r="Q156" s="290"/>
      <c r="R156" s="137"/>
      <c r="T156" s="162" t="s">
        <v>5</v>
      </c>
      <c r="U156" s="41" t="s">
        <v>38</v>
      </c>
      <c r="V156" s="163">
        <v>0.13200000000000001</v>
      </c>
      <c r="W156" s="163">
        <f t="shared" ref="W156:W178" si="21">V156*K156</f>
        <v>0</v>
      </c>
      <c r="X156" s="163">
        <v>9.7960000000000005E-2</v>
      </c>
      <c r="Y156" s="163">
        <f t="shared" ref="Y156:Y178" si="22">X156*K156</f>
        <v>0</v>
      </c>
      <c r="Z156" s="163">
        <v>0</v>
      </c>
      <c r="AA156" s="164">
        <f t="shared" ref="AA156:AA178" si="23">Z156*K156</f>
        <v>0</v>
      </c>
      <c r="AR156" s="18" t="s">
        <v>156</v>
      </c>
      <c r="AT156" s="18" t="s">
        <v>152</v>
      </c>
      <c r="AU156" s="18" t="s">
        <v>81</v>
      </c>
      <c r="AY156" s="18" t="s">
        <v>151</v>
      </c>
      <c r="BE156" s="165">
        <f t="shared" ref="BE156:BE178" si="24">IF(U156="základná",N156,0)</f>
        <v>0</v>
      </c>
      <c r="BF156" s="165">
        <f t="shared" ref="BF156:BF178" si="25">IF(U156="znížená",N156,0)</f>
        <v>0</v>
      </c>
      <c r="BG156" s="165">
        <f t="shared" ref="BG156:BG178" si="26">IF(U156="zákl. prenesená",N156,0)</f>
        <v>0</v>
      </c>
      <c r="BH156" s="165">
        <f t="shared" ref="BH156:BH178" si="27">IF(U156="zníž. prenesená",N156,0)</f>
        <v>0</v>
      </c>
      <c r="BI156" s="165">
        <f t="shared" ref="BI156:BI178" si="28">IF(U156="nulová",N156,0)</f>
        <v>0</v>
      </c>
      <c r="BJ156" s="18" t="s">
        <v>81</v>
      </c>
      <c r="BK156" s="166">
        <f t="shared" ref="BK156:BK178" si="29">ROUND(L156*K156,3)</f>
        <v>0</v>
      </c>
      <c r="BL156" s="18" t="s">
        <v>156</v>
      </c>
      <c r="BM156" s="18" t="s">
        <v>622</v>
      </c>
    </row>
    <row r="157" spans="2:65" s="1" customFormat="1" ht="22.5" customHeight="1" x14ac:dyDescent="0.3">
      <c r="B157" s="135"/>
      <c r="C157" s="176" t="s">
        <v>246</v>
      </c>
      <c r="D157" s="176" t="s">
        <v>197</v>
      </c>
      <c r="E157" s="177" t="s">
        <v>623</v>
      </c>
      <c r="F157" s="291" t="s">
        <v>877</v>
      </c>
      <c r="G157" s="291"/>
      <c r="H157" s="291"/>
      <c r="I157" s="291"/>
      <c r="J157" s="178" t="s">
        <v>164</v>
      </c>
      <c r="K157" s="179">
        <v>0</v>
      </c>
      <c r="L157" s="292">
        <v>0</v>
      </c>
      <c r="M157" s="292"/>
      <c r="N157" s="292">
        <f t="shared" si="20"/>
        <v>0</v>
      </c>
      <c r="O157" s="290"/>
      <c r="P157" s="290"/>
      <c r="Q157" s="290"/>
      <c r="R157" s="137"/>
      <c r="T157" s="162" t="s">
        <v>5</v>
      </c>
      <c r="U157" s="41" t="s">
        <v>38</v>
      </c>
      <c r="V157" s="163">
        <v>0</v>
      </c>
      <c r="W157" s="163">
        <f t="shared" si="21"/>
        <v>0</v>
      </c>
      <c r="X157" s="163">
        <v>9.7000000000000003E-2</v>
      </c>
      <c r="Y157" s="163">
        <f t="shared" si="22"/>
        <v>0</v>
      </c>
      <c r="Z157" s="163">
        <v>0</v>
      </c>
      <c r="AA157" s="164">
        <f t="shared" si="23"/>
        <v>0</v>
      </c>
      <c r="AR157" s="18" t="s">
        <v>182</v>
      </c>
      <c r="AT157" s="18" t="s">
        <v>197</v>
      </c>
      <c r="AU157" s="18" t="s">
        <v>81</v>
      </c>
      <c r="AY157" s="18" t="s">
        <v>151</v>
      </c>
      <c r="BE157" s="165">
        <f t="shared" si="24"/>
        <v>0</v>
      </c>
      <c r="BF157" s="165">
        <f t="shared" si="25"/>
        <v>0</v>
      </c>
      <c r="BG157" s="165">
        <f t="shared" si="26"/>
        <v>0</v>
      </c>
      <c r="BH157" s="165">
        <f t="shared" si="27"/>
        <v>0</v>
      </c>
      <c r="BI157" s="165">
        <f t="shared" si="28"/>
        <v>0</v>
      </c>
      <c r="BJ157" s="18" t="s">
        <v>81</v>
      </c>
      <c r="BK157" s="166">
        <f t="shared" si="29"/>
        <v>0</v>
      </c>
      <c r="BL157" s="18" t="s">
        <v>156</v>
      </c>
      <c r="BM157" s="18" t="s">
        <v>624</v>
      </c>
    </row>
    <row r="158" spans="2:65" s="1" customFormat="1" ht="31.5" customHeight="1" x14ac:dyDescent="0.3">
      <c r="B158" s="135"/>
      <c r="C158" s="158" t="s">
        <v>250</v>
      </c>
      <c r="D158" s="158" t="s">
        <v>152</v>
      </c>
      <c r="E158" s="159" t="s">
        <v>625</v>
      </c>
      <c r="F158" s="265" t="s">
        <v>626</v>
      </c>
      <c r="G158" s="265"/>
      <c r="H158" s="265"/>
      <c r="I158" s="265"/>
      <c r="J158" s="160" t="s">
        <v>176</v>
      </c>
      <c r="K158" s="161">
        <v>663.96299999999997</v>
      </c>
      <c r="L158" s="266">
        <v>0</v>
      </c>
      <c r="M158" s="266"/>
      <c r="N158" s="266">
        <f t="shared" si="20"/>
        <v>0</v>
      </c>
      <c r="O158" s="266"/>
      <c r="P158" s="266"/>
      <c r="Q158" s="266"/>
      <c r="R158" s="137"/>
      <c r="T158" s="162" t="s">
        <v>5</v>
      </c>
      <c r="U158" s="41" t="s">
        <v>38</v>
      </c>
      <c r="V158" s="163">
        <v>8.6999999999999994E-2</v>
      </c>
      <c r="W158" s="163">
        <f t="shared" si="21"/>
        <v>57.764780999999992</v>
      </c>
      <c r="X158" s="163">
        <v>0</v>
      </c>
      <c r="Y158" s="163">
        <f t="shared" si="22"/>
        <v>0</v>
      </c>
      <c r="Z158" s="163">
        <v>0</v>
      </c>
      <c r="AA158" s="164">
        <f t="shared" si="23"/>
        <v>0</v>
      </c>
      <c r="AR158" s="18" t="s">
        <v>156</v>
      </c>
      <c r="AT158" s="18" t="s">
        <v>152</v>
      </c>
      <c r="AU158" s="18" t="s">
        <v>81</v>
      </c>
      <c r="AY158" s="18" t="s">
        <v>151</v>
      </c>
      <c r="BE158" s="165">
        <f t="shared" si="24"/>
        <v>0</v>
      </c>
      <c r="BF158" s="165">
        <f t="shared" si="25"/>
        <v>0</v>
      </c>
      <c r="BG158" s="165">
        <f t="shared" si="26"/>
        <v>0</v>
      </c>
      <c r="BH158" s="165">
        <f t="shared" si="27"/>
        <v>0</v>
      </c>
      <c r="BI158" s="165">
        <f t="shared" si="28"/>
        <v>0</v>
      </c>
      <c r="BJ158" s="18" t="s">
        <v>81</v>
      </c>
      <c r="BK158" s="166">
        <f t="shared" si="29"/>
        <v>0</v>
      </c>
      <c r="BL158" s="18" t="s">
        <v>156</v>
      </c>
      <c r="BM158" s="18" t="s">
        <v>627</v>
      </c>
    </row>
    <row r="159" spans="2:65" s="1" customFormat="1" ht="44.25" customHeight="1" x14ac:dyDescent="0.3">
      <c r="B159" s="135"/>
      <c r="C159" s="158" t="s">
        <v>254</v>
      </c>
      <c r="D159" s="158" t="s">
        <v>152</v>
      </c>
      <c r="E159" s="159" t="s">
        <v>628</v>
      </c>
      <c r="F159" s="265" t="s">
        <v>629</v>
      </c>
      <c r="G159" s="265"/>
      <c r="H159" s="265"/>
      <c r="I159" s="265"/>
      <c r="J159" s="160" t="s">
        <v>176</v>
      </c>
      <c r="K159" s="161">
        <v>854.28</v>
      </c>
      <c r="L159" s="266">
        <v>0</v>
      </c>
      <c r="M159" s="266"/>
      <c r="N159" s="266">
        <f t="shared" si="20"/>
        <v>0</v>
      </c>
      <c r="O159" s="266"/>
      <c r="P159" s="266"/>
      <c r="Q159" s="266"/>
      <c r="R159" s="137"/>
      <c r="T159" s="162" t="s">
        <v>5</v>
      </c>
      <c r="U159" s="41" t="s">
        <v>38</v>
      </c>
      <c r="V159" s="163">
        <v>0.124</v>
      </c>
      <c r="W159" s="163">
        <f t="shared" si="21"/>
        <v>105.93071999999999</v>
      </c>
      <c r="X159" s="163">
        <v>2.3990000000000001E-2</v>
      </c>
      <c r="Y159" s="163">
        <f t="shared" si="22"/>
        <v>20.494177199999999</v>
      </c>
      <c r="Z159" s="163">
        <v>0</v>
      </c>
      <c r="AA159" s="164">
        <f t="shared" si="23"/>
        <v>0</v>
      </c>
      <c r="AR159" s="18" t="s">
        <v>156</v>
      </c>
      <c r="AT159" s="18" t="s">
        <v>152</v>
      </c>
      <c r="AU159" s="18" t="s">
        <v>81</v>
      </c>
      <c r="AY159" s="18" t="s">
        <v>151</v>
      </c>
      <c r="BE159" s="165">
        <f t="shared" si="24"/>
        <v>0</v>
      </c>
      <c r="BF159" s="165">
        <f t="shared" si="25"/>
        <v>0</v>
      </c>
      <c r="BG159" s="165">
        <f t="shared" si="26"/>
        <v>0</v>
      </c>
      <c r="BH159" s="165">
        <f t="shared" si="27"/>
        <v>0</v>
      </c>
      <c r="BI159" s="165">
        <f t="shared" si="28"/>
        <v>0</v>
      </c>
      <c r="BJ159" s="18" t="s">
        <v>81</v>
      </c>
      <c r="BK159" s="166">
        <f t="shared" si="29"/>
        <v>0</v>
      </c>
      <c r="BL159" s="18" t="s">
        <v>156</v>
      </c>
      <c r="BM159" s="18" t="s">
        <v>630</v>
      </c>
    </row>
    <row r="160" spans="2:65" s="1" customFormat="1" ht="57" customHeight="1" x14ac:dyDescent="0.3">
      <c r="B160" s="135"/>
      <c r="C160" s="158" t="s">
        <v>258</v>
      </c>
      <c r="D160" s="158" t="s">
        <v>152</v>
      </c>
      <c r="E160" s="159" t="s">
        <v>631</v>
      </c>
      <c r="F160" s="265" t="s">
        <v>632</v>
      </c>
      <c r="G160" s="265"/>
      <c r="H160" s="265"/>
      <c r="I160" s="265"/>
      <c r="J160" s="160" t="s">
        <v>176</v>
      </c>
      <c r="K160" s="161">
        <v>1708.56</v>
      </c>
      <c r="L160" s="266">
        <v>0</v>
      </c>
      <c r="M160" s="266"/>
      <c r="N160" s="266">
        <f t="shared" si="20"/>
        <v>0</v>
      </c>
      <c r="O160" s="266"/>
      <c r="P160" s="266"/>
      <c r="Q160" s="266"/>
      <c r="R160" s="137"/>
      <c r="T160" s="162" t="s">
        <v>5</v>
      </c>
      <c r="U160" s="41" t="s">
        <v>38</v>
      </c>
      <c r="V160" s="163">
        <v>7.0000000000000001E-3</v>
      </c>
      <c r="W160" s="163">
        <f t="shared" si="21"/>
        <v>11.95992</v>
      </c>
      <c r="X160" s="163">
        <v>0</v>
      </c>
      <c r="Y160" s="163">
        <f t="shared" si="22"/>
        <v>0</v>
      </c>
      <c r="Z160" s="163">
        <v>0</v>
      </c>
      <c r="AA160" s="164">
        <f t="shared" si="23"/>
        <v>0</v>
      </c>
      <c r="AR160" s="18" t="s">
        <v>156</v>
      </c>
      <c r="AT160" s="18" t="s">
        <v>152</v>
      </c>
      <c r="AU160" s="18" t="s">
        <v>81</v>
      </c>
      <c r="AY160" s="18" t="s">
        <v>151</v>
      </c>
      <c r="BE160" s="165">
        <f t="shared" si="24"/>
        <v>0</v>
      </c>
      <c r="BF160" s="165">
        <f t="shared" si="25"/>
        <v>0</v>
      </c>
      <c r="BG160" s="165">
        <f t="shared" si="26"/>
        <v>0</v>
      </c>
      <c r="BH160" s="165">
        <f t="shared" si="27"/>
        <v>0</v>
      </c>
      <c r="BI160" s="165">
        <f t="shared" si="28"/>
        <v>0</v>
      </c>
      <c r="BJ160" s="18" t="s">
        <v>81</v>
      </c>
      <c r="BK160" s="166">
        <f t="shared" si="29"/>
        <v>0</v>
      </c>
      <c r="BL160" s="18" t="s">
        <v>156</v>
      </c>
      <c r="BM160" s="18" t="s">
        <v>633</v>
      </c>
    </row>
    <row r="161" spans="2:65" s="1" customFormat="1" ht="44.25" customHeight="1" x14ac:dyDescent="0.3">
      <c r="B161" s="135"/>
      <c r="C161" s="158" t="s">
        <v>262</v>
      </c>
      <c r="D161" s="158" t="s">
        <v>152</v>
      </c>
      <c r="E161" s="159" t="s">
        <v>634</v>
      </c>
      <c r="F161" s="265" t="s">
        <v>635</v>
      </c>
      <c r="G161" s="265"/>
      <c r="H161" s="265"/>
      <c r="I161" s="265"/>
      <c r="J161" s="160" t="s">
        <v>176</v>
      </c>
      <c r="K161" s="161">
        <v>854.28</v>
      </c>
      <c r="L161" s="266">
        <v>0</v>
      </c>
      <c r="M161" s="266"/>
      <c r="N161" s="266">
        <f t="shared" si="20"/>
        <v>0</v>
      </c>
      <c r="O161" s="266"/>
      <c r="P161" s="266"/>
      <c r="Q161" s="266"/>
      <c r="R161" s="137"/>
      <c r="T161" s="162" t="s">
        <v>5</v>
      </c>
      <c r="U161" s="41" t="s">
        <v>38</v>
      </c>
      <c r="V161" s="163">
        <v>8.5999999999999993E-2</v>
      </c>
      <c r="W161" s="163">
        <f t="shared" si="21"/>
        <v>73.468079999999986</v>
      </c>
      <c r="X161" s="163">
        <v>2.3990000000000001E-2</v>
      </c>
      <c r="Y161" s="163">
        <f t="shared" si="22"/>
        <v>20.494177199999999</v>
      </c>
      <c r="Z161" s="163">
        <v>0</v>
      </c>
      <c r="AA161" s="164">
        <f t="shared" si="23"/>
        <v>0</v>
      </c>
      <c r="AR161" s="18" t="s">
        <v>156</v>
      </c>
      <c r="AT161" s="18" t="s">
        <v>152</v>
      </c>
      <c r="AU161" s="18" t="s">
        <v>81</v>
      </c>
      <c r="AY161" s="18" t="s">
        <v>151</v>
      </c>
      <c r="BE161" s="165">
        <f t="shared" si="24"/>
        <v>0</v>
      </c>
      <c r="BF161" s="165">
        <f t="shared" si="25"/>
        <v>0</v>
      </c>
      <c r="BG161" s="165">
        <f t="shared" si="26"/>
        <v>0</v>
      </c>
      <c r="BH161" s="165">
        <f t="shared" si="27"/>
        <v>0</v>
      </c>
      <c r="BI161" s="165">
        <f t="shared" si="28"/>
        <v>0</v>
      </c>
      <c r="BJ161" s="18" t="s">
        <v>81</v>
      </c>
      <c r="BK161" s="166">
        <f t="shared" si="29"/>
        <v>0</v>
      </c>
      <c r="BL161" s="18" t="s">
        <v>156</v>
      </c>
      <c r="BM161" s="18" t="s">
        <v>636</v>
      </c>
    </row>
    <row r="162" spans="2:65" s="1" customFormat="1" ht="22.5" customHeight="1" x14ac:dyDescent="0.3">
      <c r="B162" s="135"/>
      <c r="C162" s="158" t="s">
        <v>266</v>
      </c>
      <c r="D162" s="158" t="s">
        <v>152</v>
      </c>
      <c r="E162" s="159" t="s">
        <v>637</v>
      </c>
      <c r="F162" s="265" t="s">
        <v>638</v>
      </c>
      <c r="G162" s="265"/>
      <c r="H162" s="265"/>
      <c r="I162" s="265"/>
      <c r="J162" s="160" t="s">
        <v>176</v>
      </c>
      <c r="K162" s="161">
        <v>854.28</v>
      </c>
      <c r="L162" s="266">
        <v>0</v>
      </c>
      <c r="M162" s="266"/>
      <c r="N162" s="266">
        <f t="shared" si="20"/>
        <v>0</v>
      </c>
      <c r="O162" s="266"/>
      <c r="P162" s="266"/>
      <c r="Q162" s="266"/>
      <c r="R162" s="137"/>
      <c r="T162" s="162" t="s">
        <v>5</v>
      </c>
      <c r="U162" s="41" t="s">
        <v>38</v>
      </c>
      <c r="V162" s="163">
        <v>4.0129999999999999E-2</v>
      </c>
      <c r="W162" s="163">
        <f t="shared" si="21"/>
        <v>34.282256400000001</v>
      </c>
      <c r="X162" s="163">
        <v>5.0000000000000002E-5</v>
      </c>
      <c r="Y162" s="163">
        <f t="shared" si="22"/>
        <v>4.2714000000000002E-2</v>
      </c>
      <c r="Z162" s="163">
        <v>0</v>
      </c>
      <c r="AA162" s="164">
        <f t="shared" si="23"/>
        <v>0</v>
      </c>
      <c r="AR162" s="18" t="s">
        <v>156</v>
      </c>
      <c r="AT162" s="18" t="s">
        <v>152</v>
      </c>
      <c r="AU162" s="18" t="s">
        <v>81</v>
      </c>
      <c r="AY162" s="18" t="s">
        <v>151</v>
      </c>
      <c r="BE162" s="165">
        <f t="shared" si="24"/>
        <v>0</v>
      </c>
      <c r="BF162" s="165">
        <f t="shared" si="25"/>
        <v>0</v>
      </c>
      <c r="BG162" s="165">
        <f t="shared" si="26"/>
        <v>0</v>
      </c>
      <c r="BH162" s="165">
        <f t="shared" si="27"/>
        <v>0</v>
      </c>
      <c r="BI162" s="165">
        <f t="shared" si="28"/>
        <v>0</v>
      </c>
      <c r="BJ162" s="18" t="s">
        <v>81</v>
      </c>
      <c r="BK162" s="166">
        <f t="shared" si="29"/>
        <v>0</v>
      </c>
      <c r="BL162" s="18" t="s">
        <v>156</v>
      </c>
      <c r="BM162" s="18" t="s">
        <v>639</v>
      </c>
    </row>
    <row r="163" spans="2:65" s="1" customFormat="1" ht="22.5" customHeight="1" x14ac:dyDescent="0.3">
      <c r="B163" s="135"/>
      <c r="C163" s="158" t="s">
        <v>270</v>
      </c>
      <c r="D163" s="158" t="s">
        <v>152</v>
      </c>
      <c r="E163" s="159" t="s">
        <v>640</v>
      </c>
      <c r="F163" s="265" t="s">
        <v>641</v>
      </c>
      <c r="G163" s="265"/>
      <c r="H163" s="265"/>
      <c r="I163" s="265"/>
      <c r="J163" s="160" t="s">
        <v>176</v>
      </c>
      <c r="K163" s="161">
        <v>854.28</v>
      </c>
      <c r="L163" s="266">
        <v>0</v>
      </c>
      <c r="M163" s="266"/>
      <c r="N163" s="266">
        <f t="shared" si="20"/>
        <v>0</v>
      </c>
      <c r="O163" s="266"/>
      <c r="P163" s="266"/>
      <c r="Q163" s="266"/>
      <c r="R163" s="137"/>
      <c r="T163" s="162" t="s">
        <v>5</v>
      </c>
      <c r="U163" s="41" t="s">
        <v>38</v>
      </c>
      <c r="V163" s="163">
        <v>0.04</v>
      </c>
      <c r="W163" s="163">
        <f t="shared" si="21"/>
        <v>34.171199999999999</v>
      </c>
      <c r="X163" s="163">
        <v>0</v>
      </c>
      <c r="Y163" s="163">
        <f t="shared" si="22"/>
        <v>0</v>
      </c>
      <c r="Z163" s="163">
        <v>0</v>
      </c>
      <c r="AA163" s="164">
        <f t="shared" si="23"/>
        <v>0</v>
      </c>
      <c r="AR163" s="18" t="s">
        <v>156</v>
      </c>
      <c r="AT163" s="18" t="s">
        <v>152</v>
      </c>
      <c r="AU163" s="18" t="s">
        <v>81</v>
      </c>
      <c r="AY163" s="18" t="s">
        <v>151</v>
      </c>
      <c r="BE163" s="165">
        <f t="shared" si="24"/>
        <v>0</v>
      </c>
      <c r="BF163" s="165">
        <f t="shared" si="25"/>
        <v>0</v>
      </c>
      <c r="BG163" s="165">
        <f t="shared" si="26"/>
        <v>0</v>
      </c>
      <c r="BH163" s="165">
        <f t="shared" si="27"/>
        <v>0</v>
      </c>
      <c r="BI163" s="165">
        <f t="shared" si="28"/>
        <v>0</v>
      </c>
      <c r="BJ163" s="18" t="s">
        <v>81</v>
      </c>
      <c r="BK163" s="166">
        <f t="shared" si="29"/>
        <v>0</v>
      </c>
      <c r="BL163" s="18" t="s">
        <v>156</v>
      </c>
      <c r="BM163" s="18" t="s">
        <v>642</v>
      </c>
    </row>
    <row r="164" spans="2:65" s="1" customFormat="1" ht="31.5" customHeight="1" x14ac:dyDescent="0.3">
      <c r="B164" s="135"/>
      <c r="C164" s="158" t="s">
        <v>274</v>
      </c>
      <c r="D164" s="158" t="s">
        <v>152</v>
      </c>
      <c r="E164" s="159" t="s">
        <v>643</v>
      </c>
      <c r="F164" s="265" t="s">
        <v>644</v>
      </c>
      <c r="G164" s="265"/>
      <c r="H164" s="265"/>
      <c r="I164" s="265"/>
      <c r="J164" s="160" t="s">
        <v>190</v>
      </c>
      <c r="K164" s="161">
        <v>6</v>
      </c>
      <c r="L164" s="266">
        <v>0</v>
      </c>
      <c r="M164" s="266"/>
      <c r="N164" s="266">
        <f t="shared" si="20"/>
        <v>0</v>
      </c>
      <c r="O164" s="266"/>
      <c r="P164" s="266"/>
      <c r="Q164" s="266"/>
      <c r="R164" s="137"/>
      <c r="T164" s="162" t="s">
        <v>5</v>
      </c>
      <c r="U164" s="41" t="s">
        <v>38</v>
      </c>
      <c r="V164" s="163">
        <v>0.23699999999999999</v>
      </c>
      <c r="W164" s="163">
        <f t="shared" si="21"/>
        <v>1.4219999999999999</v>
      </c>
      <c r="X164" s="163">
        <v>3.79E-3</v>
      </c>
      <c r="Y164" s="163">
        <f t="shared" si="22"/>
        <v>2.274E-2</v>
      </c>
      <c r="Z164" s="163">
        <v>0</v>
      </c>
      <c r="AA164" s="164">
        <f t="shared" si="23"/>
        <v>0</v>
      </c>
      <c r="AR164" s="18" t="s">
        <v>156</v>
      </c>
      <c r="AT164" s="18" t="s">
        <v>152</v>
      </c>
      <c r="AU164" s="18" t="s">
        <v>81</v>
      </c>
      <c r="AY164" s="18" t="s">
        <v>151</v>
      </c>
      <c r="BE164" s="165">
        <f t="shared" si="24"/>
        <v>0</v>
      </c>
      <c r="BF164" s="165">
        <f t="shared" si="25"/>
        <v>0</v>
      </c>
      <c r="BG164" s="165">
        <f t="shared" si="26"/>
        <v>0</v>
      </c>
      <c r="BH164" s="165">
        <f t="shared" si="27"/>
        <v>0</v>
      </c>
      <c r="BI164" s="165">
        <f t="shared" si="28"/>
        <v>0</v>
      </c>
      <c r="BJ164" s="18" t="s">
        <v>81</v>
      </c>
      <c r="BK164" s="166">
        <f t="shared" si="29"/>
        <v>0</v>
      </c>
      <c r="BL164" s="18" t="s">
        <v>156</v>
      </c>
      <c r="BM164" s="18" t="s">
        <v>645</v>
      </c>
    </row>
    <row r="165" spans="2:65" s="1" customFormat="1" ht="31.5" customHeight="1" x14ac:dyDescent="0.3">
      <c r="B165" s="135"/>
      <c r="C165" s="158" t="s">
        <v>278</v>
      </c>
      <c r="D165" s="158" t="s">
        <v>152</v>
      </c>
      <c r="E165" s="159" t="s">
        <v>646</v>
      </c>
      <c r="F165" s="265" t="s">
        <v>647</v>
      </c>
      <c r="G165" s="265"/>
      <c r="H165" s="265"/>
      <c r="I165" s="265"/>
      <c r="J165" s="160" t="s">
        <v>190</v>
      </c>
      <c r="K165" s="161">
        <v>12</v>
      </c>
      <c r="L165" s="266">
        <v>0</v>
      </c>
      <c r="M165" s="266"/>
      <c r="N165" s="266">
        <f t="shared" si="20"/>
        <v>0</v>
      </c>
      <c r="O165" s="266"/>
      <c r="P165" s="266"/>
      <c r="Q165" s="266"/>
      <c r="R165" s="137"/>
      <c r="T165" s="162" t="s">
        <v>5</v>
      </c>
      <c r="U165" s="41" t="s">
        <v>38</v>
      </c>
      <c r="V165" s="163">
        <v>0.01</v>
      </c>
      <c r="W165" s="163">
        <f t="shared" si="21"/>
        <v>0.12</v>
      </c>
      <c r="X165" s="163">
        <v>2.2699999999999999E-3</v>
      </c>
      <c r="Y165" s="163">
        <f t="shared" si="22"/>
        <v>2.724E-2</v>
      </c>
      <c r="Z165" s="163">
        <v>0</v>
      </c>
      <c r="AA165" s="164">
        <f t="shared" si="23"/>
        <v>0</v>
      </c>
      <c r="AR165" s="18" t="s">
        <v>156</v>
      </c>
      <c r="AT165" s="18" t="s">
        <v>152</v>
      </c>
      <c r="AU165" s="18" t="s">
        <v>81</v>
      </c>
      <c r="AY165" s="18" t="s">
        <v>151</v>
      </c>
      <c r="BE165" s="165">
        <f t="shared" si="24"/>
        <v>0</v>
      </c>
      <c r="BF165" s="165">
        <f t="shared" si="25"/>
        <v>0</v>
      </c>
      <c r="BG165" s="165">
        <f t="shared" si="26"/>
        <v>0</v>
      </c>
      <c r="BH165" s="165">
        <f t="shared" si="27"/>
        <v>0</v>
      </c>
      <c r="BI165" s="165">
        <f t="shared" si="28"/>
        <v>0</v>
      </c>
      <c r="BJ165" s="18" t="s">
        <v>81</v>
      </c>
      <c r="BK165" s="166">
        <f t="shared" si="29"/>
        <v>0</v>
      </c>
      <c r="BL165" s="18" t="s">
        <v>156</v>
      </c>
      <c r="BM165" s="18" t="s">
        <v>648</v>
      </c>
    </row>
    <row r="166" spans="2:65" s="1" customFormat="1" ht="44.25" customHeight="1" x14ac:dyDescent="0.3">
      <c r="B166" s="135"/>
      <c r="C166" s="158" t="s">
        <v>282</v>
      </c>
      <c r="D166" s="158" t="s">
        <v>152</v>
      </c>
      <c r="E166" s="159" t="s">
        <v>649</v>
      </c>
      <c r="F166" s="265" t="s">
        <v>650</v>
      </c>
      <c r="G166" s="265"/>
      <c r="H166" s="265"/>
      <c r="I166" s="265"/>
      <c r="J166" s="160" t="s">
        <v>190</v>
      </c>
      <c r="K166" s="161">
        <v>6</v>
      </c>
      <c r="L166" s="266">
        <v>0</v>
      </c>
      <c r="M166" s="266"/>
      <c r="N166" s="266">
        <f t="shared" si="20"/>
        <v>0</v>
      </c>
      <c r="O166" s="266"/>
      <c r="P166" s="266"/>
      <c r="Q166" s="266"/>
      <c r="R166" s="137"/>
      <c r="T166" s="162" t="s">
        <v>5</v>
      </c>
      <c r="U166" s="41" t="s">
        <v>38</v>
      </c>
      <c r="V166" s="163">
        <v>0.14899999999999999</v>
      </c>
      <c r="W166" s="163">
        <f t="shared" si="21"/>
        <v>0.89399999999999991</v>
      </c>
      <c r="X166" s="163">
        <v>0</v>
      </c>
      <c r="Y166" s="163">
        <f t="shared" si="22"/>
        <v>0</v>
      </c>
      <c r="Z166" s="163">
        <v>0</v>
      </c>
      <c r="AA166" s="164">
        <f t="shared" si="23"/>
        <v>0</v>
      </c>
      <c r="AR166" s="18" t="s">
        <v>156</v>
      </c>
      <c r="AT166" s="18" t="s">
        <v>152</v>
      </c>
      <c r="AU166" s="18" t="s">
        <v>81</v>
      </c>
      <c r="AY166" s="18" t="s">
        <v>151</v>
      </c>
      <c r="BE166" s="165">
        <f t="shared" si="24"/>
        <v>0</v>
      </c>
      <c r="BF166" s="165">
        <f t="shared" si="25"/>
        <v>0</v>
      </c>
      <c r="BG166" s="165">
        <f t="shared" si="26"/>
        <v>0</v>
      </c>
      <c r="BH166" s="165">
        <f t="shared" si="27"/>
        <v>0</v>
      </c>
      <c r="BI166" s="165">
        <f t="shared" si="28"/>
        <v>0</v>
      </c>
      <c r="BJ166" s="18" t="s">
        <v>81</v>
      </c>
      <c r="BK166" s="166">
        <f t="shared" si="29"/>
        <v>0</v>
      </c>
      <c r="BL166" s="18" t="s">
        <v>156</v>
      </c>
      <c r="BM166" s="18" t="s">
        <v>651</v>
      </c>
    </row>
    <row r="167" spans="2:65" s="1" customFormat="1" ht="22.5" customHeight="1" x14ac:dyDescent="0.3">
      <c r="B167" s="135"/>
      <c r="C167" s="158" t="s">
        <v>286</v>
      </c>
      <c r="D167" s="158" t="s">
        <v>152</v>
      </c>
      <c r="E167" s="159" t="s">
        <v>652</v>
      </c>
      <c r="F167" s="265" t="s">
        <v>653</v>
      </c>
      <c r="G167" s="265"/>
      <c r="H167" s="265"/>
      <c r="I167" s="265"/>
      <c r="J167" s="160" t="s">
        <v>190</v>
      </c>
      <c r="K167" s="161">
        <v>131</v>
      </c>
      <c r="L167" s="266">
        <v>0</v>
      </c>
      <c r="M167" s="266"/>
      <c r="N167" s="266">
        <f t="shared" si="20"/>
        <v>0</v>
      </c>
      <c r="O167" s="266"/>
      <c r="P167" s="266"/>
      <c r="Q167" s="266"/>
      <c r="R167" s="137"/>
      <c r="T167" s="162" t="s">
        <v>5</v>
      </c>
      <c r="U167" s="41" t="s">
        <v>38</v>
      </c>
      <c r="V167" s="163">
        <v>0.189</v>
      </c>
      <c r="W167" s="163">
        <f t="shared" si="21"/>
        <v>24.759</v>
      </c>
      <c r="X167" s="163">
        <v>1.14E-3</v>
      </c>
      <c r="Y167" s="163">
        <f t="shared" si="22"/>
        <v>0.14934</v>
      </c>
      <c r="Z167" s="163">
        <v>0</v>
      </c>
      <c r="AA167" s="164">
        <f t="shared" si="23"/>
        <v>0</v>
      </c>
      <c r="AR167" s="18" t="s">
        <v>156</v>
      </c>
      <c r="AT167" s="18" t="s">
        <v>152</v>
      </c>
      <c r="AU167" s="18" t="s">
        <v>81</v>
      </c>
      <c r="AY167" s="18" t="s">
        <v>151</v>
      </c>
      <c r="BE167" s="165">
        <f t="shared" si="24"/>
        <v>0</v>
      </c>
      <c r="BF167" s="165">
        <f t="shared" si="25"/>
        <v>0</v>
      </c>
      <c r="BG167" s="165">
        <f t="shared" si="26"/>
        <v>0</v>
      </c>
      <c r="BH167" s="165">
        <f t="shared" si="27"/>
        <v>0</v>
      </c>
      <c r="BI167" s="165">
        <f t="shared" si="28"/>
        <v>0</v>
      </c>
      <c r="BJ167" s="18" t="s">
        <v>81</v>
      </c>
      <c r="BK167" s="166">
        <f t="shared" si="29"/>
        <v>0</v>
      </c>
      <c r="BL167" s="18" t="s">
        <v>156</v>
      </c>
      <c r="BM167" s="18" t="s">
        <v>654</v>
      </c>
    </row>
    <row r="168" spans="2:65" s="1" customFormat="1" ht="22.5" customHeight="1" x14ac:dyDescent="0.3">
      <c r="B168" s="135"/>
      <c r="C168" s="158" t="s">
        <v>290</v>
      </c>
      <c r="D168" s="158" t="s">
        <v>152</v>
      </c>
      <c r="E168" s="159" t="s">
        <v>655</v>
      </c>
      <c r="F168" s="265" t="s">
        <v>656</v>
      </c>
      <c r="G168" s="265"/>
      <c r="H168" s="265"/>
      <c r="I168" s="265"/>
      <c r="J168" s="160" t="s">
        <v>190</v>
      </c>
      <c r="K168" s="161">
        <v>143.68</v>
      </c>
      <c r="L168" s="266">
        <v>0</v>
      </c>
      <c r="M168" s="266"/>
      <c r="N168" s="266">
        <f t="shared" si="20"/>
        <v>0</v>
      </c>
      <c r="O168" s="266"/>
      <c r="P168" s="266"/>
      <c r="Q168" s="266"/>
      <c r="R168" s="137"/>
      <c r="T168" s="162" t="s">
        <v>5</v>
      </c>
      <c r="U168" s="41" t="s">
        <v>38</v>
      </c>
      <c r="V168" s="163">
        <v>9.4E-2</v>
      </c>
      <c r="W168" s="163">
        <f t="shared" si="21"/>
        <v>13.505920000000001</v>
      </c>
      <c r="X168" s="163">
        <v>8.7000000000000001E-4</v>
      </c>
      <c r="Y168" s="163">
        <f t="shared" si="22"/>
        <v>0.12500160000000002</v>
      </c>
      <c r="Z168" s="163">
        <v>0</v>
      </c>
      <c r="AA168" s="164">
        <f t="shared" si="23"/>
        <v>0</v>
      </c>
      <c r="AR168" s="18" t="s">
        <v>156</v>
      </c>
      <c r="AT168" s="18" t="s">
        <v>152</v>
      </c>
      <c r="AU168" s="18" t="s">
        <v>81</v>
      </c>
      <c r="AY168" s="18" t="s">
        <v>151</v>
      </c>
      <c r="BE168" s="165">
        <f t="shared" si="24"/>
        <v>0</v>
      </c>
      <c r="BF168" s="165">
        <f t="shared" si="25"/>
        <v>0</v>
      </c>
      <c r="BG168" s="165">
        <f t="shared" si="26"/>
        <v>0</v>
      </c>
      <c r="BH168" s="165">
        <f t="shared" si="27"/>
        <v>0</v>
      </c>
      <c r="BI168" s="165">
        <f t="shared" si="28"/>
        <v>0</v>
      </c>
      <c r="BJ168" s="18" t="s">
        <v>81</v>
      </c>
      <c r="BK168" s="166">
        <f t="shared" si="29"/>
        <v>0</v>
      </c>
      <c r="BL168" s="18" t="s">
        <v>156</v>
      </c>
      <c r="BM168" s="18" t="s">
        <v>657</v>
      </c>
    </row>
    <row r="169" spans="2:65" s="1" customFormat="1" ht="31.5" customHeight="1" x14ac:dyDescent="0.3">
      <c r="B169" s="135"/>
      <c r="C169" s="158" t="s">
        <v>294</v>
      </c>
      <c r="D169" s="158" t="s">
        <v>152</v>
      </c>
      <c r="E169" s="159" t="s">
        <v>658</v>
      </c>
      <c r="F169" s="265" t="s">
        <v>659</v>
      </c>
      <c r="G169" s="265"/>
      <c r="H169" s="265"/>
      <c r="I169" s="265"/>
      <c r="J169" s="160" t="s">
        <v>190</v>
      </c>
      <c r="K169" s="161">
        <v>71.599999999999994</v>
      </c>
      <c r="L169" s="266">
        <v>0</v>
      </c>
      <c r="M169" s="266"/>
      <c r="N169" s="266">
        <f t="shared" si="20"/>
        <v>0</v>
      </c>
      <c r="O169" s="266"/>
      <c r="P169" s="266"/>
      <c r="Q169" s="266"/>
      <c r="R169" s="137"/>
      <c r="T169" s="162" t="s">
        <v>5</v>
      </c>
      <c r="U169" s="41" t="s">
        <v>38</v>
      </c>
      <c r="V169" s="163">
        <v>9.4E-2</v>
      </c>
      <c r="W169" s="163">
        <f t="shared" si="21"/>
        <v>6.7303999999999995</v>
      </c>
      <c r="X169" s="163">
        <v>8.8999999999999995E-4</v>
      </c>
      <c r="Y169" s="163">
        <f t="shared" si="22"/>
        <v>6.3723999999999989E-2</v>
      </c>
      <c r="Z169" s="163">
        <v>0</v>
      </c>
      <c r="AA169" s="164">
        <f t="shared" si="23"/>
        <v>0</v>
      </c>
      <c r="AR169" s="18" t="s">
        <v>156</v>
      </c>
      <c r="AT169" s="18" t="s">
        <v>152</v>
      </c>
      <c r="AU169" s="18" t="s">
        <v>81</v>
      </c>
      <c r="AY169" s="18" t="s">
        <v>151</v>
      </c>
      <c r="BE169" s="165">
        <f t="shared" si="24"/>
        <v>0</v>
      </c>
      <c r="BF169" s="165">
        <f t="shared" si="25"/>
        <v>0</v>
      </c>
      <c r="BG169" s="165">
        <f t="shared" si="26"/>
        <v>0</v>
      </c>
      <c r="BH169" s="165">
        <f t="shared" si="27"/>
        <v>0</v>
      </c>
      <c r="BI169" s="165">
        <f t="shared" si="28"/>
        <v>0</v>
      </c>
      <c r="BJ169" s="18" t="s">
        <v>81</v>
      </c>
      <c r="BK169" s="166">
        <f t="shared" si="29"/>
        <v>0</v>
      </c>
      <c r="BL169" s="18" t="s">
        <v>156</v>
      </c>
      <c r="BM169" s="18" t="s">
        <v>660</v>
      </c>
    </row>
    <row r="170" spans="2:65" s="1" customFormat="1" ht="44.25" customHeight="1" x14ac:dyDescent="0.3">
      <c r="B170" s="135"/>
      <c r="C170" s="158" t="s">
        <v>298</v>
      </c>
      <c r="D170" s="158" t="s">
        <v>152</v>
      </c>
      <c r="E170" s="159" t="s">
        <v>661</v>
      </c>
      <c r="F170" s="265" t="s">
        <v>662</v>
      </c>
      <c r="G170" s="265"/>
      <c r="H170" s="265"/>
      <c r="I170" s="265"/>
      <c r="J170" s="160" t="s">
        <v>190</v>
      </c>
      <c r="K170" s="161">
        <v>97.28</v>
      </c>
      <c r="L170" s="266">
        <v>0</v>
      </c>
      <c r="M170" s="266"/>
      <c r="N170" s="266">
        <f t="shared" si="20"/>
        <v>0</v>
      </c>
      <c r="O170" s="266"/>
      <c r="P170" s="266"/>
      <c r="Q170" s="266"/>
      <c r="R170" s="137"/>
      <c r="T170" s="162" t="s">
        <v>5</v>
      </c>
      <c r="U170" s="41" t="s">
        <v>38</v>
      </c>
      <c r="V170" s="163">
        <v>9.4E-2</v>
      </c>
      <c r="W170" s="163">
        <f t="shared" si="21"/>
        <v>9.1443200000000004</v>
      </c>
      <c r="X170" s="163">
        <v>8.9999999999999998E-4</v>
      </c>
      <c r="Y170" s="163">
        <f t="shared" si="22"/>
        <v>8.7552000000000005E-2</v>
      </c>
      <c r="Z170" s="163">
        <v>0</v>
      </c>
      <c r="AA170" s="164">
        <f t="shared" si="23"/>
        <v>0</v>
      </c>
      <c r="AR170" s="18" t="s">
        <v>156</v>
      </c>
      <c r="AT170" s="18" t="s">
        <v>152</v>
      </c>
      <c r="AU170" s="18" t="s">
        <v>81</v>
      </c>
      <c r="AY170" s="18" t="s">
        <v>151</v>
      </c>
      <c r="BE170" s="165">
        <f t="shared" si="24"/>
        <v>0</v>
      </c>
      <c r="BF170" s="165">
        <f t="shared" si="25"/>
        <v>0</v>
      </c>
      <c r="BG170" s="165">
        <f t="shared" si="26"/>
        <v>0</v>
      </c>
      <c r="BH170" s="165">
        <f t="shared" si="27"/>
        <v>0</v>
      </c>
      <c r="BI170" s="165">
        <f t="shared" si="28"/>
        <v>0</v>
      </c>
      <c r="BJ170" s="18" t="s">
        <v>81</v>
      </c>
      <c r="BK170" s="166">
        <f t="shared" si="29"/>
        <v>0</v>
      </c>
      <c r="BL170" s="18" t="s">
        <v>156</v>
      </c>
      <c r="BM170" s="18" t="s">
        <v>663</v>
      </c>
    </row>
    <row r="171" spans="2:65" s="1" customFormat="1" ht="31.5" customHeight="1" x14ac:dyDescent="0.3">
      <c r="B171" s="135"/>
      <c r="C171" s="158" t="s">
        <v>302</v>
      </c>
      <c r="D171" s="158" t="s">
        <v>152</v>
      </c>
      <c r="E171" s="159" t="s">
        <v>664</v>
      </c>
      <c r="F171" s="265" t="s">
        <v>665</v>
      </c>
      <c r="G171" s="265"/>
      <c r="H171" s="265"/>
      <c r="I171" s="265"/>
      <c r="J171" s="160" t="s">
        <v>155</v>
      </c>
      <c r="K171" s="161">
        <v>8.6059999999999999</v>
      </c>
      <c r="L171" s="266">
        <v>0</v>
      </c>
      <c r="M171" s="266"/>
      <c r="N171" s="266">
        <f t="shared" si="20"/>
        <v>0</v>
      </c>
      <c r="O171" s="266"/>
      <c r="P171" s="266"/>
      <c r="Q171" s="266"/>
      <c r="R171" s="137"/>
      <c r="T171" s="162" t="s">
        <v>5</v>
      </c>
      <c r="U171" s="41" t="s">
        <v>38</v>
      </c>
      <c r="V171" s="163">
        <v>7.6879999999999997</v>
      </c>
      <c r="W171" s="163">
        <f t="shared" si="21"/>
        <v>66.162927999999994</v>
      </c>
      <c r="X171" s="163">
        <v>2.2399999999999998E-3</v>
      </c>
      <c r="Y171" s="163">
        <f t="shared" si="22"/>
        <v>1.9277439999999996E-2</v>
      </c>
      <c r="Z171" s="163">
        <v>2.4470000000000001</v>
      </c>
      <c r="AA171" s="164">
        <f t="shared" si="23"/>
        <v>21.058882000000001</v>
      </c>
      <c r="AR171" s="18" t="s">
        <v>156</v>
      </c>
      <c r="AT171" s="18" t="s">
        <v>152</v>
      </c>
      <c r="AU171" s="18" t="s">
        <v>81</v>
      </c>
      <c r="AY171" s="18" t="s">
        <v>151</v>
      </c>
      <c r="BE171" s="165">
        <f t="shared" si="24"/>
        <v>0</v>
      </c>
      <c r="BF171" s="165">
        <f t="shared" si="25"/>
        <v>0</v>
      </c>
      <c r="BG171" s="165">
        <f t="shared" si="26"/>
        <v>0</v>
      </c>
      <c r="BH171" s="165">
        <f t="shared" si="27"/>
        <v>0</v>
      </c>
      <c r="BI171" s="165">
        <f t="shared" si="28"/>
        <v>0</v>
      </c>
      <c r="BJ171" s="18" t="s">
        <v>81</v>
      </c>
      <c r="BK171" s="166">
        <f t="shared" si="29"/>
        <v>0</v>
      </c>
      <c r="BL171" s="18" t="s">
        <v>156</v>
      </c>
      <c r="BM171" s="18" t="s">
        <v>666</v>
      </c>
    </row>
    <row r="172" spans="2:65" s="1" customFormat="1" ht="31.5" customHeight="1" x14ac:dyDescent="0.3">
      <c r="B172" s="135"/>
      <c r="C172" s="158" t="s">
        <v>306</v>
      </c>
      <c r="D172" s="158" t="s">
        <v>152</v>
      </c>
      <c r="E172" s="159" t="s">
        <v>291</v>
      </c>
      <c r="F172" s="265" t="s">
        <v>292</v>
      </c>
      <c r="G172" s="265"/>
      <c r="H172" s="265"/>
      <c r="I172" s="265"/>
      <c r="J172" s="160" t="s">
        <v>185</v>
      </c>
      <c r="K172" s="161">
        <v>23.417999999999999</v>
      </c>
      <c r="L172" s="266">
        <v>0</v>
      </c>
      <c r="M172" s="266"/>
      <c r="N172" s="266">
        <f t="shared" si="20"/>
        <v>0</v>
      </c>
      <c r="O172" s="266"/>
      <c r="P172" s="266"/>
      <c r="Q172" s="266"/>
      <c r="R172" s="137"/>
      <c r="T172" s="162" t="s">
        <v>5</v>
      </c>
      <c r="U172" s="41" t="s">
        <v>38</v>
      </c>
      <c r="V172" s="163">
        <v>0.88200000000000001</v>
      </c>
      <c r="W172" s="163">
        <f t="shared" si="21"/>
        <v>20.654675999999998</v>
      </c>
      <c r="X172" s="163">
        <v>0</v>
      </c>
      <c r="Y172" s="163">
        <f t="shared" si="22"/>
        <v>0</v>
      </c>
      <c r="Z172" s="163">
        <v>0</v>
      </c>
      <c r="AA172" s="164">
        <f t="shared" si="23"/>
        <v>0</v>
      </c>
      <c r="AR172" s="18" t="s">
        <v>156</v>
      </c>
      <c r="AT172" s="18" t="s">
        <v>152</v>
      </c>
      <c r="AU172" s="18" t="s">
        <v>81</v>
      </c>
      <c r="AY172" s="18" t="s">
        <v>151</v>
      </c>
      <c r="BE172" s="165">
        <f t="shared" si="24"/>
        <v>0</v>
      </c>
      <c r="BF172" s="165">
        <f t="shared" si="25"/>
        <v>0</v>
      </c>
      <c r="BG172" s="165">
        <f t="shared" si="26"/>
        <v>0</v>
      </c>
      <c r="BH172" s="165">
        <f t="shared" si="27"/>
        <v>0</v>
      </c>
      <c r="BI172" s="165">
        <f t="shared" si="28"/>
        <v>0</v>
      </c>
      <c r="BJ172" s="18" t="s">
        <v>81</v>
      </c>
      <c r="BK172" s="166">
        <f t="shared" si="29"/>
        <v>0</v>
      </c>
      <c r="BL172" s="18" t="s">
        <v>156</v>
      </c>
      <c r="BM172" s="18" t="s">
        <v>667</v>
      </c>
    </row>
    <row r="173" spans="2:65" s="1" customFormat="1" ht="31.5" customHeight="1" x14ac:dyDescent="0.3">
      <c r="B173" s="135"/>
      <c r="C173" s="158" t="s">
        <v>310</v>
      </c>
      <c r="D173" s="158" t="s">
        <v>152</v>
      </c>
      <c r="E173" s="159" t="s">
        <v>295</v>
      </c>
      <c r="F173" s="265" t="s">
        <v>296</v>
      </c>
      <c r="G173" s="265"/>
      <c r="H173" s="265"/>
      <c r="I173" s="265"/>
      <c r="J173" s="160" t="s">
        <v>185</v>
      </c>
      <c r="K173" s="161">
        <v>23.417999999999999</v>
      </c>
      <c r="L173" s="266">
        <v>0</v>
      </c>
      <c r="M173" s="266"/>
      <c r="N173" s="266">
        <f t="shared" si="20"/>
        <v>0</v>
      </c>
      <c r="O173" s="266"/>
      <c r="P173" s="266"/>
      <c r="Q173" s="266"/>
      <c r="R173" s="137"/>
      <c r="T173" s="162" t="s">
        <v>5</v>
      </c>
      <c r="U173" s="41" t="s">
        <v>38</v>
      </c>
      <c r="V173" s="163">
        <v>0.59799999999999998</v>
      </c>
      <c r="W173" s="163">
        <f t="shared" si="21"/>
        <v>14.003964</v>
      </c>
      <c r="X173" s="163">
        <v>0</v>
      </c>
      <c r="Y173" s="163">
        <f t="shared" si="22"/>
        <v>0</v>
      </c>
      <c r="Z173" s="163">
        <v>0</v>
      </c>
      <c r="AA173" s="164">
        <f t="shared" si="23"/>
        <v>0</v>
      </c>
      <c r="AR173" s="18" t="s">
        <v>156</v>
      </c>
      <c r="AT173" s="18" t="s">
        <v>152</v>
      </c>
      <c r="AU173" s="18" t="s">
        <v>81</v>
      </c>
      <c r="AY173" s="18" t="s">
        <v>151</v>
      </c>
      <c r="BE173" s="165">
        <f t="shared" si="24"/>
        <v>0</v>
      </c>
      <c r="BF173" s="165">
        <f t="shared" si="25"/>
        <v>0</v>
      </c>
      <c r="BG173" s="165">
        <f t="shared" si="26"/>
        <v>0</v>
      </c>
      <c r="BH173" s="165">
        <f t="shared" si="27"/>
        <v>0</v>
      </c>
      <c r="BI173" s="165">
        <f t="shared" si="28"/>
        <v>0</v>
      </c>
      <c r="BJ173" s="18" t="s">
        <v>81</v>
      </c>
      <c r="BK173" s="166">
        <f t="shared" si="29"/>
        <v>0</v>
      </c>
      <c r="BL173" s="18" t="s">
        <v>156</v>
      </c>
      <c r="BM173" s="18" t="s">
        <v>668</v>
      </c>
    </row>
    <row r="174" spans="2:65" s="1" customFormat="1" ht="31.5" customHeight="1" x14ac:dyDescent="0.3">
      <c r="B174" s="135"/>
      <c r="C174" s="158" t="s">
        <v>314</v>
      </c>
      <c r="D174" s="158" t="s">
        <v>152</v>
      </c>
      <c r="E174" s="159" t="s">
        <v>299</v>
      </c>
      <c r="F174" s="265" t="s">
        <v>300</v>
      </c>
      <c r="G174" s="265"/>
      <c r="H174" s="265"/>
      <c r="I174" s="265"/>
      <c r="J174" s="160" t="s">
        <v>185</v>
      </c>
      <c r="K174" s="161">
        <v>351.27</v>
      </c>
      <c r="L174" s="266">
        <v>0</v>
      </c>
      <c r="M174" s="266"/>
      <c r="N174" s="266">
        <f t="shared" si="20"/>
        <v>0</v>
      </c>
      <c r="O174" s="266"/>
      <c r="P174" s="266"/>
      <c r="Q174" s="266"/>
      <c r="R174" s="137"/>
      <c r="T174" s="162" t="s">
        <v>5</v>
      </c>
      <c r="U174" s="41" t="s">
        <v>38</v>
      </c>
      <c r="V174" s="163">
        <v>7.0000000000000001E-3</v>
      </c>
      <c r="W174" s="163">
        <f t="shared" si="21"/>
        <v>2.4588899999999998</v>
      </c>
      <c r="X174" s="163">
        <v>0</v>
      </c>
      <c r="Y174" s="163">
        <f t="shared" si="22"/>
        <v>0</v>
      </c>
      <c r="Z174" s="163">
        <v>0</v>
      </c>
      <c r="AA174" s="164">
        <f t="shared" si="23"/>
        <v>0</v>
      </c>
      <c r="AR174" s="18" t="s">
        <v>156</v>
      </c>
      <c r="AT174" s="18" t="s">
        <v>152</v>
      </c>
      <c r="AU174" s="18" t="s">
        <v>81</v>
      </c>
      <c r="AY174" s="18" t="s">
        <v>151</v>
      </c>
      <c r="BE174" s="165">
        <f t="shared" si="24"/>
        <v>0</v>
      </c>
      <c r="BF174" s="165">
        <f t="shared" si="25"/>
        <v>0</v>
      </c>
      <c r="BG174" s="165">
        <f t="shared" si="26"/>
        <v>0</v>
      </c>
      <c r="BH174" s="165">
        <f t="shared" si="27"/>
        <v>0</v>
      </c>
      <c r="BI174" s="165">
        <f t="shared" si="28"/>
        <v>0</v>
      </c>
      <c r="BJ174" s="18" t="s">
        <v>81</v>
      </c>
      <c r="BK174" s="166">
        <f t="shared" si="29"/>
        <v>0</v>
      </c>
      <c r="BL174" s="18" t="s">
        <v>156</v>
      </c>
      <c r="BM174" s="18" t="s">
        <v>669</v>
      </c>
    </row>
    <row r="175" spans="2:65" s="1" customFormat="1" ht="31.5" customHeight="1" x14ac:dyDescent="0.3">
      <c r="B175" s="135"/>
      <c r="C175" s="158" t="s">
        <v>318</v>
      </c>
      <c r="D175" s="158" t="s">
        <v>152</v>
      </c>
      <c r="E175" s="159" t="s">
        <v>303</v>
      </c>
      <c r="F175" s="265" t="s">
        <v>304</v>
      </c>
      <c r="G175" s="265"/>
      <c r="H175" s="265"/>
      <c r="I175" s="265"/>
      <c r="J175" s="160" t="s">
        <v>185</v>
      </c>
      <c r="K175" s="161">
        <v>23.417999999999999</v>
      </c>
      <c r="L175" s="266">
        <v>0</v>
      </c>
      <c r="M175" s="266"/>
      <c r="N175" s="266">
        <f t="shared" si="20"/>
        <v>0</v>
      </c>
      <c r="O175" s="266"/>
      <c r="P175" s="266"/>
      <c r="Q175" s="266"/>
      <c r="R175" s="137"/>
      <c r="T175" s="162" t="s">
        <v>5</v>
      </c>
      <c r="U175" s="41" t="s">
        <v>38</v>
      </c>
      <c r="V175" s="163">
        <v>0.89</v>
      </c>
      <c r="W175" s="163">
        <f t="shared" si="21"/>
        <v>20.842019999999998</v>
      </c>
      <c r="X175" s="163">
        <v>0</v>
      </c>
      <c r="Y175" s="163">
        <f t="shared" si="22"/>
        <v>0</v>
      </c>
      <c r="Z175" s="163">
        <v>0</v>
      </c>
      <c r="AA175" s="164">
        <f t="shared" si="23"/>
        <v>0</v>
      </c>
      <c r="AR175" s="18" t="s">
        <v>156</v>
      </c>
      <c r="AT175" s="18" t="s">
        <v>152</v>
      </c>
      <c r="AU175" s="18" t="s">
        <v>81</v>
      </c>
      <c r="AY175" s="18" t="s">
        <v>151</v>
      </c>
      <c r="BE175" s="165">
        <f t="shared" si="24"/>
        <v>0</v>
      </c>
      <c r="BF175" s="165">
        <f t="shared" si="25"/>
        <v>0</v>
      </c>
      <c r="BG175" s="165">
        <f t="shared" si="26"/>
        <v>0</v>
      </c>
      <c r="BH175" s="165">
        <f t="shared" si="27"/>
        <v>0</v>
      </c>
      <c r="BI175" s="165">
        <f t="shared" si="28"/>
        <v>0</v>
      </c>
      <c r="BJ175" s="18" t="s">
        <v>81</v>
      </c>
      <c r="BK175" s="166">
        <f t="shared" si="29"/>
        <v>0</v>
      </c>
      <c r="BL175" s="18" t="s">
        <v>156</v>
      </c>
      <c r="BM175" s="18" t="s">
        <v>670</v>
      </c>
    </row>
    <row r="176" spans="2:65" s="1" customFormat="1" ht="31.5" customHeight="1" x14ac:dyDescent="0.3">
      <c r="B176" s="135"/>
      <c r="C176" s="158" t="s">
        <v>322</v>
      </c>
      <c r="D176" s="158" t="s">
        <v>152</v>
      </c>
      <c r="E176" s="159" t="s">
        <v>307</v>
      </c>
      <c r="F176" s="265" t="s">
        <v>308</v>
      </c>
      <c r="G176" s="265"/>
      <c r="H176" s="265"/>
      <c r="I176" s="265"/>
      <c r="J176" s="160" t="s">
        <v>185</v>
      </c>
      <c r="K176" s="161">
        <v>23.417999999999999</v>
      </c>
      <c r="L176" s="266">
        <v>0</v>
      </c>
      <c r="M176" s="266"/>
      <c r="N176" s="266">
        <f t="shared" si="20"/>
        <v>0</v>
      </c>
      <c r="O176" s="266"/>
      <c r="P176" s="266"/>
      <c r="Q176" s="266"/>
      <c r="R176" s="137"/>
      <c r="T176" s="162" t="s">
        <v>5</v>
      </c>
      <c r="U176" s="41" t="s">
        <v>38</v>
      </c>
      <c r="V176" s="163">
        <v>0.156</v>
      </c>
      <c r="W176" s="163">
        <f t="shared" si="21"/>
        <v>3.6532079999999998</v>
      </c>
      <c r="X176" s="163">
        <v>0</v>
      </c>
      <c r="Y176" s="163">
        <f t="shared" si="22"/>
        <v>0</v>
      </c>
      <c r="Z176" s="163">
        <v>0</v>
      </c>
      <c r="AA176" s="164">
        <f t="shared" si="23"/>
        <v>0</v>
      </c>
      <c r="AR176" s="18" t="s">
        <v>156</v>
      </c>
      <c r="AT176" s="18" t="s">
        <v>152</v>
      </c>
      <c r="AU176" s="18" t="s">
        <v>81</v>
      </c>
      <c r="AY176" s="18" t="s">
        <v>151</v>
      </c>
      <c r="BE176" s="165">
        <f t="shared" si="24"/>
        <v>0</v>
      </c>
      <c r="BF176" s="165">
        <f t="shared" si="25"/>
        <v>0</v>
      </c>
      <c r="BG176" s="165">
        <f t="shared" si="26"/>
        <v>0</v>
      </c>
      <c r="BH176" s="165">
        <f t="shared" si="27"/>
        <v>0</v>
      </c>
      <c r="BI176" s="165">
        <f t="shared" si="28"/>
        <v>0</v>
      </c>
      <c r="BJ176" s="18" t="s">
        <v>81</v>
      </c>
      <c r="BK176" s="166">
        <f t="shared" si="29"/>
        <v>0</v>
      </c>
      <c r="BL176" s="18" t="s">
        <v>156</v>
      </c>
      <c r="BM176" s="18" t="s">
        <v>671</v>
      </c>
    </row>
    <row r="177" spans="2:65" s="1" customFormat="1" ht="31.5" customHeight="1" x14ac:dyDescent="0.3">
      <c r="B177" s="135"/>
      <c r="C177" s="158" t="s">
        <v>326</v>
      </c>
      <c r="D177" s="158" t="s">
        <v>152</v>
      </c>
      <c r="E177" s="159" t="s">
        <v>311</v>
      </c>
      <c r="F177" s="265" t="s">
        <v>312</v>
      </c>
      <c r="G177" s="265"/>
      <c r="H177" s="265"/>
      <c r="I177" s="265"/>
      <c r="J177" s="160" t="s">
        <v>185</v>
      </c>
      <c r="K177" s="161">
        <v>23.417999999999999</v>
      </c>
      <c r="L177" s="266">
        <v>0</v>
      </c>
      <c r="M177" s="266"/>
      <c r="N177" s="266">
        <f t="shared" si="20"/>
        <v>0</v>
      </c>
      <c r="O177" s="266"/>
      <c r="P177" s="266"/>
      <c r="Q177" s="266"/>
      <c r="R177" s="137"/>
      <c r="T177" s="162" t="s">
        <v>5</v>
      </c>
      <c r="U177" s="41" t="s">
        <v>38</v>
      </c>
      <c r="V177" s="163">
        <v>0</v>
      </c>
      <c r="W177" s="163">
        <f t="shared" si="21"/>
        <v>0</v>
      </c>
      <c r="X177" s="163">
        <v>0</v>
      </c>
      <c r="Y177" s="163">
        <f t="shared" si="22"/>
        <v>0</v>
      </c>
      <c r="Z177" s="163">
        <v>0</v>
      </c>
      <c r="AA177" s="164">
        <f t="shared" si="23"/>
        <v>0</v>
      </c>
      <c r="AR177" s="18" t="s">
        <v>156</v>
      </c>
      <c r="AT177" s="18" t="s">
        <v>152</v>
      </c>
      <c r="AU177" s="18" t="s">
        <v>81</v>
      </c>
      <c r="AY177" s="18" t="s">
        <v>151</v>
      </c>
      <c r="BE177" s="165">
        <f t="shared" si="24"/>
        <v>0</v>
      </c>
      <c r="BF177" s="165">
        <f t="shared" si="25"/>
        <v>0</v>
      </c>
      <c r="BG177" s="165">
        <f t="shared" si="26"/>
        <v>0</v>
      </c>
      <c r="BH177" s="165">
        <f t="shared" si="27"/>
        <v>0</v>
      </c>
      <c r="BI177" s="165">
        <f t="shared" si="28"/>
        <v>0</v>
      </c>
      <c r="BJ177" s="18" t="s">
        <v>81</v>
      </c>
      <c r="BK177" s="166">
        <f t="shared" si="29"/>
        <v>0</v>
      </c>
      <c r="BL177" s="18" t="s">
        <v>156</v>
      </c>
      <c r="BM177" s="18" t="s">
        <v>672</v>
      </c>
    </row>
    <row r="178" spans="2:65" s="1" customFormat="1" ht="22.5" customHeight="1" x14ac:dyDescent="0.3">
      <c r="B178" s="135"/>
      <c r="C178" s="158" t="s">
        <v>331</v>
      </c>
      <c r="D178" s="158" t="s">
        <v>152</v>
      </c>
      <c r="E178" s="159" t="s">
        <v>673</v>
      </c>
      <c r="F178" s="265" t="s">
        <v>674</v>
      </c>
      <c r="G178" s="265"/>
      <c r="H178" s="265"/>
      <c r="I178" s="265"/>
      <c r="J178" s="160" t="s">
        <v>675</v>
      </c>
      <c r="K178" s="161">
        <v>2</v>
      </c>
      <c r="L178" s="266">
        <v>0</v>
      </c>
      <c r="M178" s="266"/>
      <c r="N178" s="266">
        <f t="shared" si="20"/>
        <v>0</v>
      </c>
      <c r="O178" s="266"/>
      <c r="P178" s="266"/>
      <c r="Q178" s="266"/>
      <c r="R178" s="137"/>
      <c r="T178" s="162" t="s">
        <v>5</v>
      </c>
      <c r="U178" s="41" t="s">
        <v>38</v>
      </c>
      <c r="V178" s="163">
        <v>0</v>
      </c>
      <c r="W178" s="163">
        <f t="shared" si="21"/>
        <v>0</v>
      </c>
      <c r="X178" s="163">
        <v>0</v>
      </c>
      <c r="Y178" s="163">
        <f t="shared" si="22"/>
        <v>0</v>
      </c>
      <c r="Z178" s="163">
        <v>0</v>
      </c>
      <c r="AA178" s="164">
        <f t="shared" si="23"/>
        <v>0</v>
      </c>
      <c r="AR178" s="18" t="s">
        <v>156</v>
      </c>
      <c r="AT178" s="18" t="s">
        <v>152</v>
      </c>
      <c r="AU178" s="18" t="s">
        <v>81</v>
      </c>
      <c r="AY178" s="18" t="s">
        <v>151</v>
      </c>
      <c r="BE178" s="165">
        <f t="shared" si="24"/>
        <v>0</v>
      </c>
      <c r="BF178" s="165">
        <f t="shared" si="25"/>
        <v>0</v>
      </c>
      <c r="BG178" s="165">
        <f t="shared" si="26"/>
        <v>0</v>
      </c>
      <c r="BH178" s="165">
        <f t="shared" si="27"/>
        <v>0</v>
      </c>
      <c r="BI178" s="165">
        <f t="shared" si="28"/>
        <v>0</v>
      </c>
      <c r="BJ178" s="18" t="s">
        <v>81</v>
      </c>
      <c r="BK178" s="166">
        <f t="shared" si="29"/>
        <v>0</v>
      </c>
      <c r="BL178" s="18" t="s">
        <v>156</v>
      </c>
      <c r="BM178" s="18" t="s">
        <v>676</v>
      </c>
    </row>
    <row r="179" spans="2:65" s="10" customFormat="1" ht="29.85" customHeight="1" x14ac:dyDescent="0.35">
      <c r="B179" s="147"/>
      <c r="C179" s="148"/>
      <c r="D179" s="157" t="s">
        <v>134</v>
      </c>
      <c r="E179" s="157"/>
      <c r="F179" s="157"/>
      <c r="G179" s="157"/>
      <c r="H179" s="157"/>
      <c r="I179" s="157"/>
      <c r="J179" s="157"/>
      <c r="K179" s="157"/>
      <c r="L179" s="157"/>
      <c r="M179" s="157"/>
      <c r="N179" s="281">
        <f>BK179</f>
        <v>0</v>
      </c>
      <c r="O179" s="282"/>
      <c r="P179" s="282"/>
      <c r="Q179" s="282"/>
      <c r="R179" s="150"/>
      <c r="T179" s="151"/>
      <c r="U179" s="148"/>
      <c r="V179" s="148"/>
      <c r="W179" s="152">
        <f>W180</f>
        <v>343.34958899999998</v>
      </c>
      <c r="X179" s="148"/>
      <c r="Y179" s="152">
        <f>Y180</f>
        <v>0</v>
      </c>
      <c r="Z179" s="148"/>
      <c r="AA179" s="153">
        <f>AA180</f>
        <v>0</v>
      </c>
      <c r="AR179" s="154" t="s">
        <v>76</v>
      </c>
      <c r="AT179" s="155" t="s">
        <v>70</v>
      </c>
      <c r="AU179" s="155" t="s">
        <v>76</v>
      </c>
      <c r="AY179" s="154" t="s">
        <v>151</v>
      </c>
      <c r="BK179" s="156">
        <f>BK180</f>
        <v>0</v>
      </c>
    </row>
    <row r="180" spans="2:65" s="1" customFormat="1" ht="31.5" customHeight="1" x14ac:dyDescent="0.3">
      <c r="B180" s="135"/>
      <c r="C180" s="158" t="s">
        <v>335</v>
      </c>
      <c r="D180" s="158" t="s">
        <v>152</v>
      </c>
      <c r="E180" s="159" t="s">
        <v>315</v>
      </c>
      <c r="F180" s="265" t="s">
        <v>316</v>
      </c>
      <c r="G180" s="265"/>
      <c r="H180" s="265"/>
      <c r="I180" s="265"/>
      <c r="J180" s="160" t="s">
        <v>185</v>
      </c>
      <c r="K180" s="161">
        <v>139.40299999999999</v>
      </c>
      <c r="L180" s="266">
        <v>0</v>
      </c>
      <c r="M180" s="266"/>
      <c r="N180" s="266">
        <f>ROUND(L180*K180,3)</f>
        <v>0</v>
      </c>
      <c r="O180" s="266"/>
      <c r="P180" s="266"/>
      <c r="Q180" s="266"/>
      <c r="R180" s="137"/>
      <c r="T180" s="162" t="s">
        <v>5</v>
      </c>
      <c r="U180" s="41" t="s">
        <v>38</v>
      </c>
      <c r="V180" s="163">
        <v>2.4630000000000001</v>
      </c>
      <c r="W180" s="163">
        <f>V180*K180</f>
        <v>343.34958899999998</v>
      </c>
      <c r="X180" s="163">
        <v>0</v>
      </c>
      <c r="Y180" s="163">
        <f>X180*K180</f>
        <v>0</v>
      </c>
      <c r="Z180" s="163">
        <v>0</v>
      </c>
      <c r="AA180" s="164">
        <f>Z180*K180</f>
        <v>0</v>
      </c>
      <c r="AR180" s="18" t="s">
        <v>156</v>
      </c>
      <c r="AT180" s="18" t="s">
        <v>152</v>
      </c>
      <c r="AU180" s="18" t="s">
        <v>81</v>
      </c>
      <c r="AY180" s="18" t="s">
        <v>151</v>
      </c>
      <c r="BE180" s="165">
        <f>IF(U180="základná",N180,0)</f>
        <v>0</v>
      </c>
      <c r="BF180" s="165">
        <f>IF(U180="znížená",N180,0)</f>
        <v>0</v>
      </c>
      <c r="BG180" s="165">
        <f>IF(U180="zákl. prenesená",N180,0)</f>
        <v>0</v>
      </c>
      <c r="BH180" s="165">
        <f>IF(U180="zníž. prenesená",N180,0)</f>
        <v>0</v>
      </c>
      <c r="BI180" s="165">
        <f>IF(U180="nulová",N180,0)</f>
        <v>0</v>
      </c>
      <c r="BJ180" s="18" t="s">
        <v>81</v>
      </c>
      <c r="BK180" s="166">
        <f>ROUND(L180*K180,3)</f>
        <v>0</v>
      </c>
      <c r="BL180" s="18" t="s">
        <v>156</v>
      </c>
      <c r="BM180" s="18" t="s">
        <v>677</v>
      </c>
    </row>
    <row r="181" spans="2:65" s="10" customFormat="1" ht="37.35" customHeight="1" x14ac:dyDescent="0.35">
      <c r="B181" s="147"/>
      <c r="C181" s="148"/>
      <c r="D181" s="149" t="s">
        <v>135</v>
      </c>
      <c r="E181" s="149"/>
      <c r="F181" s="149"/>
      <c r="G181" s="149"/>
      <c r="H181" s="149"/>
      <c r="I181" s="149"/>
      <c r="J181" s="149"/>
      <c r="K181" s="149"/>
      <c r="L181" s="149"/>
      <c r="M181" s="149"/>
      <c r="N181" s="283">
        <f>BK181</f>
        <v>0</v>
      </c>
      <c r="O181" s="284"/>
      <c r="P181" s="284"/>
      <c r="Q181" s="284"/>
      <c r="R181" s="150"/>
      <c r="T181" s="151"/>
      <c r="U181" s="148"/>
      <c r="V181" s="148"/>
      <c r="W181" s="152">
        <f>W182+W186+W214+W223</f>
        <v>1045.5458709999998</v>
      </c>
      <c r="X181" s="148"/>
      <c r="Y181" s="152">
        <f>Y182+Y186+Y214+Y223</f>
        <v>12.066175449999999</v>
      </c>
      <c r="Z181" s="148"/>
      <c r="AA181" s="153">
        <f>AA182+AA186+AA214+AA223</f>
        <v>2.3592269999999997</v>
      </c>
      <c r="AR181" s="154" t="s">
        <v>81</v>
      </c>
      <c r="AT181" s="155" t="s">
        <v>70</v>
      </c>
      <c r="AU181" s="155" t="s">
        <v>71</v>
      </c>
      <c r="AY181" s="154" t="s">
        <v>151</v>
      </c>
      <c r="BK181" s="156">
        <f>BK182+BK186+BK214+BK223</f>
        <v>0</v>
      </c>
    </row>
    <row r="182" spans="2:65" s="10" customFormat="1" ht="19.95" customHeight="1" x14ac:dyDescent="0.35">
      <c r="B182" s="147"/>
      <c r="C182" s="148"/>
      <c r="D182" s="157" t="s">
        <v>136</v>
      </c>
      <c r="E182" s="157"/>
      <c r="F182" s="157"/>
      <c r="G182" s="157"/>
      <c r="H182" s="157"/>
      <c r="I182" s="157"/>
      <c r="J182" s="157"/>
      <c r="K182" s="157"/>
      <c r="L182" s="157"/>
      <c r="M182" s="157"/>
      <c r="N182" s="279">
        <f>BK182</f>
        <v>0</v>
      </c>
      <c r="O182" s="280"/>
      <c r="P182" s="280"/>
      <c r="Q182" s="280"/>
      <c r="R182" s="150"/>
      <c r="T182" s="151"/>
      <c r="U182" s="148"/>
      <c r="V182" s="148"/>
      <c r="W182" s="152">
        <f>SUM(W183:W185)</f>
        <v>7.5490800000000009</v>
      </c>
      <c r="X182" s="148"/>
      <c r="Y182" s="152">
        <f>SUM(Y183:Y185)</f>
        <v>0.10889016</v>
      </c>
      <c r="Z182" s="148"/>
      <c r="AA182" s="153">
        <f>SUM(AA183:AA185)</f>
        <v>0</v>
      </c>
      <c r="AR182" s="154" t="s">
        <v>81</v>
      </c>
      <c r="AT182" s="155" t="s">
        <v>70</v>
      </c>
      <c r="AU182" s="155" t="s">
        <v>76</v>
      </c>
      <c r="AY182" s="154" t="s">
        <v>151</v>
      </c>
      <c r="BK182" s="156">
        <f>SUM(BK183:BK185)</f>
        <v>0</v>
      </c>
    </row>
    <row r="183" spans="2:65" s="1" customFormat="1" ht="31.5" customHeight="1" x14ac:dyDescent="0.3">
      <c r="B183" s="135"/>
      <c r="C183" s="158" t="s">
        <v>339</v>
      </c>
      <c r="D183" s="158" t="s">
        <v>152</v>
      </c>
      <c r="E183" s="159" t="s">
        <v>678</v>
      </c>
      <c r="F183" s="265" t="s">
        <v>679</v>
      </c>
      <c r="G183" s="265"/>
      <c r="H183" s="265"/>
      <c r="I183" s="265"/>
      <c r="J183" s="160" t="s">
        <v>176</v>
      </c>
      <c r="K183" s="161">
        <v>45.752000000000002</v>
      </c>
      <c r="L183" s="266">
        <v>0</v>
      </c>
      <c r="M183" s="266"/>
      <c r="N183" s="266">
        <f>ROUND(L183*K183,3)</f>
        <v>0</v>
      </c>
      <c r="O183" s="266"/>
      <c r="P183" s="266"/>
      <c r="Q183" s="266"/>
      <c r="R183" s="137"/>
      <c r="T183" s="162" t="s">
        <v>5</v>
      </c>
      <c r="U183" s="41" t="s">
        <v>38</v>
      </c>
      <c r="V183" s="163">
        <v>0.16500000000000001</v>
      </c>
      <c r="W183" s="163">
        <f>V183*K183</f>
        <v>7.5490800000000009</v>
      </c>
      <c r="X183" s="163">
        <v>8.0000000000000007E-5</v>
      </c>
      <c r="Y183" s="163">
        <f>X183*K183</f>
        <v>3.6601600000000004E-3</v>
      </c>
      <c r="Z183" s="163">
        <v>0</v>
      </c>
      <c r="AA183" s="164">
        <f>Z183*K183</f>
        <v>0</v>
      </c>
      <c r="AR183" s="18" t="s">
        <v>219</v>
      </c>
      <c r="AT183" s="18" t="s">
        <v>152</v>
      </c>
      <c r="AU183" s="18" t="s">
        <v>81</v>
      </c>
      <c r="AY183" s="18" t="s">
        <v>151</v>
      </c>
      <c r="BE183" s="165">
        <f>IF(U183="základná",N183,0)</f>
        <v>0</v>
      </c>
      <c r="BF183" s="165">
        <f>IF(U183="znížená",N183,0)</f>
        <v>0</v>
      </c>
      <c r="BG183" s="165">
        <f>IF(U183="zákl. prenesená",N183,0)</f>
        <v>0</v>
      </c>
      <c r="BH183" s="165">
        <f>IF(U183="zníž. prenesená",N183,0)</f>
        <v>0</v>
      </c>
      <c r="BI183" s="165">
        <f>IF(U183="nulová",N183,0)</f>
        <v>0</v>
      </c>
      <c r="BJ183" s="18" t="s">
        <v>81</v>
      </c>
      <c r="BK183" s="166">
        <f>ROUND(L183*K183,3)</f>
        <v>0</v>
      </c>
      <c r="BL183" s="18" t="s">
        <v>219</v>
      </c>
      <c r="BM183" s="18" t="s">
        <v>680</v>
      </c>
    </row>
    <row r="184" spans="2:65" s="1" customFormat="1" ht="31.5" customHeight="1" x14ac:dyDescent="0.3">
      <c r="B184" s="135"/>
      <c r="C184" s="167" t="s">
        <v>343</v>
      </c>
      <c r="D184" s="167" t="s">
        <v>197</v>
      </c>
      <c r="E184" s="168" t="s">
        <v>681</v>
      </c>
      <c r="F184" s="267" t="s">
        <v>682</v>
      </c>
      <c r="G184" s="267"/>
      <c r="H184" s="267"/>
      <c r="I184" s="267"/>
      <c r="J184" s="169" t="s">
        <v>176</v>
      </c>
      <c r="K184" s="170">
        <v>52.615000000000002</v>
      </c>
      <c r="L184" s="268">
        <v>0</v>
      </c>
      <c r="M184" s="268"/>
      <c r="N184" s="268">
        <f>ROUND(L184*K184,3)</f>
        <v>0</v>
      </c>
      <c r="O184" s="266"/>
      <c r="P184" s="266"/>
      <c r="Q184" s="266"/>
      <c r="R184" s="137"/>
      <c r="T184" s="162" t="s">
        <v>5</v>
      </c>
      <c r="U184" s="41" t="s">
        <v>38</v>
      </c>
      <c r="V184" s="163">
        <v>0</v>
      </c>
      <c r="W184" s="163">
        <f>V184*K184</f>
        <v>0</v>
      </c>
      <c r="X184" s="163">
        <v>2E-3</v>
      </c>
      <c r="Y184" s="163">
        <f>X184*K184</f>
        <v>0.10523</v>
      </c>
      <c r="Z184" s="163">
        <v>0</v>
      </c>
      <c r="AA184" s="164">
        <f>Z184*K184</f>
        <v>0</v>
      </c>
      <c r="AR184" s="18" t="s">
        <v>282</v>
      </c>
      <c r="AT184" s="18" t="s">
        <v>197</v>
      </c>
      <c r="AU184" s="18" t="s">
        <v>81</v>
      </c>
      <c r="AY184" s="18" t="s">
        <v>151</v>
      </c>
      <c r="BE184" s="165">
        <f>IF(U184="základná",N184,0)</f>
        <v>0</v>
      </c>
      <c r="BF184" s="165">
        <f>IF(U184="znížená",N184,0)</f>
        <v>0</v>
      </c>
      <c r="BG184" s="165">
        <f>IF(U184="zákl. prenesená",N184,0)</f>
        <v>0</v>
      </c>
      <c r="BH184" s="165">
        <f>IF(U184="zníž. prenesená",N184,0)</f>
        <v>0</v>
      </c>
      <c r="BI184" s="165">
        <f>IF(U184="nulová",N184,0)</f>
        <v>0</v>
      </c>
      <c r="BJ184" s="18" t="s">
        <v>81</v>
      </c>
      <c r="BK184" s="166">
        <f>ROUND(L184*K184,3)</f>
        <v>0</v>
      </c>
      <c r="BL184" s="18" t="s">
        <v>219</v>
      </c>
      <c r="BM184" s="18" t="s">
        <v>683</v>
      </c>
    </row>
    <row r="185" spans="2:65" s="1" customFormat="1" ht="31.5" customHeight="1" x14ac:dyDescent="0.3">
      <c r="B185" s="135"/>
      <c r="C185" s="158" t="s">
        <v>347</v>
      </c>
      <c r="D185" s="158" t="s">
        <v>152</v>
      </c>
      <c r="E185" s="159" t="s">
        <v>327</v>
      </c>
      <c r="F185" s="265" t="s">
        <v>328</v>
      </c>
      <c r="G185" s="265"/>
      <c r="H185" s="265"/>
      <c r="I185" s="265"/>
      <c r="J185" s="160" t="s">
        <v>329</v>
      </c>
      <c r="K185" s="161">
        <v>2.6779999999999999</v>
      </c>
      <c r="L185" s="266">
        <v>0</v>
      </c>
      <c r="M185" s="266"/>
      <c r="N185" s="266">
        <f>ROUND(L185*K185,3)</f>
        <v>0</v>
      </c>
      <c r="O185" s="266"/>
      <c r="P185" s="266"/>
      <c r="Q185" s="266"/>
      <c r="R185" s="137"/>
      <c r="T185" s="162" t="s">
        <v>5</v>
      </c>
      <c r="U185" s="41" t="s">
        <v>38</v>
      </c>
      <c r="V185" s="163">
        <v>0</v>
      </c>
      <c r="W185" s="163">
        <f>V185*K185</f>
        <v>0</v>
      </c>
      <c r="X185" s="163">
        <v>0</v>
      </c>
      <c r="Y185" s="163">
        <f>X185*K185</f>
        <v>0</v>
      </c>
      <c r="Z185" s="163">
        <v>0</v>
      </c>
      <c r="AA185" s="164">
        <f>Z185*K185</f>
        <v>0</v>
      </c>
      <c r="AR185" s="18" t="s">
        <v>219</v>
      </c>
      <c r="AT185" s="18" t="s">
        <v>152</v>
      </c>
      <c r="AU185" s="18" t="s">
        <v>81</v>
      </c>
      <c r="AY185" s="18" t="s">
        <v>151</v>
      </c>
      <c r="BE185" s="165">
        <f>IF(U185="základná",N185,0)</f>
        <v>0</v>
      </c>
      <c r="BF185" s="165">
        <f>IF(U185="znížená",N185,0)</f>
        <v>0</v>
      </c>
      <c r="BG185" s="165">
        <f>IF(U185="zákl. prenesená",N185,0)</f>
        <v>0</v>
      </c>
      <c r="BH185" s="165">
        <f>IF(U185="zníž. prenesená",N185,0)</f>
        <v>0</v>
      </c>
      <c r="BI185" s="165">
        <f>IF(U185="nulová",N185,0)</f>
        <v>0</v>
      </c>
      <c r="BJ185" s="18" t="s">
        <v>81</v>
      </c>
      <c r="BK185" s="166">
        <f>ROUND(L185*K185,3)</f>
        <v>0</v>
      </c>
      <c r="BL185" s="18" t="s">
        <v>219</v>
      </c>
      <c r="BM185" s="18" t="s">
        <v>684</v>
      </c>
    </row>
    <row r="186" spans="2:65" s="10" customFormat="1" ht="29.85" customHeight="1" x14ac:dyDescent="0.35">
      <c r="B186" s="147"/>
      <c r="C186" s="148"/>
      <c r="D186" s="157" t="s">
        <v>558</v>
      </c>
      <c r="E186" s="157"/>
      <c r="F186" s="157"/>
      <c r="G186" s="157"/>
      <c r="H186" s="157"/>
      <c r="I186" s="157"/>
      <c r="J186" s="157"/>
      <c r="K186" s="157"/>
      <c r="L186" s="157"/>
      <c r="M186" s="157"/>
      <c r="N186" s="281">
        <f>BK186</f>
        <v>0</v>
      </c>
      <c r="O186" s="282"/>
      <c r="P186" s="282"/>
      <c r="Q186" s="282"/>
      <c r="R186" s="150"/>
      <c r="T186" s="151"/>
      <c r="U186" s="148"/>
      <c r="V186" s="148"/>
      <c r="W186" s="152">
        <f>SUM(W187:W213)</f>
        <v>458.88375399999995</v>
      </c>
      <c r="X186" s="148"/>
      <c r="Y186" s="152">
        <f>SUM(Y187:Y213)</f>
        <v>4.7359081199999995</v>
      </c>
      <c r="Z186" s="148"/>
      <c r="AA186" s="153">
        <f>SUM(AA187:AA213)</f>
        <v>1.643146</v>
      </c>
      <c r="AR186" s="154" t="s">
        <v>81</v>
      </c>
      <c r="AT186" s="155" t="s">
        <v>70</v>
      </c>
      <c r="AU186" s="155" t="s">
        <v>76</v>
      </c>
      <c r="AY186" s="154" t="s">
        <v>151</v>
      </c>
      <c r="BK186" s="156">
        <f>SUM(BK187:BK213)</f>
        <v>0</v>
      </c>
    </row>
    <row r="187" spans="2:65" s="1" customFormat="1" ht="31.5" customHeight="1" x14ac:dyDescent="0.3">
      <c r="B187" s="135"/>
      <c r="C187" s="158" t="s">
        <v>352</v>
      </c>
      <c r="D187" s="158" t="s">
        <v>152</v>
      </c>
      <c r="E187" s="159" t="s">
        <v>685</v>
      </c>
      <c r="F187" s="265" t="s">
        <v>686</v>
      </c>
      <c r="G187" s="265"/>
      <c r="H187" s="265"/>
      <c r="I187" s="265"/>
      <c r="J187" s="160" t="s">
        <v>176</v>
      </c>
      <c r="K187" s="161">
        <v>821.57299999999998</v>
      </c>
      <c r="L187" s="266">
        <v>0</v>
      </c>
      <c r="M187" s="266"/>
      <c r="N187" s="266">
        <f>ROUND(L187*K187,3)</f>
        <v>0</v>
      </c>
      <c r="O187" s="266"/>
      <c r="P187" s="266"/>
      <c r="Q187" s="266"/>
      <c r="R187" s="137"/>
      <c r="T187" s="162" t="s">
        <v>5</v>
      </c>
      <c r="U187" s="41" t="s">
        <v>38</v>
      </c>
      <c r="V187" s="163">
        <v>0.04</v>
      </c>
      <c r="W187" s="163">
        <f>V187*K187</f>
        <v>32.862920000000003</v>
      </c>
      <c r="X187" s="163">
        <v>0</v>
      </c>
      <c r="Y187" s="163">
        <f>X187*K187</f>
        <v>0</v>
      </c>
      <c r="Z187" s="163">
        <v>0</v>
      </c>
      <c r="AA187" s="164">
        <f>Z187*K187</f>
        <v>0</v>
      </c>
      <c r="AR187" s="18" t="s">
        <v>219</v>
      </c>
      <c r="AT187" s="18" t="s">
        <v>152</v>
      </c>
      <c r="AU187" s="18" t="s">
        <v>81</v>
      </c>
      <c r="AY187" s="18" t="s">
        <v>151</v>
      </c>
      <c r="BE187" s="165">
        <f>IF(U187="základná",N187,0)</f>
        <v>0</v>
      </c>
      <c r="BF187" s="165">
        <f>IF(U187="znížená",N187,0)</f>
        <v>0</v>
      </c>
      <c r="BG187" s="165">
        <f>IF(U187="zákl. prenesená",N187,0)</f>
        <v>0</v>
      </c>
      <c r="BH187" s="165">
        <f>IF(U187="zníž. prenesená",N187,0)</f>
        <v>0</v>
      </c>
      <c r="BI187" s="165">
        <f>IF(U187="nulová",N187,0)</f>
        <v>0</v>
      </c>
      <c r="BJ187" s="18" t="s">
        <v>81</v>
      </c>
      <c r="BK187" s="166">
        <f>ROUND(L187*K187,3)</f>
        <v>0</v>
      </c>
      <c r="BL187" s="18" t="s">
        <v>219</v>
      </c>
      <c r="BM187" s="18" t="s">
        <v>687</v>
      </c>
    </row>
    <row r="188" spans="2:65" s="1" customFormat="1" ht="22.5" customHeight="1" x14ac:dyDescent="0.3">
      <c r="B188" s="135"/>
      <c r="C188" s="167" t="s">
        <v>356</v>
      </c>
      <c r="D188" s="167" t="s">
        <v>197</v>
      </c>
      <c r="E188" s="168" t="s">
        <v>688</v>
      </c>
      <c r="F188" s="271" t="s">
        <v>888</v>
      </c>
      <c r="G188" s="267"/>
      <c r="H188" s="267"/>
      <c r="I188" s="267"/>
      <c r="J188" s="169" t="s">
        <v>176</v>
      </c>
      <c r="K188" s="170">
        <v>944.80899999999997</v>
      </c>
      <c r="L188" s="268">
        <v>0</v>
      </c>
      <c r="M188" s="268"/>
      <c r="N188" s="268">
        <f>ROUND(L188*K188,3)</f>
        <v>0</v>
      </c>
      <c r="O188" s="266"/>
      <c r="P188" s="266"/>
      <c r="Q188" s="266"/>
      <c r="R188" s="137"/>
      <c r="T188" s="162" t="s">
        <v>5</v>
      </c>
      <c r="U188" s="41" t="s">
        <v>38</v>
      </c>
      <c r="V188" s="163">
        <v>0</v>
      </c>
      <c r="W188" s="163">
        <f>V188*K188</f>
        <v>0</v>
      </c>
      <c r="X188" s="163">
        <v>1.8000000000000001E-4</v>
      </c>
      <c r="Y188" s="163">
        <f>X188*K188</f>
        <v>0.17006562</v>
      </c>
      <c r="Z188" s="163">
        <v>0</v>
      </c>
      <c r="AA188" s="164">
        <f>Z188*K188</f>
        <v>0</v>
      </c>
      <c r="AR188" s="18" t="s">
        <v>282</v>
      </c>
      <c r="AT188" s="18" t="s">
        <v>197</v>
      </c>
      <c r="AU188" s="18" t="s">
        <v>81</v>
      </c>
      <c r="AY188" s="18" t="s">
        <v>151</v>
      </c>
      <c r="BE188" s="165">
        <f>IF(U188="základná",N188,0)</f>
        <v>0</v>
      </c>
      <c r="BF188" s="165">
        <f>IF(U188="znížená",N188,0)</f>
        <v>0</v>
      </c>
      <c r="BG188" s="165">
        <f>IF(U188="zákl. prenesená",N188,0)</f>
        <v>0</v>
      </c>
      <c r="BH188" s="165">
        <f>IF(U188="zníž. prenesená",N188,0)</f>
        <v>0</v>
      </c>
      <c r="BI188" s="165">
        <f>IF(U188="nulová",N188,0)</f>
        <v>0</v>
      </c>
      <c r="BJ188" s="18" t="s">
        <v>81</v>
      </c>
      <c r="BK188" s="166">
        <f>ROUND(L188*K188,3)</f>
        <v>0</v>
      </c>
      <c r="BL188" s="18" t="s">
        <v>219</v>
      </c>
      <c r="BM188" s="18" t="s">
        <v>689</v>
      </c>
    </row>
    <row r="189" spans="2:65" s="1" customFormat="1" ht="22.5" customHeight="1" x14ac:dyDescent="0.3">
      <c r="B189" s="32"/>
      <c r="C189" s="33"/>
      <c r="D189" s="33"/>
      <c r="E189" s="33"/>
      <c r="F189" s="269" t="s">
        <v>690</v>
      </c>
      <c r="G189" s="270"/>
      <c r="H189" s="270"/>
      <c r="I189" s="270"/>
      <c r="J189" s="33"/>
      <c r="K189" s="33"/>
      <c r="L189" s="33"/>
      <c r="M189" s="33"/>
      <c r="N189" s="33"/>
      <c r="O189" s="33"/>
      <c r="P189" s="33"/>
      <c r="Q189" s="33"/>
      <c r="R189" s="34"/>
      <c r="T189" s="171"/>
      <c r="U189" s="33"/>
      <c r="V189" s="33"/>
      <c r="W189" s="33"/>
      <c r="X189" s="33"/>
      <c r="Y189" s="33"/>
      <c r="Z189" s="33"/>
      <c r="AA189" s="71"/>
      <c r="AT189" s="18" t="s">
        <v>210</v>
      </c>
      <c r="AU189" s="18" t="s">
        <v>81</v>
      </c>
    </row>
    <row r="190" spans="2:65" s="1" customFormat="1" ht="22.5" customHeight="1" x14ac:dyDescent="0.3">
      <c r="B190" s="135"/>
      <c r="C190" s="158" t="s">
        <v>360</v>
      </c>
      <c r="D190" s="158" t="s">
        <v>152</v>
      </c>
      <c r="E190" s="159" t="s">
        <v>691</v>
      </c>
      <c r="F190" s="265" t="s">
        <v>692</v>
      </c>
      <c r="G190" s="265"/>
      <c r="H190" s="265"/>
      <c r="I190" s="265"/>
      <c r="J190" s="160" t="s">
        <v>176</v>
      </c>
      <c r="K190" s="161">
        <v>821.57299999999998</v>
      </c>
      <c r="L190" s="266">
        <v>0</v>
      </c>
      <c r="M190" s="266"/>
      <c r="N190" s="266">
        <f t="shared" ref="N190:N213" si="30">ROUND(L190*K190,3)</f>
        <v>0</v>
      </c>
      <c r="O190" s="266"/>
      <c r="P190" s="266"/>
      <c r="Q190" s="266"/>
      <c r="R190" s="137"/>
      <c r="T190" s="162" t="s">
        <v>5</v>
      </c>
      <c r="U190" s="41" t="s">
        <v>38</v>
      </c>
      <c r="V190" s="163">
        <v>3.2000000000000001E-2</v>
      </c>
      <c r="W190" s="163">
        <f t="shared" ref="W190:W213" si="31">V190*K190</f>
        <v>26.290336</v>
      </c>
      <c r="X190" s="163">
        <v>0</v>
      </c>
      <c r="Y190" s="163">
        <f t="shared" ref="Y190:Y213" si="32">X190*K190</f>
        <v>0</v>
      </c>
      <c r="Z190" s="163">
        <v>2E-3</v>
      </c>
      <c r="AA190" s="164">
        <f t="shared" ref="AA190:AA213" si="33">Z190*K190</f>
        <v>1.643146</v>
      </c>
      <c r="AR190" s="18" t="s">
        <v>219</v>
      </c>
      <c r="AT190" s="18" t="s">
        <v>152</v>
      </c>
      <c r="AU190" s="18" t="s">
        <v>81</v>
      </c>
      <c r="AY190" s="18" t="s">
        <v>151</v>
      </c>
      <c r="BE190" s="165">
        <f t="shared" ref="BE190:BE213" si="34">IF(U190="základná",N190,0)</f>
        <v>0</v>
      </c>
      <c r="BF190" s="165">
        <f t="shared" ref="BF190:BF213" si="35">IF(U190="znížená",N190,0)</f>
        <v>0</v>
      </c>
      <c r="BG190" s="165">
        <f t="shared" ref="BG190:BG213" si="36">IF(U190="zákl. prenesená",N190,0)</f>
        <v>0</v>
      </c>
      <c r="BH190" s="165">
        <f t="shared" ref="BH190:BH213" si="37">IF(U190="zníž. prenesená",N190,0)</f>
        <v>0</v>
      </c>
      <c r="BI190" s="165">
        <f t="shared" ref="BI190:BI213" si="38">IF(U190="nulová",N190,0)</f>
        <v>0</v>
      </c>
      <c r="BJ190" s="18" t="s">
        <v>81</v>
      </c>
      <c r="BK190" s="166">
        <f t="shared" ref="BK190:BK213" si="39">ROUND(L190*K190,3)</f>
        <v>0</v>
      </c>
      <c r="BL190" s="18" t="s">
        <v>219</v>
      </c>
      <c r="BM190" s="18" t="s">
        <v>693</v>
      </c>
    </row>
    <row r="191" spans="2:65" s="1" customFormat="1" ht="44.25" customHeight="1" x14ac:dyDescent="0.3">
      <c r="B191" s="135"/>
      <c r="C191" s="158" t="s">
        <v>364</v>
      </c>
      <c r="D191" s="158" t="s">
        <v>152</v>
      </c>
      <c r="E191" s="159" t="s">
        <v>694</v>
      </c>
      <c r="F191" s="265" t="s">
        <v>695</v>
      </c>
      <c r="G191" s="265"/>
      <c r="H191" s="265"/>
      <c r="I191" s="265"/>
      <c r="J191" s="160" t="s">
        <v>176</v>
      </c>
      <c r="K191" s="161">
        <v>1041.0650000000001</v>
      </c>
      <c r="L191" s="266">
        <v>0</v>
      </c>
      <c r="M191" s="266"/>
      <c r="N191" s="266">
        <f t="shared" si="30"/>
        <v>0</v>
      </c>
      <c r="O191" s="266"/>
      <c r="P191" s="266"/>
      <c r="Q191" s="266"/>
      <c r="R191" s="137"/>
      <c r="T191" s="162" t="s">
        <v>5</v>
      </c>
      <c r="U191" s="41" t="s">
        <v>38</v>
      </c>
      <c r="V191" s="163">
        <v>0.24399999999999999</v>
      </c>
      <c r="W191" s="163">
        <f t="shared" si="31"/>
        <v>254.01985999999999</v>
      </c>
      <c r="X191" s="163">
        <v>0</v>
      </c>
      <c r="Y191" s="163">
        <f t="shared" si="32"/>
        <v>0</v>
      </c>
      <c r="Z191" s="163">
        <v>0</v>
      </c>
      <c r="AA191" s="164">
        <f t="shared" si="33"/>
        <v>0</v>
      </c>
      <c r="AR191" s="18" t="s">
        <v>219</v>
      </c>
      <c r="AT191" s="18" t="s">
        <v>152</v>
      </c>
      <c r="AU191" s="18" t="s">
        <v>81</v>
      </c>
      <c r="AY191" s="18" t="s">
        <v>151</v>
      </c>
      <c r="BE191" s="165">
        <f t="shared" si="34"/>
        <v>0</v>
      </c>
      <c r="BF191" s="165">
        <f t="shared" si="35"/>
        <v>0</v>
      </c>
      <c r="BG191" s="165">
        <f t="shared" si="36"/>
        <v>0</v>
      </c>
      <c r="BH191" s="165">
        <f t="shared" si="37"/>
        <v>0</v>
      </c>
      <c r="BI191" s="165">
        <f t="shared" si="38"/>
        <v>0</v>
      </c>
      <c r="BJ191" s="18" t="s">
        <v>81</v>
      </c>
      <c r="BK191" s="166">
        <f t="shared" si="39"/>
        <v>0</v>
      </c>
      <c r="BL191" s="18" t="s">
        <v>219</v>
      </c>
      <c r="BM191" s="18" t="s">
        <v>696</v>
      </c>
    </row>
    <row r="192" spans="2:65" s="1" customFormat="1" ht="22.5" customHeight="1" x14ac:dyDescent="0.3">
      <c r="B192" s="135"/>
      <c r="C192" s="167" t="s">
        <v>368</v>
      </c>
      <c r="D192" s="167" t="s">
        <v>197</v>
      </c>
      <c r="E192" s="168" t="s">
        <v>697</v>
      </c>
      <c r="F192" s="267" t="s">
        <v>698</v>
      </c>
      <c r="G192" s="267"/>
      <c r="H192" s="267"/>
      <c r="I192" s="267"/>
      <c r="J192" s="169" t="s">
        <v>164</v>
      </c>
      <c r="K192" s="170">
        <v>3268.944</v>
      </c>
      <c r="L192" s="268">
        <v>0</v>
      </c>
      <c r="M192" s="268"/>
      <c r="N192" s="268">
        <f t="shared" si="30"/>
        <v>0</v>
      </c>
      <c r="O192" s="266"/>
      <c r="P192" s="266"/>
      <c r="Q192" s="266"/>
      <c r="R192" s="137"/>
      <c r="T192" s="162" t="s">
        <v>5</v>
      </c>
      <c r="U192" s="41" t="s">
        <v>38</v>
      </c>
      <c r="V192" s="163">
        <v>0</v>
      </c>
      <c r="W192" s="163">
        <f t="shared" si="31"/>
        <v>0</v>
      </c>
      <c r="X192" s="163">
        <v>1.4999999999999999E-4</v>
      </c>
      <c r="Y192" s="163">
        <f t="shared" si="32"/>
        <v>0.49034159999999993</v>
      </c>
      <c r="Z192" s="163">
        <v>0</v>
      </c>
      <c r="AA192" s="164">
        <f t="shared" si="33"/>
        <v>0</v>
      </c>
      <c r="AR192" s="18" t="s">
        <v>282</v>
      </c>
      <c r="AT192" s="18" t="s">
        <v>197</v>
      </c>
      <c r="AU192" s="18" t="s">
        <v>81</v>
      </c>
      <c r="AY192" s="18" t="s">
        <v>151</v>
      </c>
      <c r="BE192" s="165">
        <f t="shared" si="34"/>
        <v>0</v>
      </c>
      <c r="BF192" s="165">
        <f t="shared" si="35"/>
        <v>0</v>
      </c>
      <c r="BG192" s="165">
        <f t="shared" si="36"/>
        <v>0</v>
      </c>
      <c r="BH192" s="165">
        <f t="shared" si="37"/>
        <v>0</v>
      </c>
      <c r="BI192" s="165">
        <f t="shared" si="38"/>
        <v>0</v>
      </c>
      <c r="BJ192" s="18" t="s">
        <v>81</v>
      </c>
      <c r="BK192" s="166">
        <f t="shared" si="39"/>
        <v>0</v>
      </c>
      <c r="BL192" s="18" t="s">
        <v>219</v>
      </c>
      <c r="BM192" s="18" t="s">
        <v>699</v>
      </c>
    </row>
    <row r="193" spans="2:65" s="1" customFormat="1" ht="22.5" customHeight="1" x14ac:dyDescent="0.3">
      <c r="B193" s="135"/>
      <c r="C193" s="167" t="s">
        <v>372</v>
      </c>
      <c r="D193" s="167" t="s">
        <v>197</v>
      </c>
      <c r="E193" s="168" t="s">
        <v>700</v>
      </c>
      <c r="F193" s="267" t="s">
        <v>701</v>
      </c>
      <c r="G193" s="267"/>
      <c r="H193" s="267"/>
      <c r="I193" s="267"/>
      <c r="J193" s="169" t="s">
        <v>176</v>
      </c>
      <c r="K193" s="170">
        <v>1113.94</v>
      </c>
      <c r="L193" s="268">
        <v>0</v>
      </c>
      <c r="M193" s="268"/>
      <c r="N193" s="268">
        <f t="shared" si="30"/>
        <v>0</v>
      </c>
      <c r="O193" s="266"/>
      <c r="P193" s="266"/>
      <c r="Q193" s="266"/>
      <c r="R193" s="137"/>
      <c r="T193" s="162" t="s">
        <v>5</v>
      </c>
      <c r="U193" s="41" t="s">
        <v>38</v>
      </c>
      <c r="V193" s="163">
        <v>0</v>
      </c>
      <c r="W193" s="163">
        <f t="shared" si="31"/>
        <v>0</v>
      </c>
      <c r="X193" s="163">
        <v>2.2000000000000001E-3</v>
      </c>
      <c r="Y193" s="163">
        <f t="shared" si="32"/>
        <v>2.4506680000000003</v>
      </c>
      <c r="Z193" s="163">
        <v>0</v>
      </c>
      <c r="AA193" s="164">
        <f t="shared" si="33"/>
        <v>0</v>
      </c>
      <c r="AR193" s="18" t="s">
        <v>282</v>
      </c>
      <c r="AT193" s="18" t="s">
        <v>197</v>
      </c>
      <c r="AU193" s="18" t="s">
        <v>81</v>
      </c>
      <c r="AY193" s="18" t="s">
        <v>151</v>
      </c>
      <c r="BE193" s="165">
        <f t="shared" si="34"/>
        <v>0</v>
      </c>
      <c r="BF193" s="165">
        <f t="shared" si="35"/>
        <v>0</v>
      </c>
      <c r="BG193" s="165">
        <f t="shared" si="36"/>
        <v>0</v>
      </c>
      <c r="BH193" s="165">
        <f t="shared" si="37"/>
        <v>0</v>
      </c>
      <c r="BI193" s="165">
        <f t="shared" si="38"/>
        <v>0</v>
      </c>
      <c r="BJ193" s="18" t="s">
        <v>81</v>
      </c>
      <c r="BK193" s="166">
        <f t="shared" si="39"/>
        <v>0</v>
      </c>
      <c r="BL193" s="18" t="s">
        <v>219</v>
      </c>
      <c r="BM193" s="18" t="s">
        <v>702</v>
      </c>
    </row>
    <row r="194" spans="2:65" s="1" customFormat="1" ht="31.5" customHeight="1" x14ac:dyDescent="0.3">
      <c r="B194" s="135"/>
      <c r="C194" s="158" t="s">
        <v>375</v>
      </c>
      <c r="D194" s="158" t="s">
        <v>152</v>
      </c>
      <c r="E194" s="159" t="s">
        <v>703</v>
      </c>
      <c r="F194" s="265" t="s">
        <v>704</v>
      </c>
      <c r="G194" s="265"/>
      <c r="H194" s="265"/>
      <c r="I194" s="265"/>
      <c r="J194" s="160" t="s">
        <v>164</v>
      </c>
      <c r="K194" s="161">
        <v>4</v>
      </c>
      <c r="L194" s="266">
        <v>0</v>
      </c>
      <c r="M194" s="266"/>
      <c r="N194" s="266">
        <f t="shared" si="30"/>
        <v>0</v>
      </c>
      <c r="O194" s="266"/>
      <c r="P194" s="266"/>
      <c r="Q194" s="266"/>
      <c r="R194" s="137"/>
      <c r="T194" s="162" t="s">
        <v>5</v>
      </c>
      <c r="U194" s="41" t="s">
        <v>38</v>
      </c>
      <c r="V194" s="163">
        <v>0.27131</v>
      </c>
      <c r="W194" s="163">
        <f t="shared" si="31"/>
        <v>1.08524</v>
      </c>
      <c r="X194" s="163">
        <v>6.0000000000000002E-5</v>
      </c>
      <c r="Y194" s="163">
        <f t="shared" si="32"/>
        <v>2.4000000000000001E-4</v>
      </c>
      <c r="Z194" s="163">
        <v>0</v>
      </c>
      <c r="AA194" s="164">
        <f t="shared" si="33"/>
        <v>0</v>
      </c>
      <c r="AR194" s="18" t="s">
        <v>219</v>
      </c>
      <c r="AT194" s="18" t="s">
        <v>152</v>
      </c>
      <c r="AU194" s="18" t="s">
        <v>81</v>
      </c>
      <c r="AY194" s="18" t="s">
        <v>151</v>
      </c>
      <c r="BE194" s="165">
        <f t="shared" si="34"/>
        <v>0</v>
      </c>
      <c r="BF194" s="165">
        <f t="shared" si="35"/>
        <v>0</v>
      </c>
      <c r="BG194" s="165">
        <f t="shared" si="36"/>
        <v>0</v>
      </c>
      <c r="BH194" s="165">
        <f t="shared" si="37"/>
        <v>0</v>
      </c>
      <c r="BI194" s="165">
        <f t="shared" si="38"/>
        <v>0</v>
      </c>
      <c r="BJ194" s="18" t="s">
        <v>81</v>
      </c>
      <c r="BK194" s="166">
        <f t="shared" si="39"/>
        <v>0</v>
      </c>
      <c r="BL194" s="18" t="s">
        <v>219</v>
      </c>
      <c r="BM194" s="18" t="s">
        <v>705</v>
      </c>
    </row>
    <row r="195" spans="2:65" s="1" customFormat="1" ht="22.5" customHeight="1" x14ac:dyDescent="0.3">
      <c r="B195" s="135"/>
      <c r="C195" s="167" t="s">
        <v>379</v>
      </c>
      <c r="D195" s="167" t="s">
        <v>197</v>
      </c>
      <c r="E195" s="168" t="s">
        <v>706</v>
      </c>
      <c r="F195" s="267" t="s">
        <v>707</v>
      </c>
      <c r="G195" s="267"/>
      <c r="H195" s="267"/>
      <c r="I195" s="267"/>
      <c r="J195" s="169" t="s">
        <v>164</v>
      </c>
      <c r="K195" s="170">
        <v>4</v>
      </c>
      <c r="L195" s="268">
        <v>0</v>
      </c>
      <c r="M195" s="268"/>
      <c r="N195" s="268">
        <f t="shared" si="30"/>
        <v>0</v>
      </c>
      <c r="O195" s="266"/>
      <c r="P195" s="266"/>
      <c r="Q195" s="266"/>
      <c r="R195" s="137"/>
      <c r="T195" s="162" t="s">
        <v>5</v>
      </c>
      <c r="U195" s="41" t="s">
        <v>38</v>
      </c>
      <c r="V195" s="163">
        <v>0</v>
      </c>
      <c r="W195" s="163">
        <f t="shared" si="31"/>
        <v>0</v>
      </c>
      <c r="X195" s="163">
        <v>8.4999999999999995E-4</v>
      </c>
      <c r="Y195" s="163">
        <f t="shared" si="32"/>
        <v>3.3999999999999998E-3</v>
      </c>
      <c r="Z195" s="163">
        <v>0</v>
      </c>
      <c r="AA195" s="164">
        <f t="shared" si="33"/>
        <v>0</v>
      </c>
      <c r="AR195" s="18" t="s">
        <v>282</v>
      </c>
      <c r="AT195" s="18" t="s">
        <v>197</v>
      </c>
      <c r="AU195" s="18" t="s">
        <v>81</v>
      </c>
      <c r="AY195" s="18" t="s">
        <v>151</v>
      </c>
      <c r="BE195" s="165">
        <f t="shared" si="34"/>
        <v>0</v>
      </c>
      <c r="BF195" s="165">
        <f t="shared" si="35"/>
        <v>0</v>
      </c>
      <c r="BG195" s="165">
        <f t="shared" si="36"/>
        <v>0</v>
      </c>
      <c r="BH195" s="165">
        <f t="shared" si="37"/>
        <v>0</v>
      </c>
      <c r="BI195" s="165">
        <f t="shared" si="38"/>
        <v>0</v>
      </c>
      <c r="BJ195" s="18" t="s">
        <v>81</v>
      </c>
      <c r="BK195" s="166">
        <f t="shared" si="39"/>
        <v>0</v>
      </c>
      <c r="BL195" s="18" t="s">
        <v>219</v>
      </c>
      <c r="BM195" s="18" t="s">
        <v>708</v>
      </c>
    </row>
    <row r="196" spans="2:65" s="1" customFormat="1" ht="22.5" customHeight="1" x14ac:dyDescent="0.3">
      <c r="B196" s="135"/>
      <c r="C196" s="167" t="s">
        <v>383</v>
      </c>
      <c r="D196" s="167" t="s">
        <v>197</v>
      </c>
      <c r="E196" s="168" t="s">
        <v>709</v>
      </c>
      <c r="F196" s="267" t="s">
        <v>710</v>
      </c>
      <c r="G196" s="267"/>
      <c r="H196" s="267"/>
      <c r="I196" s="267"/>
      <c r="J196" s="169" t="s">
        <v>164</v>
      </c>
      <c r="K196" s="170">
        <v>20</v>
      </c>
      <c r="L196" s="268">
        <v>0</v>
      </c>
      <c r="M196" s="268"/>
      <c r="N196" s="268">
        <f t="shared" si="30"/>
        <v>0</v>
      </c>
      <c r="O196" s="266"/>
      <c r="P196" s="266"/>
      <c r="Q196" s="266"/>
      <c r="R196" s="137"/>
      <c r="T196" s="162" t="s">
        <v>5</v>
      </c>
      <c r="U196" s="41" t="s">
        <v>38</v>
      </c>
      <c r="V196" s="163">
        <v>0</v>
      </c>
      <c r="W196" s="163">
        <f t="shared" si="31"/>
        <v>0</v>
      </c>
      <c r="X196" s="163">
        <v>3.5E-4</v>
      </c>
      <c r="Y196" s="163">
        <f t="shared" si="32"/>
        <v>7.0000000000000001E-3</v>
      </c>
      <c r="Z196" s="163">
        <v>0</v>
      </c>
      <c r="AA196" s="164">
        <f t="shared" si="33"/>
        <v>0</v>
      </c>
      <c r="AR196" s="18" t="s">
        <v>282</v>
      </c>
      <c r="AT196" s="18" t="s">
        <v>197</v>
      </c>
      <c r="AU196" s="18" t="s">
        <v>81</v>
      </c>
      <c r="AY196" s="18" t="s">
        <v>151</v>
      </c>
      <c r="BE196" s="165">
        <f t="shared" si="34"/>
        <v>0</v>
      </c>
      <c r="BF196" s="165">
        <f t="shared" si="35"/>
        <v>0</v>
      </c>
      <c r="BG196" s="165">
        <f t="shared" si="36"/>
        <v>0</v>
      </c>
      <c r="BH196" s="165">
        <f t="shared" si="37"/>
        <v>0</v>
      </c>
      <c r="BI196" s="165">
        <f t="shared" si="38"/>
        <v>0</v>
      </c>
      <c r="BJ196" s="18" t="s">
        <v>81</v>
      </c>
      <c r="BK196" s="166">
        <f t="shared" si="39"/>
        <v>0</v>
      </c>
      <c r="BL196" s="18" t="s">
        <v>219</v>
      </c>
      <c r="BM196" s="18" t="s">
        <v>711</v>
      </c>
    </row>
    <row r="197" spans="2:65" s="1" customFormat="1" ht="31.5" customHeight="1" x14ac:dyDescent="0.3">
      <c r="B197" s="135"/>
      <c r="C197" s="158" t="s">
        <v>386</v>
      </c>
      <c r="D197" s="158" t="s">
        <v>152</v>
      </c>
      <c r="E197" s="159" t="s">
        <v>712</v>
      </c>
      <c r="F197" s="265" t="s">
        <v>713</v>
      </c>
      <c r="G197" s="265"/>
      <c r="H197" s="265"/>
      <c r="I197" s="265"/>
      <c r="J197" s="160" t="s">
        <v>164</v>
      </c>
      <c r="K197" s="161">
        <v>5</v>
      </c>
      <c r="L197" s="266">
        <v>0</v>
      </c>
      <c r="M197" s="266"/>
      <c r="N197" s="266">
        <f t="shared" si="30"/>
        <v>0</v>
      </c>
      <c r="O197" s="266"/>
      <c r="P197" s="266"/>
      <c r="Q197" s="266"/>
      <c r="R197" s="137"/>
      <c r="T197" s="162" t="s">
        <v>5</v>
      </c>
      <c r="U197" s="41" t="s">
        <v>38</v>
      </c>
      <c r="V197" s="163">
        <v>1.42526</v>
      </c>
      <c r="W197" s="163">
        <f t="shared" si="31"/>
        <v>7.1262999999999996</v>
      </c>
      <c r="X197" s="163">
        <v>3.2000000000000003E-4</v>
      </c>
      <c r="Y197" s="163">
        <f t="shared" si="32"/>
        <v>1.6000000000000001E-3</v>
      </c>
      <c r="Z197" s="163">
        <v>0</v>
      </c>
      <c r="AA197" s="164">
        <f t="shared" si="33"/>
        <v>0</v>
      </c>
      <c r="AR197" s="18" t="s">
        <v>219</v>
      </c>
      <c r="AT197" s="18" t="s">
        <v>152</v>
      </c>
      <c r="AU197" s="18" t="s">
        <v>81</v>
      </c>
      <c r="AY197" s="18" t="s">
        <v>151</v>
      </c>
      <c r="BE197" s="165">
        <f t="shared" si="34"/>
        <v>0</v>
      </c>
      <c r="BF197" s="165">
        <f t="shared" si="35"/>
        <v>0</v>
      </c>
      <c r="BG197" s="165">
        <f t="shared" si="36"/>
        <v>0</v>
      </c>
      <c r="BH197" s="165">
        <f t="shared" si="37"/>
        <v>0</v>
      </c>
      <c r="BI197" s="165">
        <f t="shared" si="38"/>
        <v>0</v>
      </c>
      <c r="BJ197" s="18" t="s">
        <v>81</v>
      </c>
      <c r="BK197" s="166">
        <f t="shared" si="39"/>
        <v>0</v>
      </c>
      <c r="BL197" s="18" t="s">
        <v>219</v>
      </c>
      <c r="BM197" s="18" t="s">
        <v>714</v>
      </c>
    </row>
    <row r="198" spans="2:65" s="1" customFormat="1" ht="22.5" customHeight="1" x14ac:dyDescent="0.3">
      <c r="B198" s="135"/>
      <c r="C198" s="167" t="s">
        <v>390</v>
      </c>
      <c r="D198" s="167" t="s">
        <v>197</v>
      </c>
      <c r="E198" s="168" t="s">
        <v>715</v>
      </c>
      <c r="F198" s="267" t="s">
        <v>716</v>
      </c>
      <c r="G198" s="267"/>
      <c r="H198" s="267"/>
      <c r="I198" s="267"/>
      <c r="J198" s="169" t="s">
        <v>176</v>
      </c>
      <c r="K198" s="170">
        <v>1.425</v>
      </c>
      <c r="L198" s="268">
        <v>0</v>
      </c>
      <c r="M198" s="268"/>
      <c r="N198" s="268">
        <f t="shared" si="30"/>
        <v>0</v>
      </c>
      <c r="O198" s="266"/>
      <c r="P198" s="266"/>
      <c r="Q198" s="266"/>
      <c r="R198" s="137"/>
      <c r="T198" s="162" t="s">
        <v>5</v>
      </c>
      <c r="U198" s="41" t="s">
        <v>38</v>
      </c>
      <c r="V198" s="163">
        <v>0</v>
      </c>
      <c r="W198" s="163">
        <f t="shared" si="31"/>
        <v>0</v>
      </c>
      <c r="X198" s="163">
        <v>1.9E-3</v>
      </c>
      <c r="Y198" s="163">
        <f t="shared" si="32"/>
        <v>2.7075000000000003E-3</v>
      </c>
      <c r="Z198" s="163">
        <v>0</v>
      </c>
      <c r="AA198" s="164">
        <f t="shared" si="33"/>
        <v>0</v>
      </c>
      <c r="AR198" s="18" t="s">
        <v>282</v>
      </c>
      <c r="AT198" s="18" t="s">
        <v>197</v>
      </c>
      <c r="AU198" s="18" t="s">
        <v>81</v>
      </c>
      <c r="AY198" s="18" t="s">
        <v>151</v>
      </c>
      <c r="BE198" s="165">
        <f t="shared" si="34"/>
        <v>0</v>
      </c>
      <c r="BF198" s="165">
        <f t="shared" si="35"/>
        <v>0</v>
      </c>
      <c r="BG198" s="165">
        <f t="shared" si="36"/>
        <v>0</v>
      </c>
      <c r="BH198" s="165">
        <f t="shared" si="37"/>
        <v>0</v>
      </c>
      <c r="BI198" s="165">
        <f t="shared" si="38"/>
        <v>0</v>
      </c>
      <c r="BJ198" s="18" t="s">
        <v>81</v>
      </c>
      <c r="BK198" s="166">
        <f t="shared" si="39"/>
        <v>0</v>
      </c>
      <c r="BL198" s="18" t="s">
        <v>219</v>
      </c>
      <c r="BM198" s="18" t="s">
        <v>717</v>
      </c>
    </row>
    <row r="199" spans="2:65" s="1" customFormat="1" ht="31.5" customHeight="1" x14ac:dyDescent="0.3">
      <c r="B199" s="135"/>
      <c r="C199" s="158" t="s">
        <v>394</v>
      </c>
      <c r="D199" s="158" t="s">
        <v>152</v>
      </c>
      <c r="E199" s="159" t="s">
        <v>718</v>
      </c>
      <c r="F199" s="265" t="s">
        <v>719</v>
      </c>
      <c r="G199" s="265"/>
      <c r="H199" s="265"/>
      <c r="I199" s="265"/>
      <c r="J199" s="160" t="s">
        <v>164</v>
      </c>
      <c r="K199" s="161">
        <v>35</v>
      </c>
      <c r="L199" s="266">
        <v>0</v>
      </c>
      <c r="M199" s="266"/>
      <c r="N199" s="266">
        <f t="shared" si="30"/>
        <v>0</v>
      </c>
      <c r="O199" s="266"/>
      <c r="P199" s="266"/>
      <c r="Q199" s="266"/>
      <c r="R199" s="137"/>
      <c r="T199" s="162" t="s">
        <v>5</v>
      </c>
      <c r="U199" s="41" t="s">
        <v>38</v>
      </c>
      <c r="V199" s="163">
        <v>0.23044999999999999</v>
      </c>
      <c r="W199" s="163">
        <f t="shared" si="31"/>
        <v>8.0657499999999995</v>
      </c>
      <c r="X199" s="163">
        <v>1.0000000000000001E-5</v>
      </c>
      <c r="Y199" s="163">
        <f t="shared" si="32"/>
        <v>3.5000000000000005E-4</v>
      </c>
      <c r="Z199" s="163">
        <v>0</v>
      </c>
      <c r="AA199" s="164">
        <f t="shared" si="33"/>
        <v>0</v>
      </c>
      <c r="AR199" s="18" t="s">
        <v>219</v>
      </c>
      <c r="AT199" s="18" t="s">
        <v>152</v>
      </c>
      <c r="AU199" s="18" t="s">
        <v>81</v>
      </c>
      <c r="AY199" s="18" t="s">
        <v>151</v>
      </c>
      <c r="BE199" s="165">
        <f t="shared" si="34"/>
        <v>0</v>
      </c>
      <c r="BF199" s="165">
        <f t="shared" si="35"/>
        <v>0</v>
      </c>
      <c r="BG199" s="165">
        <f t="shared" si="36"/>
        <v>0</v>
      </c>
      <c r="BH199" s="165">
        <f t="shared" si="37"/>
        <v>0</v>
      </c>
      <c r="BI199" s="165">
        <f t="shared" si="38"/>
        <v>0</v>
      </c>
      <c r="BJ199" s="18" t="s">
        <v>81</v>
      </c>
      <c r="BK199" s="166">
        <f t="shared" si="39"/>
        <v>0</v>
      </c>
      <c r="BL199" s="18" t="s">
        <v>219</v>
      </c>
      <c r="BM199" s="18" t="s">
        <v>720</v>
      </c>
    </row>
    <row r="200" spans="2:65" s="1" customFormat="1" ht="22.5" customHeight="1" x14ac:dyDescent="0.3">
      <c r="B200" s="135"/>
      <c r="C200" s="167" t="s">
        <v>397</v>
      </c>
      <c r="D200" s="167" t="s">
        <v>197</v>
      </c>
      <c r="E200" s="168" t="s">
        <v>721</v>
      </c>
      <c r="F200" s="267" t="s">
        <v>722</v>
      </c>
      <c r="G200" s="267"/>
      <c r="H200" s="267"/>
      <c r="I200" s="267"/>
      <c r="J200" s="169" t="s">
        <v>164</v>
      </c>
      <c r="K200" s="170">
        <v>35</v>
      </c>
      <c r="L200" s="268">
        <v>0</v>
      </c>
      <c r="M200" s="268"/>
      <c r="N200" s="268">
        <f t="shared" si="30"/>
        <v>0</v>
      </c>
      <c r="O200" s="266"/>
      <c r="P200" s="266"/>
      <c r="Q200" s="266"/>
      <c r="R200" s="137"/>
      <c r="T200" s="162" t="s">
        <v>5</v>
      </c>
      <c r="U200" s="41" t="s">
        <v>38</v>
      </c>
      <c r="V200" s="163">
        <v>0</v>
      </c>
      <c r="W200" s="163">
        <f t="shared" si="31"/>
        <v>0</v>
      </c>
      <c r="X200" s="163">
        <v>3.8000000000000002E-4</v>
      </c>
      <c r="Y200" s="163">
        <f t="shared" si="32"/>
        <v>1.3300000000000001E-2</v>
      </c>
      <c r="Z200" s="163">
        <v>0</v>
      </c>
      <c r="AA200" s="164">
        <f t="shared" si="33"/>
        <v>0</v>
      </c>
      <c r="AR200" s="18" t="s">
        <v>282</v>
      </c>
      <c r="AT200" s="18" t="s">
        <v>197</v>
      </c>
      <c r="AU200" s="18" t="s">
        <v>81</v>
      </c>
      <c r="AY200" s="18" t="s">
        <v>151</v>
      </c>
      <c r="BE200" s="165">
        <f t="shared" si="34"/>
        <v>0</v>
      </c>
      <c r="BF200" s="165">
        <f t="shared" si="35"/>
        <v>0</v>
      </c>
      <c r="BG200" s="165">
        <f t="shared" si="36"/>
        <v>0</v>
      </c>
      <c r="BH200" s="165">
        <f t="shared" si="37"/>
        <v>0</v>
      </c>
      <c r="BI200" s="165">
        <f t="shared" si="38"/>
        <v>0</v>
      </c>
      <c r="BJ200" s="18" t="s">
        <v>81</v>
      </c>
      <c r="BK200" s="166">
        <f t="shared" si="39"/>
        <v>0</v>
      </c>
      <c r="BL200" s="18" t="s">
        <v>219</v>
      </c>
      <c r="BM200" s="18" t="s">
        <v>723</v>
      </c>
    </row>
    <row r="201" spans="2:65" s="1" customFormat="1" ht="22.5" customHeight="1" x14ac:dyDescent="0.3">
      <c r="B201" s="135"/>
      <c r="C201" s="167" t="s">
        <v>400</v>
      </c>
      <c r="D201" s="167" t="s">
        <v>197</v>
      </c>
      <c r="E201" s="168" t="s">
        <v>709</v>
      </c>
      <c r="F201" s="267" t="s">
        <v>710</v>
      </c>
      <c r="G201" s="267"/>
      <c r="H201" s="267"/>
      <c r="I201" s="267"/>
      <c r="J201" s="169" t="s">
        <v>164</v>
      </c>
      <c r="K201" s="170">
        <v>175</v>
      </c>
      <c r="L201" s="268">
        <v>0</v>
      </c>
      <c r="M201" s="268"/>
      <c r="N201" s="268">
        <f t="shared" si="30"/>
        <v>0</v>
      </c>
      <c r="O201" s="266"/>
      <c r="P201" s="266"/>
      <c r="Q201" s="266"/>
      <c r="R201" s="137"/>
      <c r="T201" s="162" t="s">
        <v>5</v>
      </c>
      <c r="U201" s="41" t="s">
        <v>38</v>
      </c>
      <c r="V201" s="163">
        <v>0</v>
      </c>
      <c r="W201" s="163">
        <f t="shared" si="31"/>
        <v>0</v>
      </c>
      <c r="X201" s="163">
        <v>3.5E-4</v>
      </c>
      <c r="Y201" s="163">
        <f t="shared" si="32"/>
        <v>6.1249999999999999E-2</v>
      </c>
      <c r="Z201" s="163">
        <v>0</v>
      </c>
      <c r="AA201" s="164">
        <f t="shared" si="33"/>
        <v>0</v>
      </c>
      <c r="AR201" s="18" t="s">
        <v>282</v>
      </c>
      <c r="AT201" s="18" t="s">
        <v>197</v>
      </c>
      <c r="AU201" s="18" t="s">
        <v>81</v>
      </c>
      <c r="AY201" s="18" t="s">
        <v>151</v>
      </c>
      <c r="BE201" s="165">
        <f t="shared" si="34"/>
        <v>0</v>
      </c>
      <c r="BF201" s="165">
        <f t="shared" si="35"/>
        <v>0</v>
      </c>
      <c r="BG201" s="165">
        <f t="shared" si="36"/>
        <v>0</v>
      </c>
      <c r="BH201" s="165">
        <f t="shared" si="37"/>
        <v>0</v>
      </c>
      <c r="BI201" s="165">
        <f t="shared" si="38"/>
        <v>0</v>
      </c>
      <c r="BJ201" s="18" t="s">
        <v>81</v>
      </c>
      <c r="BK201" s="166">
        <f t="shared" si="39"/>
        <v>0</v>
      </c>
      <c r="BL201" s="18" t="s">
        <v>219</v>
      </c>
      <c r="BM201" s="18" t="s">
        <v>724</v>
      </c>
    </row>
    <row r="202" spans="2:65" s="1" customFormat="1" ht="22.5" customHeight="1" x14ac:dyDescent="0.3">
      <c r="B202" s="135"/>
      <c r="C202" s="167" t="s">
        <v>404</v>
      </c>
      <c r="D202" s="167" t="s">
        <v>197</v>
      </c>
      <c r="E202" s="168" t="s">
        <v>715</v>
      </c>
      <c r="F202" s="267" t="s">
        <v>716</v>
      </c>
      <c r="G202" s="267"/>
      <c r="H202" s="267"/>
      <c r="I202" s="267"/>
      <c r="J202" s="169" t="s">
        <v>176</v>
      </c>
      <c r="K202" s="170">
        <v>14</v>
      </c>
      <c r="L202" s="268">
        <v>0</v>
      </c>
      <c r="M202" s="268"/>
      <c r="N202" s="268">
        <f t="shared" si="30"/>
        <v>0</v>
      </c>
      <c r="O202" s="266"/>
      <c r="P202" s="266"/>
      <c r="Q202" s="266"/>
      <c r="R202" s="137"/>
      <c r="T202" s="162" t="s">
        <v>5</v>
      </c>
      <c r="U202" s="41" t="s">
        <v>38</v>
      </c>
      <c r="V202" s="163">
        <v>0</v>
      </c>
      <c r="W202" s="163">
        <f t="shared" si="31"/>
        <v>0</v>
      </c>
      <c r="X202" s="163">
        <v>1.9E-3</v>
      </c>
      <c r="Y202" s="163">
        <f t="shared" si="32"/>
        <v>2.6599999999999999E-2</v>
      </c>
      <c r="Z202" s="163">
        <v>0</v>
      </c>
      <c r="AA202" s="164">
        <f t="shared" si="33"/>
        <v>0</v>
      </c>
      <c r="AR202" s="18" t="s">
        <v>282</v>
      </c>
      <c r="AT202" s="18" t="s">
        <v>197</v>
      </c>
      <c r="AU202" s="18" t="s">
        <v>81</v>
      </c>
      <c r="AY202" s="18" t="s">
        <v>151</v>
      </c>
      <c r="BE202" s="165">
        <f t="shared" si="34"/>
        <v>0</v>
      </c>
      <c r="BF202" s="165">
        <f t="shared" si="35"/>
        <v>0</v>
      </c>
      <c r="BG202" s="165">
        <f t="shared" si="36"/>
        <v>0</v>
      </c>
      <c r="BH202" s="165">
        <f t="shared" si="37"/>
        <v>0</v>
      </c>
      <c r="BI202" s="165">
        <f t="shared" si="38"/>
        <v>0</v>
      </c>
      <c r="BJ202" s="18" t="s">
        <v>81</v>
      </c>
      <c r="BK202" s="166">
        <f t="shared" si="39"/>
        <v>0</v>
      </c>
      <c r="BL202" s="18" t="s">
        <v>219</v>
      </c>
      <c r="BM202" s="18" t="s">
        <v>725</v>
      </c>
    </row>
    <row r="203" spans="2:65" s="1" customFormat="1" ht="31.5" customHeight="1" x14ac:dyDescent="0.3">
      <c r="B203" s="135"/>
      <c r="C203" s="158" t="s">
        <v>408</v>
      </c>
      <c r="D203" s="158" t="s">
        <v>152</v>
      </c>
      <c r="E203" s="159" t="s">
        <v>726</v>
      </c>
      <c r="F203" s="265" t="s">
        <v>727</v>
      </c>
      <c r="G203" s="265"/>
      <c r="H203" s="265"/>
      <c r="I203" s="265"/>
      <c r="J203" s="160" t="s">
        <v>164</v>
      </c>
      <c r="K203" s="161">
        <v>50</v>
      </c>
      <c r="L203" s="266">
        <v>0</v>
      </c>
      <c r="M203" s="266"/>
      <c r="N203" s="266">
        <f t="shared" si="30"/>
        <v>0</v>
      </c>
      <c r="O203" s="266"/>
      <c r="P203" s="266"/>
      <c r="Q203" s="266"/>
      <c r="R203" s="137"/>
      <c r="T203" s="162" t="s">
        <v>5</v>
      </c>
      <c r="U203" s="41" t="s">
        <v>38</v>
      </c>
      <c r="V203" s="163">
        <v>0.35204999999999997</v>
      </c>
      <c r="W203" s="163">
        <f t="shared" si="31"/>
        <v>17.602499999999999</v>
      </c>
      <c r="X203" s="163">
        <v>1.0000000000000001E-5</v>
      </c>
      <c r="Y203" s="163">
        <f t="shared" si="32"/>
        <v>5.0000000000000001E-4</v>
      </c>
      <c r="Z203" s="163">
        <v>0</v>
      </c>
      <c r="AA203" s="164">
        <f t="shared" si="33"/>
        <v>0</v>
      </c>
      <c r="AR203" s="18" t="s">
        <v>219</v>
      </c>
      <c r="AT203" s="18" t="s">
        <v>152</v>
      </c>
      <c r="AU203" s="18" t="s">
        <v>81</v>
      </c>
      <c r="AY203" s="18" t="s">
        <v>151</v>
      </c>
      <c r="BE203" s="165">
        <f t="shared" si="34"/>
        <v>0</v>
      </c>
      <c r="BF203" s="165">
        <f t="shared" si="35"/>
        <v>0</v>
      </c>
      <c r="BG203" s="165">
        <f t="shared" si="36"/>
        <v>0</v>
      </c>
      <c r="BH203" s="165">
        <f t="shared" si="37"/>
        <v>0</v>
      </c>
      <c r="BI203" s="165">
        <f t="shared" si="38"/>
        <v>0</v>
      </c>
      <c r="BJ203" s="18" t="s">
        <v>81</v>
      </c>
      <c r="BK203" s="166">
        <f t="shared" si="39"/>
        <v>0</v>
      </c>
      <c r="BL203" s="18" t="s">
        <v>219</v>
      </c>
      <c r="BM203" s="18" t="s">
        <v>728</v>
      </c>
    </row>
    <row r="204" spans="2:65" s="1" customFormat="1" ht="22.5" customHeight="1" x14ac:dyDescent="0.3">
      <c r="B204" s="135"/>
      <c r="C204" s="167" t="s">
        <v>412</v>
      </c>
      <c r="D204" s="167" t="s">
        <v>197</v>
      </c>
      <c r="E204" s="168" t="s">
        <v>715</v>
      </c>
      <c r="F204" s="267" t="s">
        <v>716</v>
      </c>
      <c r="G204" s="267"/>
      <c r="H204" s="267"/>
      <c r="I204" s="267"/>
      <c r="J204" s="169" t="s">
        <v>176</v>
      </c>
      <c r="K204" s="170">
        <v>2</v>
      </c>
      <c r="L204" s="268">
        <v>0</v>
      </c>
      <c r="M204" s="268"/>
      <c r="N204" s="268">
        <f t="shared" si="30"/>
        <v>0</v>
      </c>
      <c r="O204" s="266"/>
      <c r="P204" s="266"/>
      <c r="Q204" s="266"/>
      <c r="R204" s="137"/>
      <c r="T204" s="162" t="s">
        <v>5</v>
      </c>
      <c r="U204" s="41" t="s">
        <v>38</v>
      </c>
      <c r="V204" s="163">
        <v>0</v>
      </c>
      <c r="W204" s="163">
        <f t="shared" si="31"/>
        <v>0</v>
      </c>
      <c r="X204" s="163">
        <v>1.9E-3</v>
      </c>
      <c r="Y204" s="163">
        <f t="shared" si="32"/>
        <v>3.8E-3</v>
      </c>
      <c r="Z204" s="163">
        <v>0</v>
      </c>
      <c r="AA204" s="164">
        <f t="shared" si="33"/>
        <v>0</v>
      </c>
      <c r="AR204" s="18" t="s">
        <v>282</v>
      </c>
      <c r="AT204" s="18" t="s">
        <v>197</v>
      </c>
      <c r="AU204" s="18" t="s">
        <v>81</v>
      </c>
      <c r="AY204" s="18" t="s">
        <v>151</v>
      </c>
      <c r="BE204" s="165">
        <f t="shared" si="34"/>
        <v>0</v>
      </c>
      <c r="BF204" s="165">
        <f t="shared" si="35"/>
        <v>0</v>
      </c>
      <c r="BG204" s="165">
        <f t="shared" si="36"/>
        <v>0</v>
      </c>
      <c r="BH204" s="165">
        <f t="shared" si="37"/>
        <v>0</v>
      </c>
      <c r="BI204" s="165">
        <f t="shared" si="38"/>
        <v>0</v>
      </c>
      <c r="BJ204" s="18" t="s">
        <v>81</v>
      </c>
      <c r="BK204" s="166">
        <f t="shared" si="39"/>
        <v>0</v>
      </c>
      <c r="BL204" s="18" t="s">
        <v>219</v>
      </c>
      <c r="BM204" s="18" t="s">
        <v>729</v>
      </c>
    </row>
    <row r="205" spans="2:65" s="1" customFormat="1" ht="31.5" customHeight="1" x14ac:dyDescent="0.3">
      <c r="B205" s="135"/>
      <c r="C205" s="158" t="s">
        <v>416</v>
      </c>
      <c r="D205" s="158" t="s">
        <v>152</v>
      </c>
      <c r="E205" s="159" t="s">
        <v>730</v>
      </c>
      <c r="F205" s="265" t="s">
        <v>731</v>
      </c>
      <c r="G205" s="265"/>
      <c r="H205" s="265"/>
      <c r="I205" s="265"/>
      <c r="J205" s="160" t="s">
        <v>176</v>
      </c>
      <c r="K205" s="161">
        <v>1041.0650000000001</v>
      </c>
      <c r="L205" s="266">
        <v>0</v>
      </c>
      <c r="M205" s="266"/>
      <c r="N205" s="266">
        <f t="shared" si="30"/>
        <v>0</v>
      </c>
      <c r="O205" s="266"/>
      <c r="P205" s="266"/>
      <c r="Q205" s="266"/>
      <c r="R205" s="137"/>
      <c r="T205" s="162" t="s">
        <v>5</v>
      </c>
      <c r="U205" s="41" t="s">
        <v>38</v>
      </c>
      <c r="V205" s="163">
        <v>2.8000000000000001E-2</v>
      </c>
      <c r="W205" s="163">
        <f t="shared" si="31"/>
        <v>29.149820000000002</v>
      </c>
      <c r="X205" s="163">
        <v>0</v>
      </c>
      <c r="Y205" s="163">
        <f t="shared" si="32"/>
        <v>0</v>
      </c>
      <c r="Z205" s="163">
        <v>0</v>
      </c>
      <c r="AA205" s="164">
        <f t="shared" si="33"/>
        <v>0</v>
      </c>
      <c r="AR205" s="18" t="s">
        <v>219</v>
      </c>
      <c r="AT205" s="18" t="s">
        <v>152</v>
      </c>
      <c r="AU205" s="18" t="s">
        <v>81</v>
      </c>
      <c r="AY205" s="18" t="s">
        <v>151</v>
      </c>
      <c r="BE205" s="165">
        <f t="shared" si="34"/>
        <v>0</v>
      </c>
      <c r="BF205" s="165">
        <f t="shared" si="35"/>
        <v>0</v>
      </c>
      <c r="BG205" s="165">
        <f t="shared" si="36"/>
        <v>0</v>
      </c>
      <c r="BH205" s="165">
        <f t="shared" si="37"/>
        <v>0</v>
      </c>
      <c r="BI205" s="165">
        <f t="shared" si="38"/>
        <v>0</v>
      </c>
      <c r="BJ205" s="18" t="s">
        <v>81</v>
      </c>
      <c r="BK205" s="166">
        <f t="shared" si="39"/>
        <v>0</v>
      </c>
      <c r="BL205" s="18" t="s">
        <v>219</v>
      </c>
      <c r="BM205" s="18" t="s">
        <v>732</v>
      </c>
    </row>
    <row r="206" spans="2:65" s="1" customFormat="1" ht="22.5" customHeight="1" x14ac:dyDescent="0.3">
      <c r="B206" s="135"/>
      <c r="C206" s="167" t="s">
        <v>420</v>
      </c>
      <c r="D206" s="167" t="s">
        <v>197</v>
      </c>
      <c r="E206" s="168" t="s">
        <v>591</v>
      </c>
      <c r="F206" s="267" t="s">
        <v>592</v>
      </c>
      <c r="G206" s="267"/>
      <c r="H206" s="267"/>
      <c r="I206" s="267"/>
      <c r="J206" s="169" t="s">
        <v>176</v>
      </c>
      <c r="K206" s="170">
        <v>1197.2249999999999</v>
      </c>
      <c r="L206" s="268">
        <v>0</v>
      </c>
      <c r="M206" s="268"/>
      <c r="N206" s="268">
        <f t="shared" si="30"/>
        <v>0</v>
      </c>
      <c r="O206" s="266"/>
      <c r="P206" s="266"/>
      <c r="Q206" s="266"/>
      <c r="R206" s="137"/>
      <c r="T206" s="162" t="s">
        <v>5</v>
      </c>
      <c r="U206" s="41" t="s">
        <v>38</v>
      </c>
      <c r="V206" s="163">
        <v>0</v>
      </c>
      <c r="W206" s="163">
        <f t="shared" si="31"/>
        <v>0</v>
      </c>
      <c r="X206" s="163">
        <v>4.0000000000000002E-4</v>
      </c>
      <c r="Y206" s="163">
        <f t="shared" si="32"/>
        <v>0.47888999999999998</v>
      </c>
      <c r="Z206" s="163">
        <v>0</v>
      </c>
      <c r="AA206" s="164">
        <f t="shared" si="33"/>
        <v>0</v>
      </c>
      <c r="AR206" s="18" t="s">
        <v>282</v>
      </c>
      <c r="AT206" s="18" t="s">
        <v>197</v>
      </c>
      <c r="AU206" s="18" t="s">
        <v>81</v>
      </c>
      <c r="AY206" s="18" t="s">
        <v>151</v>
      </c>
      <c r="BE206" s="165">
        <f t="shared" si="34"/>
        <v>0</v>
      </c>
      <c r="BF206" s="165">
        <f t="shared" si="35"/>
        <v>0</v>
      </c>
      <c r="BG206" s="165">
        <f t="shared" si="36"/>
        <v>0</v>
      </c>
      <c r="BH206" s="165">
        <f t="shared" si="37"/>
        <v>0</v>
      </c>
      <c r="BI206" s="165">
        <f t="shared" si="38"/>
        <v>0</v>
      </c>
      <c r="BJ206" s="18" t="s">
        <v>81</v>
      </c>
      <c r="BK206" s="166">
        <f t="shared" si="39"/>
        <v>0</v>
      </c>
      <c r="BL206" s="18" t="s">
        <v>219</v>
      </c>
      <c r="BM206" s="18" t="s">
        <v>733</v>
      </c>
    </row>
    <row r="207" spans="2:65" s="1" customFormat="1" ht="31.5" customHeight="1" x14ac:dyDescent="0.3">
      <c r="B207" s="135"/>
      <c r="C207" s="158" t="s">
        <v>424</v>
      </c>
      <c r="D207" s="158" t="s">
        <v>152</v>
      </c>
      <c r="E207" s="159" t="s">
        <v>734</v>
      </c>
      <c r="F207" s="265" t="s">
        <v>735</v>
      </c>
      <c r="G207" s="265"/>
      <c r="H207" s="265"/>
      <c r="I207" s="265"/>
      <c r="J207" s="160" t="s">
        <v>164</v>
      </c>
      <c r="K207" s="161">
        <v>40</v>
      </c>
      <c r="L207" s="266">
        <v>0</v>
      </c>
      <c r="M207" s="266"/>
      <c r="N207" s="266">
        <f t="shared" si="30"/>
        <v>0</v>
      </c>
      <c r="O207" s="266"/>
      <c r="P207" s="266"/>
      <c r="Q207" s="266"/>
      <c r="R207" s="137"/>
      <c r="T207" s="162" t="s">
        <v>5</v>
      </c>
      <c r="U207" s="41" t="s">
        <v>38</v>
      </c>
      <c r="V207" s="163">
        <v>0.13420000000000001</v>
      </c>
      <c r="W207" s="163">
        <f t="shared" si="31"/>
        <v>5.3680000000000003</v>
      </c>
      <c r="X207" s="163">
        <v>0</v>
      </c>
      <c r="Y207" s="163">
        <f t="shared" si="32"/>
        <v>0</v>
      </c>
      <c r="Z207" s="163">
        <v>0</v>
      </c>
      <c r="AA207" s="164">
        <f t="shared" si="33"/>
        <v>0</v>
      </c>
      <c r="AR207" s="18" t="s">
        <v>219</v>
      </c>
      <c r="AT207" s="18" t="s">
        <v>152</v>
      </c>
      <c r="AU207" s="18" t="s">
        <v>81</v>
      </c>
      <c r="AY207" s="18" t="s">
        <v>151</v>
      </c>
      <c r="BE207" s="165">
        <f t="shared" si="34"/>
        <v>0</v>
      </c>
      <c r="BF207" s="165">
        <f t="shared" si="35"/>
        <v>0</v>
      </c>
      <c r="BG207" s="165">
        <f t="shared" si="36"/>
        <v>0</v>
      </c>
      <c r="BH207" s="165">
        <f t="shared" si="37"/>
        <v>0</v>
      </c>
      <c r="BI207" s="165">
        <f t="shared" si="38"/>
        <v>0</v>
      </c>
      <c r="BJ207" s="18" t="s">
        <v>81</v>
      </c>
      <c r="BK207" s="166">
        <f t="shared" si="39"/>
        <v>0</v>
      </c>
      <c r="BL207" s="18" t="s">
        <v>219</v>
      </c>
      <c r="BM207" s="18" t="s">
        <v>736</v>
      </c>
    </row>
    <row r="208" spans="2:65" s="1" customFormat="1" ht="22.5" customHeight="1" x14ac:dyDescent="0.3">
      <c r="B208" s="135"/>
      <c r="C208" s="167" t="s">
        <v>428</v>
      </c>
      <c r="D208" s="167" t="s">
        <v>197</v>
      </c>
      <c r="E208" s="168" t="s">
        <v>715</v>
      </c>
      <c r="F208" s="267" t="s">
        <v>716</v>
      </c>
      <c r="G208" s="267"/>
      <c r="H208" s="267"/>
      <c r="I208" s="267"/>
      <c r="J208" s="169" t="s">
        <v>176</v>
      </c>
      <c r="K208" s="170">
        <v>7.2</v>
      </c>
      <c r="L208" s="268">
        <v>0</v>
      </c>
      <c r="M208" s="268"/>
      <c r="N208" s="268">
        <f t="shared" si="30"/>
        <v>0</v>
      </c>
      <c r="O208" s="266"/>
      <c r="P208" s="266"/>
      <c r="Q208" s="266"/>
      <c r="R208" s="137"/>
      <c r="T208" s="162" t="s">
        <v>5</v>
      </c>
      <c r="U208" s="41" t="s">
        <v>38</v>
      </c>
      <c r="V208" s="163">
        <v>0</v>
      </c>
      <c r="W208" s="163">
        <f t="shared" si="31"/>
        <v>0</v>
      </c>
      <c r="X208" s="163">
        <v>1.9E-3</v>
      </c>
      <c r="Y208" s="163">
        <f t="shared" si="32"/>
        <v>1.3679999999999999E-2</v>
      </c>
      <c r="Z208" s="163">
        <v>0</v>
      </c>
      <c r="AA208" s="164">
        <f t="shared" si="33"/>
        <v>0</v>
      </c>
      <c r="AR208" s="18" t="s">
        <v>282</v>
      </c>
      <c r="AT208" s="18" t="s">
        <v>197</v>
      </c>
      <c r="AU208" s="18" t="s">
        <v>81</v>
      </c>
      <c r="AY208" s="18" t="s">
        <v>151</v>
      </c>
      <c r="BE208" s="165">
        <f t="shared" si="34"/>
        <v>0</v>
      </c>
      <c r="BF208" s="165">
        <f t="shared" si="35"/>
        <v>0</v>
      </c>
      <c r="BG208" s="165">
        <f t="shared" si="36"/>
        <v>0</v>
      </c>
      <c r="BH208" s="165">
        <f t="shared" si="37"/>
        <v>0</v>
      </c>
      <c r="BI208" s="165">
        <f t="shared" si="38"/>
        <v>0</v>
      </c>
      <c r="BJ208" s="18" t="s">
        <v>81</v>
      </c>
      <c r="BK208" s="166">
        <f t="shared" si="39"/>
        <v>0</v>
      </c>
      <c r="BL208" s="18" t="s">
        <v>219</v>
      </c>
      <c r="BM208" s="18" t="s">
        <v>737</v>
      </c>
    </row>
    <row r="209" spans="2:65" s="1" customFormat="1" ht="22.5" customHeight="1" x14ac:dyDescent="0.3">
      <c r="B209" s="135"/>
      <c r="C209" s="167" t="s">
        <v>432</v>
      </c>
      <c r="D209" s="167" t="s">
        <v>197</v>
      </c>
      <c r="E209" s="168" t="s">
        <v>738</v>
      </c>
      <c r="F209" s="267" t="s">
        <v>739</v>
      </c>
      <c r="G209" s="267"/>
      <c r="H209" s="267"/>
      <c r="I209" s="267"/>
      <c r="J209" s="169" t="s">
        <v>164</v>
      </c>
      <c r="K209" s="170">
        <v>40</v>
      </c>
      <c r="L209" s="268">
        <v>0</v>
      </c>
      <c r="M209" s="268"/>
      <c r="N209" s="268">
        <f t="shared" si="30"/>
        <v>0</v>
      </c>
      <c r="O209" s="266"/>
      <c r="P209" s="266"/>
      <c r="Q209" s="266"/>
      <c r="R209" s="137"/>
      <c r="T209" s="162" t="s">
        <v>5</v>
      </c>
      <c r="U209" s="41" t="s">
        <v>38</v>
      </c>
      <c r="V209" s="163">
        <v>0</v>
      </c>
      <c r="W209" s="163">
        <f t="shared" si="31"/>
        <v>0</v>
      </c>
      <c r="X209" s="163">
        <v>2.9999999999999997E-4</v>
      </c>
      <c r="Y209" s="163">
        <f t="shared" si="32"/>
        <v>1.1999999999999999E-2</v>
      </c>
      <c r="Z209" s="163">
        <v>0</v>
      </c>
      <c r="AA209" s="164">
        <f t="shared" si="33"/>
        <v>0</v>
      </c>
      <c r="AR209" s="18" t="s">
        <v>282</v>
      </c>
      <c r="AT209" s="18" t="s">
        <v>197</v>
      </c>
      <c r="AU209" s="18" t="s">
        <v>81</v>
      </c>
      <c r="AY209" s="18" t="s">
        <v>151</v>
      </c>
      <c r="BE209" s="165">
        <f t="shared" si="34"/>
        <v>0</v>
      </c>
      <c r="BF209" s="165">
        <f t="shared" si="35"/>
        <v>0</v>
      </c>
      <c r="BG209" s="165">
        <f t="shared" si="36"/>
        <v>0</v>
      </c>
      <c r="BH209" s="165">
        <f t="shared" si="37"/>
        <v>0</v>
      </c>
      <c r="BI209" s="165">
        <f t="shared" si="38"/>
        <v>0</v>
      </c>
      <c r="BJ209" s="18" t="s">
        <v>81</v>
      </c>
      <c r="BK209" s="166">
        <f t="shared" si="39"/>
        <v>0</v>
      </c>
      <c r="BL209" s="18" t="s">
        <v>219</v>
      </c>
      <c r="BM209" s="18" t="s">
        <v>740</v>
      </c>
    </row>
    <row r="210" spans="2:65" s="1" customFormat="1" ht="44.25" customHeight="1" x14ac:dyDescent="0.3">
      <c r="B210" s="135"/>
      <c r="C210" s="158" t="s">
        <v>436</v>
      </c>
      <c r="D210" s="158" t="s">
        <v>152</v>
      </c>
      <c r="E210" s="159" t="s">
        <v>741</v>
      </c>
      <c r="F210" s="265" t="s">
        <v>742</v>
      </c>
      <c r="G210" s="265"/>
      <c r="H210" s="265"/>
      <c r="I210" s="265"/>
      <c r="J210" s="160" t="s">
        <v>190</v>
      </c>
      <c r="K210" s="161">
        <v>165.1</v>
      </c>
      <c r="L210" s="266">
        <v>0</v>
      </c>
      <c r="M210" s="266"/>
      <c r="N210" s="266">
        <f t="shared" si="30"/>
        <v>0</v>
      </c>
      <c r="O210" s="266"/>
      <c r="P210" s="266"/>
      <c r="Q210" s="266"/>
      <c r="R210" s="137"/>
      <c r="T210" s="162" t="s">
        <v>5</v>
      </c>
      <c r="U210" s="41" t="s">
        <v>38</v>
      </c>
      <c r="V210" s="163">
        <v>0.46827999999999997</v>
      </c>
      <c r="W210" s="163">
        <f t="shared" si="31"/>
        <v>77.313027999999989</v>
      </c>
      <c r="X210" s="163">
        <v>3.0000000000000001E-5</v>
      </c>
      <c r="Y210" s="163">
        <f t="shared" si="32"/>
        <v>4.9529999999999999E-3</v>
      </c>
      <c r="Z210" s="163">
        <v>0</v>
      </c>
      <c r="AA210" s="164">
        <f t="shared" si="33"/>
        <v>0</v>
      </c>
      <c r="AR210" s="18" t="s">
        <v>219</v>
      </c>
      <c r="AT210" s="18" t="s">
        <v>152</v>
      </c>
      <c r="AU210" s="18" t="s">
        <v>81</v>
      </c>
      <c r="AY210" s="18" t="s">
        <v>151</v>
      </c>
      <c r="BE210" s="165">
        <f t="shared" si="34"/>
        <v>0</v>
      </c>
      <c r="BF210" s="165">
        <f t="shared" si="35"/>
        <v>0</v>
      </c>
      <c r="BG210" s="165">
        <f t="shared" si="36"/>
        <v>0</v>
      </c>
      <c r="BH210" s="165">
        <f t="shared" si="37"/>
        <v>0</v>
      </c>
      <c r="BI210" s="165">
        <f t="shared" si="38"/>
        <v>0</v>
      </c>
      <c r="BJ210" s="18" t="s">
        <v>81</v>
      </c>
      <c r="BK210" s="166">
        <f t="shared" si="39"/>
        <v>0</v>
      </c>
      <c r="BL210" s="18" t="s">
        <v>219</v>
      </c>
      <c r="BM210" s="18" t="s">
        <v>743</v>
      </c>
    </row>
    <row r="211" spans="2:65" s="1" customFormat="1" ht="22.5" customHeight="1" x14ac:dyDescent="0.3">
      <c r="B211" s="135"/>
      <c r="C211" s="167" t="s">
        <v>440</v>
      </c>
      <c r="D211" s="167" t="s">
        <v>197</v>
      </c>
      <c r="E211" s="168" t="s">
        <v>709</v>
      </c>
      <c r="F211" s="267" t="s">
        <v>710</v>
      </c>
      <c r="G211" s="267"/>
      <c r="H211" s="267"/>
      <c r="I211" s="267"/>
      <c r="J211" s="169" t="s">
        <v>164</v>
      </c>
      <c r="K211" s="170">
        <v>1320.8</v>
      </c>
      <c r="L211" s="268">
        <v>0</v>
      </c>
      <c r="M211" s="268"/>
      <c r="N211" s="268">
        <f t="shared" si="30"/>
        <v>0</v>
      </c>
      <c r="O211" s="266"/>
      <c r="P211" s="266"/>
      <c r="Q211" s="266"/>
      <c r="R211" s="137"/>
      <c r="T211" s="162" t="s">
        <v>5</v>
      </c>
      <c r="U211" s="41" t="s">
        <v>38</v>
      </c>
      <c r="V211" s="163">
        <v>0</v>
      </c>
      <c r="W211" s="163">
        <f t="shared" si="31"/>
        <v>0</v>
      </c>
      <c r="X211" s="163">
        <v>3.5E-4</v>
      </c>
      <c r="Y211" s="163">
        <f t="shared" si="32"/>
        <v>0.46227999999999997</v>
      </c>
      <c r="Z211" s="163">
        <v>0</v>
      </c>
      <c r="AA211" s="164">
        <f t="shared" si="33"/>
        <v>0</v>
      </c>
      <c r="AR211" s="18" t="s">
        <v>282</v>
      </c>
      <c r="AT211" s="18" t="s">
        <v>197</v>
      </c>
      <c r="AU211" s="18" t="s">
        <v>81</v>
      </c>
      <c r="AY211" s="18" t="s">
        <v>151</v>
      </c>
      <c r="BE211" s="165">
        <f t="shared" si="34"/>
        <v>0</v>
      </c>
      <c r="BF211" s="165">
        <f t="shared" si="35"/>
        <v>0</v>
      </c>
      <c r="BG211" s="165">
        <f t="shared" si="36"/>
        <v>0</v>
      </c>
      <c r="BH211" s="165">
        <f t="shared" si="37"/>
        <v>0</v>
      </c>
      <c r="BI211" s="165">
        <f t="shared" si="38"/>
        <v>0</v>
      </c>
      <c r="BJ211" s="18" t="s">
        <v>81</v>
      </c>
      <c r="BK211" s="166">
        <f t="shared" si="39"/>
        <v>0</v>
      </c>
      <c r="BL211" s="18" t="s">
        <v>219</v>
      </c>
      <c r="BM211" s="18" t="s">
        <v>744</v>
      </c>
    </row>
    <row r="212" spans="2:65" s="1" customFormat="1" ht="31.5" customHeight="1" x14ac:dyDescent="0.3">
      <c r="B212" s="135"/>
      <c r="C212" s="167" t="s">
        <v>444</v>
      </c>
      <c r="D212" s="167" t="s">
        <v>197</v>
      </c>
      <c r="E212" s="168" t="s">
        <v>745</v>
      </c>
      <c r="F212" s="267" t="s">
        <v>746</v>
      </c>
      <c r="G212" s="267"/>
      <c r="H212" s="267"/>
      <c r="I212" s="267"/>
      <c r="J212" s="169" t="s">
        <v>176</v>
      </c>
      <c r="K212" s="170">
        <v>51.180999999999997</v>
      </c>
      <c r="L212" s="268">
        <v>0</v>
      </c>
      <c r="M212" s="268"/>
      <c r="N212" s="268">
        <f t="shared" si="30"/>
        <v>0</v>
      </c>
      <c r="O212" s="266"/>
      <c r="P212" s="266"/>
      <c r="Q212" s="266"/>
      <c r="R212" s="137"/>
      <c r="T212" s="162" t="s">
        <v>5</v>
      </c>
      <c r="U212" s="41" t="s">
        <v>38</v>
      </c>
      <c r="V212" s="163">
        <v>0</v>
      </c>
      <c r="W212" s="163">
        <f t="shared" si="31"/>
        <v>0</v>
      </c>
      <c r="X212" s="163">
        <v>1.04E-2</v>
      </c>
      <c r="Y212" s="163">
        <f t="shared" si="32"/>
        <v>0.53228239999999993</v>
      </c>
      <c r="Z212" s="163">
        <v>0</v>
      </c>
      <c r="AA212" s="164">
        <f t="shared" si="33"/>
        <v>0</v>
      </c>
      <c r="AR212" s="18" t="s">
        <v>282</v>
      </c>
      <c r="AT212" s="18" t="s">
        <v>197</v>
      </c>
      <c r="AU212" s="18" t="s">
        <v>81</v>
      </c>
      <c r="AY212" s="18" t="s">
        <v>151</v>
      </c>
      <c r="BE212" s="165">
        <f t="shared" si="34"/>
        <v>0</v>
      </c>
      <c r="BF212" s="165">
        <f t="shared" si="35"/>
        <v>0</v>
      </c>
      <c r="BG212" s="165">
        <f t="shared" si="36"/>
        <v>0</v>
      </c>
      <c r="BH212" s="165">
        <f t="shared" si="37"/>
        <v>0</v>
      </c>
      <c r="BI212" s="165">
        <f t="shared" si="38"/>
        <v>0</v>
      </c>
      <c r="BJ212" s="18" t="s">
        <v>81</v>
      </c>
      <c r="BK212" s="166">
        <f t="shared" si="39"/>
        <v>0</v>
      </c>
      <c r="BL212" s="18" t="s">
        <v>219</v>
      </c>
      <c r="BM212" s="18" t="s">
        <v>747</v>
      </c>
    </row>
    <row r="213" spans="2:65" s="1" customFormat="1" ht="31.5" customHeight="1" x14ac:dyDescent="0.3">
      <c r="B213" s="135"/>
      <c r="C213" s="158" t="s">
        <v>448</v>
      </c>
      <c r="D213" s="158" t="s">
        <v>152</v>
      </c>
      <c r="E213" s="159" t="s">
        <v>748</v>
      </c>
      <c r="F213" s="265" t="s">
        <v>749</v>
      </c>
      <c r="G213" s="265"/>
      <c r="H213" s="265"/>
      <c r="I213" s="265"/>
      <c r="J213" s="160" t="s">
        <v>329</v>
      </c>
      <c r="K213" s="161">
        <v>274.13600000000002</v>
      </c>
      <c r="L213" s="266">
        <v>0</v>
      </c>
      <c r="M213" s="266"/>
      <c r="N213" s="266">
        <f t="shared" si="30"/>
        <v>0</v>
      </c>
      <c r="O213" s="266"/>
      <c r="P213" s="266"/>
      <c r="Q213" s="266"/>
      <c r="R213" s="137"/>
      <c r="T213" s="162" t="s">
        <v>5</v>
      </c>
      <c r="U213" s="41" t="s">
        <v>38</v>
      </c>
      <c r="V213" s="163">
        <v>0</v>
      </c>
      <c r="W213" s="163">
        <f t="shared" si="31"/>
        <v>0</v>
      </c>
      <c r="X213" s="163">
        <v>0</v>
      </c>
      <c r="Y213" s="163">
        <f t="shared" si="32"/>
        <v>0</v>
      </c>
      <c r="Z213" s="163">
        <v>0</v>
      </c>
      <c r="AA213" s="164">
        <f t="shared" si="33"/>
        <v>0</v>
      </c>
      <c r="AR213" s="18" t="s">
        <v>219</v>
      </c>
      <c r="AT213" s="18" t="s">
        <v>152</v>
      </c>
      <c r="AU213" s="18" t="s">
        <v>81</v>
      </c>
      <c r="AY213" s="18" t="s">
        <v>151</v>
      </c>
      <c r="BE213" s="165">
        <f t="shared" si="34"/>
        <v>0</v>
      </c>
      <c r="BF213" s="165">
        <f t="shared" si="35"/>
        <v>0</v>
      </c>
      <c r="BG213" s="165">
        <f t="shared" si="36"/>
        <v>0</v>
      </c>
      <c r="BH213" s="165">
        <f t="shared" si="37"/>
        <v>0</v>
      </c>
      <c r="BI213" s="165">
        <f t="shared" si="38"/>
        <v>0</v>
      </c>
      <c r="BJ213" s="18" t="s">
        <v>81</v>
      </c>
      <c r="BK213" s="166">
        <f t="shared" si="39"/>
        <v>0</v>
      </c>
      <c r="BL213" s="18" t="s">
        <v>219</v>
      </c>
      <c r="BM213" s="18" t="s">
        <v>750</v>
      </c>
    </row>
    <row r="214" spans="2:65" s="10" customFormat="1" ht="29.85" customHeight="1" x14ac:dyDescent="0.35">
      <c r="B214" s="147"/>
      <c r="C214" s="148"/>
      <c r="D214" s="157" t="s">
        <v>559</v>
      </c>
      <c r="E214" s="157"/>
      <c r="F214" s="157"/>
      <c r="G214" s="157"/>
      <c r="H214" s="157"/>
      <c r="I214" s="157"/>
      <c r="J214" s="157"/>
      <c r="K214" s="157"/>
      <c r="L214" s="157"/>
      <c r="M214" s="157"/>
      <c r="N214" s="281">
        <f>BK214</f>
        <v>0</v>
      </c>
      <c r="O214" s="282"/>
      <c r="P214" s="282"/>
      <c r="Q214" s="282"/>
      <c r="R214" s="150"/>
      <c r="T214" s="151"/>
      <c r="U214" s="148"/>
      <c r="V214" s="148"/>
      <c r="W214" s="152">
        <f>SUM(W215:W222)</f>
        <v>160.30834099999998</v>
      </c>
      <c r="X214" s="148"/>
      <c r="Y214" s="152">
        <f>SUM(Y215:Y222)</f>
        <v>4.9974101700000002</v>
      </c>
      <c r="Z214" s="148"/>
      <c r="AA214" s="153">
        <f>SUM(AA215:AA222)</f>
        <v>0</v>
      </c>
      <c r="AR214" s="154" t="s">
        <v>81</v>
      </c>
      <c r="AT214" s="155" t="s">
        <v>70</v>
      </c>
      <c r="AU214" s="155" t="s">
        <v>76</v>
      </c>
      <c r="AY214" s="154" t="s">
        <v>151</v>
      </c>
      <c r="BK214" s="156">
        <f>SUM(BK215:BK222)</f>
        <v>0</v>
      </c>
    </row>
    <row r="215" spans="2:65" s="1" customFormat="1" ht="31.5" customHeight="1" x14ac:dyDescent="0.3">
      <c r="B215" s="135"/>
      <c r="C215" s="158" t="s">
        <v>452</v>
      </c>
      <c r="D215" s="158" t="s">
        <v>152</v>
      </c>
      <c r="E215" s="159" t="s">
        <v>751</v>
      </c>
      <c r="F215" s="265" t="s">
        <v>752</v>
      </c>
      <c r="G215" s="265"/>
      <c r="H215" s="265"/>
      <c r="I215" s="265"/>
      <c r="J215" s="160" t="s">
        <v>176</v>
      </c>
      <c r="K215" s="161">
        <v>821.57299999999998</v>
      </c>
      <c r="L215" s="266">
        <v>0</v>
      </c>
      <c r="M215" s="266"/>
      <c r="N215" s="266">
        <f>ROUND(L215*K215,3)</f>
        <v>0</v>
      </c>
      <c r="O215" s="266"/>
      <c r="P215" s="266"/>
      <c r="Q215" s="266"/>
      <c r="R215" s="137"/>
      <c r="T215" s="162" t="s">
        <v>5</v>
      </c>
      <c r="U215" s="41" t="s">
        <v>38</v>
      </c>
      <c r="V215" s="163">
        <v>0.127</v>
      </c>
      <c r="W215" s="163">
        <f>V215*K215</f>
        <v>104.339771</v>
      </c>
      <c r="X215" s="163">
        <v>0</v>
      </c>
      <c r="Y215" s="163">
        <f>X215*K215</f>
        <v>0</v>
      </c>
      <c r="Z215" s="163">
        <v>0</v>
      </c>
      <c r="AA215" s="164">
        <f>Z215*K215</f>
        <v>0</v>
      </c>
      <c r="AR215" s="18" t="s">
        <v>219</v>
      </c>
      <c r="AT215" s="18" t="s">
        <v>152</v>
      </c>
      <c r="AU215" s="18" t="s">
        <v>81</v>
      </c>
      <c r="AY215" s="18" t="s">
        <v>151</v>
      </c>
      <c r="BE215" s="165">
        <f>IF(U215="základná",N215,0)</f>
        <v>0</v>
      </c>
      <c r="BF215" s="165">
        <f>IF(U215="znížená",N215,0)</f>
        <v>0</v>
      </c>
      <c r="BG215" s="165">
        <f>IF(U215="zákl. prenesená",N215,0)</f>
        <v>0</v>
      </c>
      <c r="BH215" s="165">
        <f>IF(U215="zníž. prenesená",N215,0)</f>
        <v>0</v>
      </c>
      <c r="BI215" s="165">
        <f>IF(U215="nulová",N215,0)</f>
        <v>0</v>
      </c>
      <c r="BJ215" s="18" t="s">
        <v>81</v>
      </c>
      <c r="BK215" s="166">
        <f>ROUND(L215*K215,3)</f>
        <v>0</v>
      </c>
      <c r="BL215" s="18" t="s">
        <v>219</v>
      </c>
      <c r="BM215" s="18" t="s">
        <v>753</v>
      </c>
    </row>
    <row r="216" spans="2:65" s="1" customFormat="1" ht="22.5" customHeight="1" x14ac:dyDescent="0.3">
      <c r="B216" s="135"/>
      <c r="C216" s="167" t="s">
        <v>456</v>
      </c>
      <c r="D216" s="167" t="s">
        <v>197</v>
      </c>
      <c r="E216" s="168" t="s">
        <v>754</v>
      </c>
      <c r="F216" s="267" t="s">
        <v>755</v>
      </c>
      <c r="G216" s="267"/>
      <c r="H216" s="267"/>
      <c r="I216" s="267"/>
      <c r="J216" s="169" t="s">
        <v>176</v>
      </c>
      <c r="K216" s="170">
        <v>821.57299999999998</v>
      </c>
      <c r="L216" s="268">
        <v>0</v>
      </c>
      <c r="M216" s="268"/>
      <c r="N216" s="268">
        <f>ROUND(L216*K216,3)</f>
        <v>0</v>
      </c>
      <c r="O216" s="266"/>
      <c r="P216" s="266"/>
      <c r="Q216" s="266"/>
      <c r="R216" s="137"/>
      <c r="T216" s="162" t="s">
        <v>5</v>
      </c>
      <c r="U216" s="41" t="s">
        <v>38</v>
      </c>
      <c r="V216" s="163">
        <v>0</v>
      </c>
      <c r="W216" s="163">
        <f>V216*K216</f>
        <v>0</v>
      </c>
      <c r="X216" s="163">
        <v>3.8999999999999998E-3</v>
      </c>
      <c r="Y216" s="163">
        <f>X216*K216</f>
        <v>3.2041346999999996</v>
      </c>
      <c r="Z216" s="163">
        <v>0</v>
      </c>
      <c r="AA216" s="164">
        <f>Z216*K216</f>
        <v>0</v>
      </c>
      <c r="AR216" s="18" t="s">
        <v>282</v>
      </c>
      <c r="AT216" s="18" t="s">
        <v>197</v>
      </c>
      <c r="AU216" s="18" t="s">
        <v>81</v>
      </c>
      <c r="AY216" s="18" t="s">
        <v>151</v>
      </c>
      <c r="BE216" s="165">
        <f>IF(U216="základná",N216,0)</f>
        <v>0</v>
      </c>
      <c r="BF216" s="165">
        <f>IF(U216="znížená",N216,0)</f>
        <v>0</v>
      </c>
      <c r="BG216" s="165">
        <f>IF(U216="zákl. prenesená",N216,0)</f>
        <v>0</v>
      </c>
      <c r="BH216" s="165">
        <f>IF(U216="zníž. prenesená",N216,0)</f>
        <v>0</v>
      </c>
      <c r="BI216" s="165">
        <f>IF(U216="nulová",N216,0)</f>
        <v>0</v>
      </c>
      <c r="BJ216" s="18" t="s">
        <v>81</v>
      </c>
      <c r="BK216" s="166">
        <f>ROUND(L216*K216,3)</f>
        <v>0</v>
      </c>
      <c r="BL216" s="18" t="s">
        <v>219</v>
      </c>
      <c r="BM216" s="18" t="s">
        <v>756</v>
      </c>
    </row>
    <row r="217" spans="2:65" s="1" customFormat="1" ht="22.5" customHeight="1" x14ac:dyDescent="0.3">
      <c r="B217" s="32"/>
      <c r="C217" s="33"/>
      <c r="D217" s="33"/>
      <c r="E217" s="33"/>
      <c r="F217" s="269" t="s">
        <v>757</v>
      </c>
      <c r="G217" s="270"/>
      <c r="H217" s="270"/>
      <c r="I217" s="270"/>
      <c r="J217" s="33"/>
      <c r="K217" s="33"/>
      <c r="L217" s="33"/>
      <c r="M217" s="33"/>
      <c r="N217" s="33"/>
      <c r="O217" s="33"/>
      <c r="P217" s="33"/>
      <c r="Q217" s="33"/>
      <c r="R217" s="34"/>
      <c r="T217" s="171"/>
      <c r="U217" s="33"/>
      <c r="V217" s="33"/>
      <c r="W217" s="33"/>
      <c r="X217" s="33"/>
      <c r="Y217" s="33"/>
      <c r="Z217" s="33"/>
      <c r="AA217" s="71"/>
      <c r="AT217" s="18" t="s">
        <v>210</v>
      </c>
      <c r="AU217" s="18" t="s">
        <v>81</v>
      </c>
    </row>
    <row r="218" spans="2:65" s="1" customFormat="1" ht="22.5" customHeight="1" x14ac:dyDescent="0.3">
      <c r="B218" s="135"/>
      <c r="C218" s="167" t="s">
        <v>459</v>
      </c>
      <c r="D218" s="167" t="s">
        <v>197</v>
      </c>
      <c r="E218" s="168" t="s">
        <v>758</v>
      </c>
      <c r="F218" s="267" t="s">
        <v>759</v>
      </c>
      <c r="G218" s="267"/>
      <c r="H218" s="267"/>
      <c r="I218" s="267"/>
      <c r="J218" s="169" t="s">
        <v>176</v>
      </c>
      <c r="K218" s="170">
        <v>821.57299999999998</v>
      </c>
      <c r="L218" s="268">
        <v>0</v>
      </c>
      <c r="M218" s="268"/>
      <c r="N218" s="268">
        <f>ROUND(L218*K218,3)</f>
        <v>0</v>
      </c>
      <c r="O218" s="266"/>
      <c r="P218" s="266"/>
      <c r="Q218" s="266"/>
      <c r="R218" s="137"/>
      <c r="T218" s="162" t="s">
        <v>5</v>
      </c>
      <c r="U218" s="41" t="s">
        <v>38</v>
      </c>
      <c r="V218" s="163">
        <v>0</v>
      </c>
      <c r="W218" s="163">
        <f>V218*K218</f>
        <v>0</v>
      </c>
      <c r="X218" s="163">
        <v>1.9499999999999999E-3</v>
      </c>
      <c r="Y218" s="163">
        <f>X218*K218</f>
        <v>1.6020673499999998</v>
      </c>
      <c r="Z218" s="163">
        <v>0</v>
      </c>
      <c r="AA218" s="164">
        <f>Z218*K218</f>
        <v>0</v>
      </c>
      <c r="AR218" s="18" t="s">
        <v>282</v>
      </c>
      <c r="AT218" s="18" t="s">
        <v>197</v>
      </c>
      <c r="AU218" s="18" t="s">
        <v>81</v>
      </c>
      <c r="AY218" s="18" t="s">
        <v>151</v>
      </c>
      <c r="BE218" s="165">
        <f>IF(U218="základná",N218,0)</f>
        <v>0</v>
      </c>
      <c r="BF218" s="165">
        <f>IF(U218="znížená",N218,0)</f>
        <v>0</v>
      </c>
      <c r="BG218" s="165">
        <f>IF(U218="zákl. prenesená",N218,0)</f>
        <v>0</v>
      </c>
      <c r="BH218" s="165">
        <f>IF(U218="zníž. prenesená",N218,0)</f>
        <v>0</v>
      </c>
      <c r="BI218" s="165">
        <f>IF(U218="nulová",N218,0)</f>
        <v>0</v>
      </c>
      <c r="BJ218" s="18" t="s">
        <v>81</v>
      </c>
      <c r="BK218" s="166">
        <f>ROUND(L218*K218,3)</f>
        <v>0</v>
      </c>
      <c r="BL218" s="18" t="s">
        <v>219</v>
      </c>
      <c r="BM218" s="18" t="s">
        <v>760</v>
      </c>
    </row>
    <row r="219" spans="2:65" s="1" customFormat="1" ht="22.5" customHeight="1" x14ac:dyDescent="0.3">
      <c r="B219" s="32"/>
      <c r="C219" s="33"/>
      <c r="D219" s="33"/>
      <c r="E219" s="33"/>
      <c r="F219" s="269" t="s">
        <v>757</v>
      </c>
      <c r="G219" s="270"/>
      <c r="H219" s="270"/>
      <c r="I219" s="270"/>
      <c r="J219" s="33"/>
      <c r="K219" s="33"/>
      <c r="L219" s="33"/>
      <c r="M219" s="33"/>
      <c r="N219" s="33"/>
      <c r="O219" s="33"/>
      <c r="P219" s="33"/>
      <c r="Q219" s="33"/>
      <c r="R219" s="34"/>
      <c r="T219" s="171"/>
      <c r="U219" s="33"/>
      <c r="V219" s="33"/>
      <c r="W219" s="33"/>
      <c r="X219" s="33"/>
      <c r="Y219" s="33"/>
      <c r="Z219" s="33"/>
      <c r="AA219" s="71"/>
      <c r="AT219" s="18" t="s">
        <v>210</v>
      </c>
      <c r="AU219" s="18" t="s">
        <v>81</v>
      </c>
    </row>
    <row r="220" spans="2:65" s="1" customFormat="1" ht="31.5" customHeight="1" x14ac:dyDescent="0.3">
      <c r="B220" s="135"/>
      <c r="C220" s="158" t="s">
        <v>462</v>
      </c>
      <c r="D220" s="158" t="s">
        <v>152</v>
      </c>
      <c r="E220" s="159" t="s">
        <v>761</v>
      </c>
      <c r="F220" s="265" t="s">
        <v>762</v>
      </c>
      <c r="G220" s="265"/>
      <c r="H220" s="265"/>
      <c r="I220" s="265"/>
      <c r="J220" s="160" t="s">
        <v>176</v>
      </c>
      <c r="K220" s="161">
        <v>207.291</v>
      </c>
      <c r="L220" s="266">
        <v>0</v>
      </c>
      <c r="M220" s="266"/>
      <c r="N220" s="266">
        <f>ROUND(L220*K220,3)</f>
        <v>0</v>
      </c>
      <c r="O220" s="266"/>
      <c r="P220" s="266"/>
      <c r="Q220" s="266"/>
      <c r="R220" s="137"/>
      <c r="T220" s="162" t="s">
        <v>5</v>
      </c>
      <c r="U220" s="41" t="s">
        <v>38</v>
      </c>
      <c r="V220" s="163">
        <v>0.27</v>
      </c>
      <c r="W220" s="163">
        <f>V220*K220</f>
        <v>55.96857</v>
      </c>
      <c r="X220" s="163">
        <v>1.2E-4</v>
      </c>
      <c r="Y220" s="163">
        <f>X220*K220</f>
        <v>2.4874920000000002E-2</v>
      </c>
      <c r="Z220" s="163">
        <v>0</v>
      </c>
      <c r="AA220" s="164">
        <f>Z220*K220</f>
        <v>0</v>
      </c>
      <c r="AR220" s="18" t="s">
        <v>219</v>
      </c>
      <c r="AT220" s="18" t="s">
        <v>152</v>
      </c>
      <c r="AU220" s="18" t="s">
        <v>81</v>
      </c>
      <c r="AY220" s="18" t="s">
        <v>151</v>
      </c>
      <c r="BE220" s="165">
        <f>IF(U220="základná",N220,0)</f>
        <v>0</v>
      </c>
      <c r="BF220" s="165">
        <f>IF(U220="znížená",N220,0)</f>
        <v>0</v>
      </c>
      <c r="BG220" s="165">
        <f>IF(U220="zákl. prenesená",N220,0)</f>
        <v>0</v>
      </c>
      <c r="BH220" s="165">
        <f>IF(U220="zníž. prenesená",N220,0)</f>
        <v>0</v>
      </c>
      <c r="BI220" s="165">
        <f>IF(U220="nulová",N220,0)</f>
        <v>0</v>
      </c>
      <c r="BJ220" s="18" t="s">
        <v>81</v>
      </c>
      <c r="BK220" s="166">
        <f>ROUND(L220*K220,3)</f>
        <v>0</v>
      </c>
      <c r="BL220" s="18" t="s">
        <v>219</v>
      </c>
      <c r="BM220" s="18" t="s">
        <v>763</v>
      </c>
    </row>
    <row r="221" spans="2:65" s="1" customFormat="1" ht="22.5" customHeight="1" x14ac:dyDescent="0.3">
      <c r="B221" s="135"/>
      <c r="C221" s="167" t="s">
        <v>465</v>
      </c>
      <c r="D221" s="167" t="s">
        <v>197</v>
      </c>
      <c r="E221" s="168" t="s">
        <v>764</v>
      </c>
      <c r="F221" s="267" t="s">
        <v>765</v>
      </c>
      <c r="G221" s="267"/>
      <c r="H221" s="267"/>
      <c r="I221" s="267"/>
      <c r="J221" s="169" t="s">
        <v>176</v>
      </c>
      <c r="K221" s="170">
        <v>126.01</v>
      </c>
      <c r="L221" s="268">
        <v>0</v>
      </c>
      <c r="M221" s="268"/>
      <c r="N221" s="268">
        <f>ROUND(L221*K221,3)</f>
        <v>0</v>
      </c>
      <c r="O221" s="266"/>
      <c r="P221" s="266"/>
      <c r="Q221" s="266"/>
      <c r="R221" s="137"/>
      <c r="T221" s="162" t="s">
        <v>5</v>
      </c>
      <c r="U221" s="41" t="s">
        <v>38</v>
      </c>
      <c r="V221" s="163">
        <v>0</v>
      </c>
      <c r="W221" s="163">
        <f>V221*K221</f>
        <v>0</v>
      </c>
      <c r="X221" s="163">
        <v>1.32E-3</v>
      </c>
      <c r="Y221" s="163">
        <f>X221*K221</f>
        <v>0.16633320000000001</v>
      </c>
      <c r="Z221" s="163">
        <v>0</v>
      </c>
      <c r="AA221" s="164">
        <f>Z221*K221</f>
        <v>0</v>
      </c>
      <c r="AR221" s="18" t="s">
        <v>282</v>
      </c>
      <c r="AT221" s="18" t="s">
        <v>197</v>
      </c>
      <c r="AU221" s="18" t="s">
        <v>81</v>
      </c>
      <c r="AY221" s="18" t="s">
        <v>151</v>
      </c>
      <c r="BE221" s="165">
        <f>IF(U221="základná",N221,0)</f>
        <v>0</v>
      </c>
      <c r="BF221" s="165">
        <f>IF(U221="znížená",N221,0)</f>
        <v>0</v>
      </c>
      <c r="BG221" s="165">
        <f>IF(U221="zákl. prenesená",N221,0)</f>
        <v>0</v>
      </c>
      <c r="BH221" s="165">
        <f>IF(U221="zníž. prenesená",N221,0)</f>
        <v>0</v>
      </c>
      <c r="BI221" s="165">
        <f>IF(U221="nulová",N221,0)</f>
        <v>0</v>
      </c>
      <c r="BJ221" s="18" t="s">
        <v>81</v>
      </c>
      <c r="BK221" s="166">
        <f>ROUND(L221*K221,3)</f>
        <v>0</v>
      </c>
      <c r="BL221" s="18" t="s">
        <v>219</v>
      </c>
      <c r="BM221" s="18" t="s">
        <v>766</v>
      </c>
    </row>
    <row r="222" spans="2:65" s="1" customFormat="1" ht="31.5" customHeight="1" x14ac:dyDescent="0.3">
      <c r="B222" s="135"/>
      <c r="C222" s="158" t="s">
        <v>468</v>
      </c>
      <c r="D222" s="158" t="s">
        <v>152</v>
      </c>
      <c r="E222" s="159" t="s">
        <v>767</v>
      </c>
      <c r="F222" s="265" t="s">
        <v>768</v>
      </c>
      <c r="G222" s="265"/>
      <c r="H222" s="265"/>
      <c r="I222" s="265"/>
      <c r="J222" s="160" t="s">
        <v>329</v>
      </c>
      <c r="K222" s="161">
        <v>303.22399999999999</v>
      </c>
      <c r="L222" s="266">
        <v>0</v>
      </c>
      <c r="M222" s="266"/>
      <c r="N222" s="266">
        <f>ROUND(L222*K222,3)</f>
        <v>0</v>
      </c>
      <c r="O222" s="266"/>
      <c r="P222" s="266"/>
      <c r="Q222" s="266"/>
      <c r="R222" s="137"/>
      <c r="T222" s="162" t="s">
        <v>5</v>
      </c>
      <c r="U222" s="41" t="s">
        <v>38</v>
      </c>
      <c r="V222" s="163">
        <v>0</v>
      </c>
      <c r="W222" s="163">
        <f>V222*K222</f>
        <v>0</v>
      </c>
      <c r="X222" s="163">
        <v>0</v>
      </c>
      <c r="Y222" s="163">
        <f>X222*K222</f>
        <v>0</v>
      </c>
      <c r="Z222" s="163">
        <v>0</v>
      </c>
      <c r="AA222" s="164">
        <f>Z222*K222</f>
        <v>0</v>
      </c>
      <c r="AR222" s="18" t="s">
        <v>219</v>
      </c>
      <c r="AT222" s="18" t="s">
        <v>152</v>
      </c>
      <c r="AU222" s="18" t="s">
        <v>81</v>
      </c>
      <c r="AY222" s="18" t="s">
        <v>151</v>
      </c>
      <c r="BE222" s="165">
        <f>IF(U222="základná",N222,0)</f>
        <v>0</v>
      </c>
      <c r="BF222" s="165">
        <f>IF(U222="znížená",N222,0)</f>
        <v>0</v>
      </c>
      <c r="BG222" s="165">
        <f>IF(U222="zákl. prenesená",N222,0)</f>
        <v>0</v>
      </c>
      <c r="BH222" s="165">
        <f>IF(U222="zníž. prenesená",N222,0)</f>
        <v>0</v>
      </c>
      <c r="BI222" s="165">
        <f>IF(U222="nulová",N222,0)</f>
        <v>0</v>
      </c>
      <c r="BJ222" s="18" t="s">
        <v>81</v>
      </c>
      <c r="BK222" s="166">
        <f>ROUND(L222*K222,3)</f>
        <v>0</v>
      </c>
      <c r="BL222" s="18" t="s">
        <v>219</v>
      </c>
      <c r="BM222" s="18" t="s">
        <v>769</v>
      </c>
    </row>
    <row r="223" spans="2:65" s="10" customFormat="1" ht="29.85" customHeight="1" x14ac:dyDescent="0.35">
      <c r="B223" s="147"/>
      <c r="C223" s="148"/>
      <c r="D223" s="157" t="s">
        <v>560</v>
      </c>
      <c r="E223" s="157"/>
      <c r="F223" s="157"/>
      <c r="G223" s="157"/>
      <c r="H223" s="157"/>
      <c r="I223" s="157"/>
      <c r="J223" s="157"/>
      <c r="K223" s="157"/>
      <c r="L223" s="157"/>
      <c r="M223" s="157"/>
      <c r="N223" s="281">
        <f>BK223</f>
        <v>0</v>
      </c>
      <c r="O223" s="282"/>
      <c r="P223" s="282"/>
      <c r="Q223" s="282"/>
      <c r="R223" s="150"/>
      <c r="T223" s="151"/>
      <c r="U223" s="148"/>
      <c r="V223" s="148"/>
      <c r="W223" s="152">
        <f>SUM(W224:W238)</f>
        <v>418.80469599999998</v>
      </c>
      <c r="X223" s="148"/>
      <c r="Y223" s="152">
        <f>SUM(Y224:Y238)</f>
        <v>2.223967</v>
      </c>
      <c r="Z223" s="148"/>
      <c r="AA223" s="153">
        <f>SUM(AA224:AA238)</f>
        <v>0.71608099999999997</v>
      </c>
      <c r="AR223" s="154" t="s">
        <v>81</v>
      </c>
      <c r="AT223" s="155" t="s">
        <v>70</v>
      </c>
      <c r="AU223" s="155" t="s">
        <v>76</v>
      </c>
      <c r="AY223" s="154" t="s">
        <v>151</v>
      </c>
      <c r="BK223" s="156">
        <f>SUM(BK224:BK238)</f>
        <v>0</v>
      </c>
    </row>
    <row r="224" spans="2:65" s="1" customFormat="1" ht="31.5" customHeight="1" x14ac:dyDescent="0.3">
      <c r="B224" s="135"/>
      <c r="C224" s="158" t="s">
        <v>472</v>
      </c>
      <c r="D224" s="158" t="s">
        <v>152</v>
      </c>
      <c r="E224" s="159" t="s">
        <v>770</v>
      </c>
      <c r="F224" s="265" t="s">
        <v>771</v>
      </c>
      <c r="G224" s="265"/>
      <c r="H224" s="265"/>
      <c r="I224" s="265"/>
      <c r="J224" s="160" t="s">
        <v>190</v>
      </c>
      <c r="K224" s="161">
        <v>56.2</v>
      </c>
      <c r="L224" s="266">
        <v>0</v>
      </c>
      <c r="M224" s="266"/>
      <c r="N224" s="266">
        <f t="shared" ref="N224:N238" si="40">ROUND(L224*K224,3)</f>
        <v>0</v>
      </c>
      <c r="O224" s="266"/>
      <c r="P224" s="266"/>
      <c r="Q224" s="266"/>
      <c r="R224" s="137"/>
      <c r="T224" s="162" t="s">
        <v>5</v>
      </c>
      <c r="U224" s="41" t="s">
        <v>38</v>
      </c>
      <c r="V224" s="163">
        <v>4.7E-2</v>
      </c>
      <c r="W224" s="163">
        <f t="shared" ref="W224:W238" si="41">V224*K224</f>
        <v>2.6414</v>
      </c>
      <c r="X224" s="163">
        <v>0</v>
      </c>
      <c r="Y224" s="163">
        <f t="shared" ref="Y224:Y238" si="42">X224*K224</f>
        <v>0</v>
      </c>
      <c r="Z224" s="163">
        <v>2.8E-3</v>
      </c>
      <c r="AA224" s="164">
        <f t="shared" ref="AA224:AA238" si="43">Z224*K224</f>
        <v>0.15736</v>
      </c>
      <c r="AR224" s="18" t="s">
        <v>219</v>
      </c>
      <c r="AT224" s="18" t="s">
        <v>152</v>
      </c>
      <c r="AU224" s="18" t="s">
        <v>81</v>
      </c>
      <c r="AY224" s="18" t="s">
        <v>151</v>
      </c>
      <c r="BE224" s="165">
        <f t="shared" ref="BE224:BE238" si="44">IF(U224="základná",N224,0)</f>
        <v>0</v>
      </c>
      <c r="BF224" s="165">
        <f t="shared" ref="BF224:BF238" si="45">IF(U224="znížená",N224,0)</f>
        <v>0</v>
      </c>
      <c r="BG224" s="165">
        <f t="shared" ref="BG224:BG238" si="46">IF(U224="zákl. prenesená",N224,0)</f>
        <v>0</v>
      </c>
      <c r="BH224" s="165">
        <f t="shared" ref="BH224:BH238" si="47">IF(U224="zníž. prenesená",N224,0)</f>
        <v>0</v>
      </c>
      <c r="BI224" s="165">
        <f t="shared" ref="BI224:BI238" si="48">IF(U224="nulová",N224,0)</f>
        <v>0</v>
      </c>
      <c r="BJ224" s="18" t="s">
        <v>81</v>
      </c>
      <c r="BK224" s="166">
        <f t="shared" ref="BK224:BK238" si="49">ROUND(L224*K224,3)</f>
        <v>0</v>
      </c>
      <c r="BL224" s="18" t="s">
        <v>219</v>
      </c>
      <c r="BM224" s="18" t="s">
        <v>772</v>
      </c>
    </row>
    <row r="225" spans="2:65" s="1" customFormat="1" ht="31.5" customHeight="1" x14ac:dyDescent="0.3">
      <c r="B225" s="135"/>
      <c r="C225" s="158" t="s">
        <v>475</v>
      </c>
      <c r="D225" s="158" t="s">
        <v>152</v>
      </c>
      <c r="E225" s="159" t="s">
        <v>773</v>
      </c>
      <c r="F225" s="265" t="s">
        <v>774</v>
      </c>
      <c r="G225" s="265"/>
      <c r="H225" s="265"/>
      <c r="I225" s="265"/>
      <c r="J225" s="160" t="s">
        <v>164</v>
      </c>
      <c r="K225" s="161">
        <v>4</v>
      </c>
      <c r="L225" s="266">
        <v>0</v>
      </c>
      <c r="M225" s="266"/>
      <c r="N225" s="266">
        <f t="shared" si="40"/>
        <v>0</v>
      </c>
      <c r="O225" s="266"/>
      <c r="P225" s="266"/>
      <c r="Q225" s="266"/>
      <c r="R225" s="137"/>
      <c r="T225" s="162" t="s">
        <v>5</v>
      </c>
      <c r="U225" s="41" t="s">
        <v>38</v>
      </c>
      <c r="V225" s="163">
        <v>7.4999999999999997E-2</v>
      </c>
      <c r="W225" s="163">
        <f t="shared" si="41"/>
        <v>0.3</v>
      </c>
      <c r="X225" s="163">
        <v>0</v>
      </c>
      <c r="Y225" s="163">
        <f t="shared" si="42"/>
        <v>0</v>
      </c>
      <c r="Z225" s="163">
        <v>1.1000000000000001E-3</v>
      </c>
      <c r="AA225" s="164">
        <f t="shared" si="43"/>
        <v>4.4000000000000003E-3</v>
      </c>
      <c r="AR225" s="18" t="s">
        <v>219</v>
      </c>
      <c r="AT225" s="18" t="s">
        <v>152</v>
      </c>
      <c r="AU225" s="18" t="s">
        <v>81</v>
      </c>
      <c r="AY225" s="18" t="s">
        <v>151</v>
      </c>
      <c r="BE225" s="165">
        <f t="shared" si="44"/>
        <v>0</v>
      </c>
      <c r="BF225" s="165">
        <f t="shared" si="45"/>
        <v>0</v>
      </c>
      <c r="BG225" s="165">
        <f t="shared" si="46"/>
        <v>0</v>
      </c>
      <c r="BH225" s="165">
        <f t="shared" si="47"/>
        <v>0</v>
      </c>
      <c r="BI225" s="165">
        <f t="shared" si="48"/>
        <v>0</v>
      </c>
      <c r="BJ225" s="18" t="s">
        <v>81</v>
      </c>
      <c r="BK225" s="166">
        <f t="shared" si="49"/>
        <v>0</v>
      </c>
      <c r="BL225" s="18" t="s">
        <v>219</v>
      </c>
      <c r="BM225" s="18" t="s">
        <v>775</v>
      </c>
    </row>
    <row r="226" spans="2:65" s="1" customFormat="1" ht="31.5" customHeight="1" x14ac:dyDescent="0.3">
      <c r="B226" s="135"/>
      <c r="C226" s="158" t="s">
        <v>479</v>
      </c>
      <c r="D226" s="158" t="s">
        <v>152</v>
      </c>
      <c r="E226" s="159" t="s">
        <v>776</v>
      </c>
      <c r="F226" s="265" t="s">
        <v>777</v>
      </c>
      <c r="G226" s="265"/>
      <c r="H226" s="265"/>
      <c r="I226" s="265"/>
      <c r="J226" s="160" t="s">
        <v>190</v>
      </c>
      <c r="K226" s="161">
        <v>85.5</v>
      </c>
      <c r="L226" s="266">
        <v>0</v>
      </c>
      <c r="M226" s="266"/>
      <c r="N226" s="266">
        <f t="shared" si="40"/>
        <v>0</v>
      </c>
      <c r="O226" s="266"/>
      <c r="P226" s="266"/>
      <c r="Q226" s="266"/>
      <c r="R226" s="137"/>
      <c r="T226" s="162" t="s">
        <v>5</v>
      </c>
      <c r="U226" s="41" t="s">
        <v>38</v>
      </c>
      <c r="V226" s="163">
        <v>7.4999999999999997E-2</v>
      </c>
      <c r="W226" s="163">
        <f t="shared" si="41"/>
        <v>6.4124999999999996</v>
      </c>
      <c r="X226" s="163">
        <v>0</v>
      </c>
      <c r="Y226" s="163">
        <f t="shared" si="42"/>
        <v>0</v>
      </c>
      <c r="Z226" s="163">
        <v>1.3500000000000001E-3</v>
      </c>
      <c r="AA226" s="164">
        <f t="shared" si="43"/>
        <v>0.115425</v>
      </c>
      <c r="AR226" s="18" t="s">
        <v>219</v>
      </c>
      <c r="AT226" s="18" t="s">
        <v>152</v>
      </c>
      <c r="AU226" s="18" t="s">
        <v>81</v>
      </c>
      <c r="AY226" s="18" t="s">
        <v>151</v>
      </c>
      <c r="BE226" s="165">
        <f t="shared" si="44"/>
        <v>0</v>
      </c>
      <c r="BF226" s="165">
        <f t="shared" si="45"/>
        <v>0</v>
      </c>
      <c r="BG226" s="165">
        <f t="shared" si="46"/>
        <v>0</v>
      </c>
      <c r="BH226" s="165">
        <f t="shared" si="47"/>
        <v>0</v>
      </c>
      <c r="BI226" s="165">
        <f t="shared" si="48"/>
        <v>0</v>
      </c>
      <c r="BJ226" s="18" t="s">
        <v>81</v>
      </c>
      <c r="BK226" s="166">
        <f t="shared" si="49"/>
        <v>0</v>
      </c>
      <c r="BL226" s="18" t="s">
        <v>219</v>
      </c>
      <c r="BM226" s="18" t="s">
        <v>778</v>
      </c>
    </row>
    <row r="227" spans="2:65" s="1" customFormat="1" ht="31.5" customHeight="1" x14ac:dyDescent="0.3">
      <c r="B227" s="135"/>
      <c r="C227" s="158" t="s">
        <v>483</v>
      </c>
      <c r="D227" s="158" t="s">
        <v>152</v>
      </c>
      <c r="E227" s="159" t="s">
        <v>779</v>
      </c>
      <c r="F227" s="265" t="s">
        <v>780</v>
      </c>
      <c r="G227" s="265"/>
      <c r="H227" s="265"/>
      <c r="I227" s="265"/>
      <c r="J227" s="160" t="s">
        <v>190</v>
      </c>
      <c r="K227" s="161">
        <v>168.4</v>
      </c>
      <c r="L227" s="266">
        <v>0</v>
      </c>
      <c r="M227" s="266"/>
      <c r="N227" s="266">
        <f t="shared" si="40"/>
        <v>0</v>
      </c>
      <c r="O227" s="266"/>
      <c r="P227" s="266"/>
      <c r="Q227" s="266"/>
      <c r="R227" s="137"/>
      <c r="T227" s="162" t="s">
        <v>5</v>
      </c>
      <c r="U227" s="41" t="s">
        <v>38</v>
      </c>
      <c r="V227" s="163">
        <v>8.5999999999999993E-2</v>
      </c>
      <c r="W227" s="163">
        <f t="shared" si="41"/>
        <v>14.4824</v>
      </c>
      <c r="X227" s="163">
        <v>0</v>
      </c>
      <c r="Y227" s="163">
        <f t="shared" si="42"/>
        <v>0</v>
      </c>
      <c r="Z227" s="163">
        <v>2.3E-3</v>
      </c>
      <c r="AA227" s="164">
        <f t="shared" si="43"/>
        <v>0.38732</v>
      </c>
      <c r="AR227" s="18" t="s">
        <v>219</v>
      </c>
      <c r="AT227" s="18" t="s">
        <v>152</v>
      </c>
      <c r="AU227" s="18" t="s">
        <v>81</v>
      </c>
      <c r="AY227" s="18" t="s">
        <v>151</v>
      </c>
      <c r="BE227" s="165">
        <f t="shared" si="44"/>
        <v>0</v>
      </c>
      <c r="BF227" s="165">
        <f t="shared" si="45"/>
        <v>0</v>
      </c>
      <c r="BG227" s="165">
        <f t="shared" si="46"/>
        <v>0</v>
      </c>
      <c r="BH227" s="165">
        <f t="shared" si="47"/>
        <v>0</v>
      </c>
      <c r="BI227" s="165">
        <f t="shared" si="48"/>
        <v>0</v>
      </c>
      <c r="BJ227" s="18" t="s">
        <v>81</v>
      </c>
      <c r="BK227" s="166">
        <f t="shared" si="49"/>
        <v>0</v>
      </c>
      <c r="BL227" s="18" t="s">
        <v>219</v>
      </c>
      <c r="BM227" s="18" t="s">
        <v>781</v>
      </c>
    </row>
    <row r="228" spans="2:65" s="1" customFormat="1" ht="31.5" customHeight="1" x14ac:dyDescent="0.3">
      <c r="B228" s="135"/>
      <c r="C228" s="158" t="s">
        <v>487</v>
      </c>
      <c r="D228" s="158" t="s">
        <v>152</v>
      </c>
      <c r="E228" s="159" t="s">
        <v>782</v>
      </c>
      <c r="F228" s="265" t="s">
        <v>783</v>
      </c>
      <c r="G228" s="265"/>
      <c r="H228" s="265"/>
      <c r="I228" s="265"/>
      <c r="J228" s="160" t="s">
        <v>190</v>
      </c>
      <c r="K228" s="161">
        <v>21.6</v>
      </c>
      <c r="L228" s="266">
        <v>0</v>
      </c>
      <c r="M228" s="266"/>
      <c r="N228" s="266">
        <f t="shared" si="40"/>
        <v>0</v>
      </c>
      <c r="O228" s="266"/>
      <c r="P228" s="266"/>
      <c r="Q228" s="266"/>
      <c r="R228" s="137"/>
      <c r="T228" s="162" t="s">
        <v>5</v>
      </c>
      <c r="U228" s="41" t="s">
        <v>38</v>
      </c>
      <c r="V228" s="163">
        <v>4.7E-2</v>
      </c>
      <c r="W228" s="163">
        <f t="shared" si="41"/>
        <v>1.0152000000000001</v>
      </c>
      <c r="X228" s="163">
        <v>0</v>
      </c>
      <c r="Y228" s="163">
        <f t="shared" si="42"/>
        <v>0</v>
      </c>
      <c r="Z228" s="163">
        <v>2.2599999999999999E-3</v>
      </c>
      <c r="AA228" s="164">
        <f t="shared" si="43"/>
        <v>4.8815999999999998E-2</v>
      </c>
      <c r="AR228" s="18" t="s">
        <v>219</v>
      </c>
      <c r="AT228" s="18" t="s">
        <v>152</v>
      </c>
      <c r="AU228" s="18" t="s">
        <v>81</v>
      </c>
      <c r="AY228" s="18" t="s">
        <v>151</v>
      </c>
      <c r="BE228" s="165">
        <f t="shared" si="44"/>
        <v>0</v>
      </c>
      <c r="BF228" s="165">
        <f t="shared" si="45"/>
        <v>0</v>
      </c>
      <c r="BG228" s="165">
        <f t="shared" si="46"/>
        <v>0</v>
      </c>
      <c r="BH228" s="165">
        <f t="shared" si="47"/>
        <v>0</v>
      </c>
      <c r="BI228" s="165">
        <f t="shared" si="48"/>
        <v>0</v>
      </c>
      <c r="BJ228" s="18" t="s">
        <v>81</v>
      </c>
      <c r="BK228" s="166">
        <f t="shared" si="49"/>
        <v>0</v>
      </c>
      <c r="BL228" s="18" t="s">
        <v>219</v>
      </c>
      <c r="BM228" s="18" t="s">
        <v>784</v>
      </c>
    </row>
    <row r="229" spans="2:65" s="1" customFormat="1" ht="31.5" customHeight="1" x14ac:dyDescent="0.3">
      <c r="B229" s="135"/>
      <c r="C229" s="158" t="s">
        <v>492</v>
      </c>
      <c r="D229" s="158" t="s">
        <v>152</v>
      </c>
      <c r="E229" s="159" t="s">
        <v>785</v>
      </c>
      <c r="F229" s="265" t="s">
        <v>786</v>
      </c>
      <c r="G229" s="265"/>
      <c r="H229" s="265"/>
      <c r="I229" s="265"/>
      <c r="J229" s="160" t="s">
        <v>164</v>
      </c>
      <c r="K229" s="161">
        <v>4</v>
      </c>
      <c r="L229" s="266">
        <v>0</v>
      </c>
      <c r="M229" s="266"/>
      <c r="N229" s="266">
        <f t="shared" si="40"/>
        <v>0</v>
      </c>
      <c r="O229" s="266"/>
      <c r="P229" s="266"/>
      <c r="Q229" s="266"/>
      <c r="R229" s="137"/>
      <c r="T229" s="162" t="s">
        <v>5</v>
      </c>
      <c r="U229" s="41" t="s">
        <v>38</v>
      </c>
      <c r="V229" s="163">
        <v>6.6000000000000003E-2</v>
      </c>
      <c r="W229" s="163">
        <f t="shared" si="41"/>
        <v>0.26400000000000001</v>
      </c>
      <c r="X229" s="163">
        <v>0</v>
      </c>
      <c r="Y229" s="163">
        <f t="shared" si="42"/>
        <v>0</v>
      </c>
      <c r="Z229" s="163">
        <v>6.8999999999999997E-4</v>
      </c>
      <c r="AA229" s="164">
        <f t="shared" si="43"/>
        <v>2.7599999999999999E-3</v>
      </c>
      <c r="AR229" s="18" t="s">
        <v>219</v>
      </c>
      <c r="AT229" s="18" t="s">
        <v>152</v>
      </c>
      <c r="AU229" s="18" t="s">
        <v>81</v>
      </c>
      <c r="AY229" s="18" t="s">
        <v>151</v>
      </c>
      <c r="BE229" s="165">
        <f t="shared" si="44"/>
        <v>0</v>
      </c>
      <c r="BF229" s="165">
        <f t="shared" si="45"/>
        <v>0</v>
      </c>
      <c r="BG229" s="165">
        <f t="shared" si="46"/>
        <v>0</v>
      </c>
      <c r="BH229" s="165">
        <f t="shared" si="47"/>
        <v>0</v>
      </c>
      <c r="BI229" s="165">
        <f t="shared" si="48"/>
        <v>0</v>
      </c>
      <c r="BJ229" s="18" t="s">
        <v>81</v>
      </c>
      <c r="BK229" s="166">
        <f t="shared" si="49"/>
        <v>0</v>
      </c>
      <c r="BL229" s="18" t="s">
        <v>219</v>
      </c>
      <c r="BM229" s="18" t="s">
        <v>787</v>
      </c>
    </row>
    <row r="230" spans="2:65" s="1" customFormat="1" ht="31.5" customHeight="1" x14ac:dyDescent="0.3">
      <c r="B230" s="135"/>
      <c r="C230" s="158" t="s">
        <v>497</v>
      </c>
      <c r="D230" s="158" t="s">
        <v>152</v>
      </c>
      <c r="E230" s="159" t="s">
        <v>788</v>
      </c>
      <c r="F230" s="265" t="s">
        <v>789</v>
      </c>
      <c r="G230" s="265"/>
      <c r="H230" s="265"/>
      <c r="I230" s="265"/>
      <c r="J230" s="160" t="s">
        <v>190</v>
      </c>
      <c r="K230" s="161">
        <v>85.5</v>
      </c>
      <c r="L230" s="266">
        <v>0</v>
      </c>
      <c r="M230" s="266"/>
      <c r="N230" s="266">
        <f t="shared" si="40"/>
        <v>0</v>
      </c>
      <c r="O230" s="266"/>
      <c r="P230" s="266"/>
      <c r="Q230" s="266"/>
      <c r="R230" s="137"/>
      <c r="T230" s="162" t="s">
        <v>5</v>
      </c>
      <c r="U230" s="41" t="s">
        <v>38</v>
      </c>
      <c r="V230" s="163">
        <v>0.66</v>
      </c>
      <c r="W230" s="163">
        <f t="shared" si="41"/>
        <v>56.43</v>
      </c>
      <c r="X230" s="163">
        <v>4.0000000000000001E-3</v>
      </c>
      <c r="Y230" s="163">
        <f t="shared" si="42"/>
        <v>0.34200000000000003</v>
      </c>
      <c r="Z230" s="163">
        <v>0</v>
      </c>
      <c r="AA230" s="164">
        <f t="shared" si="43"/>
        <v>0</v>
      </c>
      <c r="AR230" s="18" t="s">
        <v>219</v>
      </c>
      <c r="AT230" s="18" t="s">
        <v>152</v>
      </c>
      <c r="AU230" s="18" t="s">
        <v>81</v>
      </c>
      <c r="AY230" s="18" t="s">
        <v>151</v>
      </c>
      <c r="BE230" s="165">
        <f t="shared" si="44"/>
        <v>0</v>
      </c>
      <c r="BF230" s="165">
        <f t="shared" si="45"/>
        <v>0</v>
      </c>
      <c r="BG230" s="165">
        <f t="shared" si="46"/>
        <v>0</v>
      </c>
      <c r="BH230" s="165">
        <f t="shared" si="47"/>
        <v>0</v>
      </c>
      <c r="BI230" s="165">
        <f t="shared" si="48"/>
        <v>0</v>
      </c>
      <c r="BJ230" s="18" t="s">
        <v>81</v>
      </c>
      <c r="BK230" s="166">
        <f t="shared" si="49"/>
        <v>0</v>
      </c>
      <c r="BL230" s="18" t="s">
        <v>219</v>
      </c>
      <c r="BM230" s="18" t="s">
        <v>790</v>
      </c>
    </row>
    <row r="231" spans="2:65" s="1" customFormat="1" ht="31.5" customHeight="1" x14ac:dyDescent="0.3">
      <c r="B231" s="135"/>
      <c r="C231" s="158" t="s">
        <v>500</v>
      </c>
      <c r="D231" s="158" t="s">
        <v>152</v>
      </c>
      <c r="E231" s="159" t="s">
        <v>791</v>
      </c>
      <c r="F231" s="265" t="s">
        <v>792</v>
      </c>
      <c r="G231" s="265"/>
      <c r="H231" s="265"/>
      <c r="I231" s="265"/>
      <c r="J231" s="160" t="s">
        <v>190</v>
      </c>
      <c r="K231" s="161">
        <v>187.2</v>
      </c>
      <c r="L231" s="266">
        <v>0</v>
      </c>
      <c r="M231" s="266"/>
      <c r="N231" s="266">
        <f t="shared" si="40"/>
        <v>0</v>
      </c>
      <c r="O231" s="266"/>
      <c r="P231" s="266"/>
      <c r="Q231" s="266"/>
      <c r="R231" s="137"/>
      <c r="T231" s="162" t="s">
        <v>5</v>
      </c>
      <c r="U231" s="41" t="s">
        <v>38</v>
      </c>
      <c r="V231" s="163">
        <v>0.43696000000000002</v>
      </c>
      <c r="W231" s="163">
        <f t="shared" si="41"/>
        <v>81.798912000000001</v>
      </c>
      <c r="X231" s="163">
        <v>2.6199999999999999E-3</v>
      </c>
      <c r="Y231" s="163">
        <f t="shared" si="42"/>
        <v>0.49046399999999996</v>
      </c>
      <c r="Z231" s="163">
        <v>0</v>
      </c>
      <c r="AA231" s="164">
        <f t="shared" si="43"/>
        <v>0</v>
      </c>
      <c r="AR231" s="18" t="s">
        <v>219</v>
      </c>
      <c r="AT231" s="18" t="s">
        <v>152</v>
      </c>
      <c r="AU231" s="18" t="s">
        <v>81</v>
      </c>
      <c r="AY231" s="18" t="s">
        <v>151</v>
      </c>
      <c r="BE231" s="165">
        <f t="shared" si="44"/>
        <v>0</v>
      </c>
      <c r="BF231" s="165">
        <f t="shared" si="45"/>
        <v>0</v>
      </c>
      <c r="BG231" s="165">
        <f t="shared" si="46"/>
        <v>0</v>
      </c>
      <c r="BH231" s="165">
        <f t="shared" si="47"/>
        <v>0</v>
      </c>
      <c r="BI231" s="165">
        <f t="shared" si="48"/>
        <v>0</v>
      </c>
      <c r="BJ231" s="18" t="s">
        <v>81</v>
      </c>
      <c r="BK231" s="166">
        <f t="shared" si="49"/>
        <v>0</v>
      </c>
      <c r="BL231" s="18" t="s">
        <v>219</v>
      </c>
      <c r="BM231" s="18" t="s">
        <v>793</v>
      </c>
    </row>
    <row r="232" spans="2:65" s="1" customFormat="1" ht="31.5" customHeight="1" x14ac:dyDescent="0.3">
      <c r="B232" s="135"/>
      <c r="C232" s="158" t="s">
        <v>504</v>
      </c>
      <c r="D232" s="158" t="s">
        <v>152</v>
      </c>
      <c r="E232" s="159" t="s">
        <v>794</v>
      </c>
      <c r="F232" s="265" t="s">
        <v>795</v>
      </c>
      <c r="G232" s="265"/>
      <c r="H232" s="265"/>
      <c r="I232" s="265"/>
      <c r="J232" s="160" t="s">
        <v>190</v>
      </c>
      <c r="K232" s="161">
        <v>37.1</v>
      </c>
      <c r="L232" s="266">
        <v>0</v>
      </c>
      <c r="M232" s="266"/>
      <c r="N232" s="266">
        <f t="shared" si="40"/>
        <v>0</v>
      </c>
      <c r="O232" s="266"/>
      <c r="P232" s="266"/>
      <c r="Q232" s="266"/>
      <c r="R232" s="137"/>
      <c r="T232" s="162" t="s">
        <v>5</v>
      </c>
      <c r="U232" s="41" t="s">
        <v>38</v>
      </c>
      <c r="V232" s="163">
        <v>0.70291999999999999</v>
      </c>
      <c r="W232" s="163">
        <f t="shared" si="41"/>
        <v>26.078332</v>
      </c>
      <c r="X232" s="163">
        <v>4.3499999999999997E-3</v>
      </c>
      <c r="Y232" s="163">
        <f t="shared" si="42"/>
        <v>0.161385</v>
      </c>
      <c r="Z232" s="163">
        <v>0</v>
      </c>
      <c r="AA232" s="164">
        <f t="shared" si="43"/>
        <v>0</v>
      </c>
      <c r="AR232" s="18" t="s">
        <v>219</v>
      </c>
      <c r="AT232" s="18" t="s">
        <v>152</v>
      </c>
      <c r="AU232" s="18" t="s">
        <v>81</v>
      </c>
      <c r="AY232" s="18" t="s">
        <v>151</v>
      </c>
      <c r="BE232" s="165">
        <f t="shared" si="44"/>
        <v>0</v>
      </c>
      <c r="BF232" s="165">
        <f t="shared" si="45"/>
        <v>0</v>
      </c>
      <c r="BG232" s="165">
        <f t="shared" si="46"/>
        <v>0</v>
      </c>
      <c r="BH232" s="165">
        <f t="shared" si="47"/>
        <v>0</v>
      </c>
      <c r="BI232" s="165">
        <f t="shared" si="48"/>
        <v>0</v>
      </c>
      <c r="BJ232" s="18" t="s">
        <v>81</v>
      </c>
      <c r="BK232" s="166">
        <f t="shared" si="49"/>
        <v>0</v>
      </c>
      <c r="BL232" s="18" t="s">
        <v>219</v>
      </c>
      <c r="BM232" s="18" t="s">
        <v>796</v>
      </c>
    </row>
    <row r="233" spans="2:65" s="1" customFormat="1" ht="31.5" customHeight="1" x14ac:dyDescent="0.3">
      <c r="B233" s="135"/>
      <c r="C233" s="158" t="s">
        <v>508</v>
      </c>
      <c r="D233" s="158" t="s">
        <v>152</v>
      </c>
      <c r="E233" s="159" t="s">
        <v>797</v>
      </c>
      <c r="F233" s="265" t="s">
        <v>798</v>
      </c>
      <c r="G233" s="265"/>
      <c r="H233" s="265"/>
      <c r="I233" s="265"/>
      <c r="J233" s="160" t="s">
        <v>190</v>
      </c>
      <c r="K233" s="161">
        <v>168.4</v>
      </c>
      <c r="L233" s="266">
        <v>0</v>
      </c>
      <c r="M233" s="266"/>
      <c r="N233" s="266">
        <f t="shared" si="40"/>
        <v>0</v>
      </c>
      <c r="O233" s="266"/>
      <c r="P233" s="266"/>
      <c r="Q233" s="266"/>
      <c r="R233" s="137"/>
      <c r="T233" s="162" t="s">
        <v>5</v>
      </c>
      <c r="U233" s="41" t="s">
        <v>38</v>
      </c>
      <c r="V233" s="163">
        <v>0.96899999999999997</v>
      </c>
      <c r="W233" s="163">
        <f t="shared" si="41"/>
        <v>163.17959999999999</v>
      </c>
      <c r="X233" s="163">
        <v>6.4799999999999996E-3</v>
      </c>
      <c r="Y233" s="163">
        <f t="shared" si="42"/>
        <v>1.091232</v>
      </c>
      <c r="Z233" s="163">
        <v>0</v>
      </c>
      <c r="AA233" s="164">
        <f t="shared" si="43"/>
        <v>0</v>
      </c>
      <c r="AR233" s="18" t="s">
        <v>219</v>
      </c>
      <c r="AT233" s="18" t="s">
        <v>152</v>
      </c>
      <c r="AU233" s="18" t="s">
        <v>81</v>
      </c>
      <c r="AY233" s="18" t="s">
        <v>151</v>
      </c>
      <c r="BE233" s="165">
        <f t="shared" si="44"/>
        <v>0</v>
      </c>
      <c r="BF233" s="165">
        <f t="shared" si="45"/>
        <v>0</v>
      </c>
      <c r="BG233" s="165">
        <f t="shared" si="46"/>
        <v>0</v>
      </c>
      <c r="BH233" s="165">
        <f t="shared" si="47"/>
        <v>0</v>
      </c>
      <c r="BI233" s="165">
        <f t="shared" si="48"/>
        <v>0</v>
      </c>
      <c r="BJ233" s="18" t="s">
        <v>81</v>
      </c>
      <c r="BK233" s="166">
        <f t="shared" si="49"/>
        <v>0</v>
      </c>
      <c r="BL233" s="18" t="s">
        <v>219</v>
      </c>
      <c r="BM233" s="18" t="s">
        <v>799</v>
      </c>
    </row>
    <row r="234" spans="2:65" s="1" customFormat="1" ht="22.5" customHeight="1" x14ac:dyDescent="0.3">
      <c r="B234" s="135"/>
      <c r="C234" s="158" t="s">
        <v>512</v>
      </c>
      <c r="D234" s="158" t="s">
        <v>152</v>
      </c>
      <c r="E234" s="159" t="s">
        <v>800</v>
      </c>
      <c r="F234" s="265" t="s">
        <v>801</v>
      </c>
      <c r="G234" s="265"/>
      <c r="H234" s="265"/>
      <c r="I234" s="265"/>
      <c r="J234" s="160" t="s">
        <v>190</v>
      </c>
      <c r="K234" s="161">
        <v>21.6</v>
      </c>
      <c r="L234" s="266">
        <v>0</v>
      </c>
      <c r="M234" s="266"/>
      <c r="N234" s="266">
        <f t="shared" si="40"/>
        <v>0</v>
      </c>
      <c r="O234" s="266"/>
      <c r="P234" s="266"/>
      <c r="Q234" s="266"/>
      <c r="R234" s="137"/>
      <c r="T234" s="162" t="s">
        <v>5</v>
      </c>
      <c r="U234" s="41" t="s">
        <v>38</v>
      </c>
      <c r="V234" s="163">
        <v>0.65722000000000003</v>
      </c>
      <c r="W234" s="163">
        <f t="shared" si="41"/>
        <v>14.195952000000002</v>
      </c>
      <c r="X234" s="163">
        <v>2.0500000000000002E-3</v>
      </c>
      <c r="Y234" s="163">
        <f t="shared" si="42"/>
        <v>4.4280000000000007E-2</v>
      </c>
      <c r="Z234" s="163">
        <v>0</v>
      </c>
      <c r="AA234" s="164">
        <f t="shared" si="43"/>
        <v>0</v>
      </c>
      <c r="AR234" s="18" t="s">
        <v>219</v>
      </c>
      <c r="AT234" s="18" t="s">
        <v>152</v>
      </c>
      <c r="AU234" s="18" t="s">
        <v>81</v>
      </c>
      <c r="AY234" s="18" t="s">
        <v>151</v>
      </c>
      <c r="BE234" s="165">
        <f t="shared" si="44"/>
        <v>0</v>
      </c>
      <c r="BF234" s="165">
        <f t="shared" si="45"/>
        <v>0</v>
      </c>
      <c r="BG234" s="165">
        <f t="shared" si="46"/>
        <v>0</v>
      </c>
      <c r="BH234" s="165">
        <f t="shared" si="47"/>
        <v>0</v>
      </c>
      <c r="BI234" s="165">
        <f t="shared" si="48"/>
        <v>0</v>
      </c>
      <c r="BJ234" s="18" t="s">
        <v>81</v>
      </c>
      <c r="BK234" s="166">
        <f t="shared" si="49"/>
        <v>0</v>
      </c>
      <c r="BL234" s="18" t="s">
        <v>219</v>
      </c>
      <c r="BM234" s="18" t="s">
        <v>802</v>
      </c>
    </row>
    <row r="235" spans="2:65" s="1" customFormat="1" ht="22.5" customHeight="1" x14ac:dyDescent="0.3">
      <c r="B235" s="135"/>
      <c r="C235" s="158" t="s">
        <v>515</v>
      </c>
      <c r="D235" s="158" t="s">
        <v>152</v>
      </c>
      <c r="E235" s="159" t="s">
        <v>803</v>
      </c>
      <c r="F235" s="265" t="s">
        <v>804</v>
      </c>
      <c r="G235" s="265"/>
      <c r="H235" s="265"/>
      <c r="I235" s="265"/>
      <c r="J235" s="160" t="s">
        <v>164</v>
      </c>
      <c r="K235" s="161">
        <v>4</v>
      </c>
      <c r="L235" s="266">
        <v>0</v>
      </c>
      <c r="M235" s="266"/>
      <c r="N235" s="266">
        <f t="shared" si="40"/>
        <v>0</v>
      </c>
      <c r="O235" s="266"/>
      <c r="P235" s="266"/>
      <c r="Q235" s="266"/>
      <c r="R235" s="137"/>
      <c r="T235" s="162" t="s">
        <v>5</v>
      </c>
      <c r="U235" s="41" t="s">
        <v>38</v>
      </c>
      <c r="V235" s="163">
        <v>0.16</v>
      </c>
      <c r="W235" s="163">
        <f t="shared" si="41"/>
        <v>0.64</v>
      </c>
      <c r="X235" s="163">
        <v>3.8999999999999999E-4</v>
      </c>
      <c r="Y235" s="163">
        <f t="shared" si="42"/>
        <v>1.56E-3</v>
      </c>
      <c r="Z235" s="163">
        <v>0</v>
      </c>
      <c r="AA235" s="164">
        <f t="shared" si="43"/>
        <v>0</v>
      </c>
      <c r="AR235" s="18" t="s">
        <v>219</v>
      </c>
      <c r="AT235" s="18" t="s">
        <v>152</v>
      </c>
      <c r="AU235" s="18" t="s">
        <v>81</v>
      </c>
      <c r="AY235" s="18" t="s">
        <v>151</v>
      </c>
      <c r="BE235" s="165">
        <f t="shared" si="44"/>
        <v>0</v>
      </c>
      <c r="BF235" s="165">
        <f t="shared" si="45"/>
        <v>0</v>
      </c>
      <c r="BG235" s="165">
        <f t="shared" si="46"/>
        <v>0</v>
      </c>
      <c r="BH235" s="165">
        <f t="shared" si="47"/>
        <v>0</v>
      </c>
      <c r="BI235" s="165">
        <f t="shared" si="48"/>
        <v>0</v>
      </c>
      <c r="BJ235" s="18" t="s">
        <v>81</v>
      </c>
      <c r="BK235" s="166">
        <f t="shared" si="49"/>
        <v>0</v>
      </c>
      <c r="BL235" s="18" t="s">
        <v>219</v>
      </c>
      <c r="BM235" s="18" t="s">
        <v>805</v>
      </c>
    </row>
    <row r="236" spans="2:65" s="1" customFormat="1" ht="31.5" customHeight="1" x14ac:dyDescent="0.3">
      <c r="B236" s="135"/>
      <c r="C236" s="158" t="s">
        <v>519</v>
      </c>
      <c r="D236" s="158" t="s">
        <v>152</v>
      </c>
      <c r="E236" s="159" t="s">
        <v>806</v>
      </c>
      <c r="F236" s="265" t="s">
        <v>807</v>
      </c>
      <c r="G236" s="265"/>
      <c r="H236" s="265"/>
      <c r="I236" s="265"/>
      <c r="J236" s="160" t="s">
        <v>190</v>
      </c>
      <c r="K236" s="161">
        <v>56.2</v>
      </c>
      <c r="L236" s="266">
        <v>0</v>
      </c>
      <c r="M236" s="266"/>
      <c r="N236" s="266">
        <f t="shared" si="40"/>
        <v>0</v>
      </c>
      <c r="O236" s="266"/>
      <c r="P236" s="266"/>
      <c r="Q236" s="266"/>
      <c r="R236" s="137"/>
      <c r="T236" s="162" t="s">
        <v>5</v>
      </c>
      <c r="U236" s="41" t="s">
        <v>38</v>
      </c>
      <c r="V236" s="163">
        <v>0.89200000000000002</v>
      </c>
      <c r="W236" s="163">
        <f t="shared" si="41"/>
        <v>50.130400000000002</v>
      </c>
      <c r="X236" s="163">
        <v>1.6299999999999999E-3</v>
      </c>
      <c r="Y236" s="163">
        <f t="shared" si="42"/>
        <v>9.1606000000000007E-2</v>
      </c>
      <c r="Z236" s="163">
        <v>0</v>
      </c>
      <c r="AA236" s="164">
        <f t="shared" si="43"/>
        <v>0</v>
      </c>
      <c r="AR236" s="18" t="s">
        <v>219</v>
      </c>
      <c r="AT236" s="18" t="s">
        <v>152</v>
      </c>
      <c r="AU236" s="18" t="s">
        <v>81</v>
      </c>
      <c r="AY236" s="18" t="s">
        <v>151</v>
      </c>
      <c r="BE236" s="165">
        <f t="shared" si="44"/>
        <v>0</v>
      </c>
      <c r="BF236" s="165">
        <f t="shared" si="45"/>
        <v>0</v>
      </c>
      <c r="BG236" s="165">
        <f t="shared" si="46"/>
        <v>0</v>
      </c>
      <c r="BH236" s="165">
        <f t="shared" si="47"/>
        <v>0</v>
      </c>
      <c r="BI236" s="165">
        <f t="shared" si="48"/>
        <v>0</v>
      </c>
      <c r="BJ236" s="18" t="s">
        <v>81</v>
      </c>
      <c r="BK236" s="166">
        <f t="shared" si="49"/>
        <v>0</v>
      </c>
      <c r="BL236" s="18" t="s">
        <v>219</v>
      </c>
      <c r="BM236" s="18" t="s">
        <v>808</v>
      </c>
    </row>
    <row r="237" spans="2:65" s="1" customFormat="1" ht="22.5" customHeight="1" x14ac:dyDescent="0.3">
      <c r="B237" s="135"/>
      <c r="C237" s="158" t="s">
        <v>522</v>
      </c>
      <c r="D237" s="158" t="s">
        <v>152</v>
      </c>
      <c r="E237" s="159" t="s">
        <v>809</v>
      </c>
      <c r="F237" s="265" t="s">
        <v>810</v>
      </c>
      <c r="G237" s="265"/>
      <c r="H237" s="265"/>
      <c r="I237" s="265"/>
      <c r="J237" s="160" t="s">
        <v>164</v>
      </c>
      <c r="K237" s="161">
        <v>4</v>
      </c>
      <c r="L237" s="266">
        <v>0</v>
      </c>
      <c r="M237" s="266"/>
      <c r="N237" s="266">
        <f t="shared" si="40"/>
        <v>0</v>
      </c>
      <c r="O237" s="266"/>
      <c r="P237" s="266"/>
      <c r="Q237" s="266"/>
      <c r="R237" s="137"/>
      <c r="T237" s="162" t="s">
        <v>5</v>
      </c>
      <c r="U237" s="41" t="s">
        <v>38</v>
      </c>
      <c r="V237" s="163">
        <v>0.309</v>
      </c>
      <c r="W237" s="163">
        <f t="shared" si="41"/>
        <v>1.236</v>
      </c>
      <c r="X237" s="163">
        <v>3.6000000000000002E-4</v>
      </c>
      <c r="Y237" s="163">
        <f t="shared" si="42"/>
        <v>1.4400000000000001E-3</v>
      </c>
      <c r="Z237" s="163">
        <v>0</v>
      </c>
      <c r="AA237" s="164">
        <f t="shared" si="43"/>
        <v>0</v>
      </c>
      <c r="AR237" s="18" t="s">
        <v>219</v>
      </c>
      <c r="AT237" s="18" t="s">
        <v>152</v>
      </c>
      <c r="AU237" s="18" t="s">
        <v>81</v>
      </c>
      <c r="AY237" s="18" t="s">
        <v>151</v>
      </c>
      <c r="BE237" s="165">
        <f t="shared" si="44"/>
        <v>0</v>
      </c>
      <c r="BF237" s="165">
        <f t="shared" si="45"/>
        <v>0</v>
      </c>
      <c r="BG237" s="165">
        <f t="shared" si="46"/>
        <v>0</v>
      </c>
      <c r="BH237" s="165">
        <f t="shared" si="47"/>
        <v>0</v>
      </c>
      <c r="BI237" s="165">
        <f t="shared" si="48"/>
        <v>0</v>
      </c>
      <c r="BJ237" s="18" t="s">
        <v>81</v>
      </c>
      <c r="BK237" s="166">
        <f t="shared" si="49"/>
        <v>0</v>
      </c>
      <c r="BL237" s="18" t="s">
        <v>219</v>
      </c>
      <c r="BM237" s="18" t="s">
        <v>811</v>
      </c>
    </row>
    <row r="238" spans="2:65" s="1" customFormat="1" ht="31.5" customHeight="1" x14ac:dyDescent="0.3">
      <c r="B238" s="135"/>
      <c r="C238" s="158" t="s">
        <v>526</v>
      </c>
      <c r="D238" s="158" t="s">
        <v>152</v>
      </c>
      <c r="E238" s="159" t="s">
        <v>812</v>
      </c>
      <c r="F238" s="265" t="s">
        <v>813</v>
      </c>
      <c r="G238" s="265"/>
      <c r="H238" s="265"/>
      <c r="I238" s="265"/>
      <c r="J238" s="160" t="s">
        <v>329</v>
      </c>
      <c r="K238" s="161">
        <v>139.71299999999999</v>
      </c>
      <c r="L238" s="266">
        <v>0</v>
      </c>
      <c r="M238" s="266"/>
      <c r="N238" s="266">
        <f t="shared" si="40"/>
        <v>0</v>
      </c>
      <c r="O238" s="266"/>
      <c r="P238" s="266"/>
      <c r="Q238" s="266"/>
      <c r="R238" s="137"/>
      <c r="T238" s="162" t="s">
        <v>5</v>
      </c>
      <c r="U238" s="41" t="s">
        <v>38</v>
      </c>
      <c r="V238" s="163">
        <v>0</v>
      </c>
      <c r="W238" s="163">
        <f t="shared" si="41"/>
        <v>0</v>
      </c>
      <c r="X238" s="163">
        <v>0</v>
      </c>
      <c r="Y238" s="163">
        <f t="shared" si="42"/>
        <v>0</v>
      </c>
      <c r="Z238" s="163">
        <v>0</v>
      </c>
      <c r="AA238" s="164">
        <f t="shared" si="43"/>
        <v>0</v>
      </c>
      <c r="AR238" s="18" t="s">
        <v>219</v>
      </c>
      <c r="AT238" s="18" t="s">
        <v>152</v>
      </c>
      <c r="AU238" s="18" t="s">
        <v>81</v>
      </c>
      <c r="AY238" s="18" t="s">
        <v>151</v>
      </c>
      <c r="BE238" s="165">
        <f t="shared" si="44"/>
        <v>0</v>
      </c>
      <c r="BF238" s="165">
        <f t="shared" si="45"/>
        <v>0</v>
      </c>
      <c r="BG238" s="165">
        <f t="shared" si="46"/>
        <v>0</v>
      </c>
      <c r="BH238" s="165">
        <f t="shared" si="47"/>
        <v>0</v>
      </c>
      <c r="BI238" s="165">
        <f t="shared" si="48"/>
        <v>0</v>
      </c>
      <c r="BJ238" s="18" t="s">
        <v>81</v>
      </c>
      <c r="BK238" s="166">
        <f t="shared" si="49"/>
        <v>0</v>
      </c>
      <c r="BL238" s="18" t="s">
        <v>219</v>
      </c>
      <c r="BM238" s="18" t="s">
        <v>814</v>
      </c>
    </row>
    <row r="239" spans="2:65" s="10" customFormat="1" ht="37.35" customHeight="1" x14ac:dyDescent="0.35">
      <c r="B239" s="147"/>
      <c r="C239" s="148"/>
      <c r="D239" s="149" t="s">
        <v>147</v>
      </c>
      <c r="E239" s="149"/>
      <c r="F239" s="149"/>
      <c r="G239" s="149"/>
      <c r="H239" s="149"/>
      <c r="I239" s="149"/>
      <c r="J239" s="149"/>
      <c r="K239" s="149"/>
      <c r="L239" s="149"/>
      <c r="M239" s="149"/>
      <c r="N239" s="285">
        <f>BK239</f>
        <v>0</v>
      </c>
      <c r="O239" s="286"/>
      <c r="P239" s="286"/>
      <c r="Q239" s="286"/>
      <c r="R239" s="150"/>
      <c r="T239" s="151"/>
      <c r="U239" s="148"/>
      <c r="V239" s="148"/>
      <c r="W239" s="152">
        <f>SUM(W240:W241)</f>
        <v>0</v>
      </c>
      <c r="X239" s="148"/>
      <c r="Y239" s="152">
        <f>SUM(Y240:Y241)</f>
        <v>0</v>
      </c>
      <c r="Z239" s="148"/>
      <c r="AA239" s="153">
        <f>SUM(AA240:AA241)</f>
        <v>0</v>
      </c>
      <c r="AR239" s="154" t="s">
        <v>156</v>
      </c>
      <c r="AT239" s="155" t="s">
        <v>70</v>
      </c>
      <c r="AU239" s="155" t="s">
        <v>71</v>
      </c>
      <c r="AY239" s="154" t="s">
        <v>151</v>
      </c>
      <c r="BK239" s="156">
        <f>SUM(BK240:BK241)</f>
        <v>0</v>
      </c>
    </row>
    <row r="240" spans="2:65" s="1" customFormat="1" ht="69.75" customHeight="1" x14ac:dyDescent="0.3">
      <c r="B240" s="135"/>
      <c r="C240" s="158" t="s">
        <v>529</v>
      </c>
      <c r="D240" s="158" t="s">
        <v>152</v>
      </c>
      <c r="E240" s="159" t="s">
        <v>551</v>
      </c>
      <c r="F240" s="265" t="s">
        <v>552</v>
      </c>
      <c r="G240" s="265"/>
      <c r="H240" s="265"/>
      <c r="I240" s="265"/>
      <c r="J240" s="160" t="s">
        <v>5</v>
      </c>
      <c r="K240" s="161">
        <v>0</v>
      </c>
      <c r="L240" s="266">
        <v>0</v>
      </c>
      <c r="M240" s="266"/>
      <c r="N240" s="266">
        <f>ROUND(L240*K240,3)</f>
        <v>0</v>
      </c>
      <c r="O240" s="266"/>
      <c r="P240" s="266"/>
      <c r="Q240" s="266"/>
      <c r="R240" s="137"/>
      <c r="T240" s="162" t="s">
        <v>5</v>
      </c>
      <c r="U240" s="41" t="s">
        <v>38</v>
      </c>
      <c r="V240" s="163">
        <v>0</v>
      </c>
      <c r="W240" s="163">
        <f>V240*K240</f>
        <v>0</v>
      </c>
      <c r="X240" s="163">
        <v>0</v>
      </c>
      <c r="Y240" s="163">
        <f>X240*K240</f>
        <v>0</v>
      </c>
      <c r="Z240" s="163">
        <v>0</v>
      </c>
      <c r="AA240" s="164">
        <f>Z240*K240</f>
        <v>0</v>
      </c>
      <c r="AR240" s="18" t="s">
        <v>548</v>
      </c>
      <c r="AT240" s="18" t="s">
        <v>152</v>
      </c>
      <c r="AU240" s="18" t="s">
        <v>76</v>
      </c>
      <c r="AY240" s="18" t="s">
        <v>151</v>
      </c>
      <c r="BE240" s="165">
        <f>IF(U240="základná",N240,0)</f>
        <v>0</v>
      </c>
      <c r="BF240" s="165">
        <f>IF(U240="znížená",N240,0)</f>
        <v>0</v>
      </c>
      <c r="BG240" s="165">
        <f>IF(U240="zákl. prenesená",N240,0)</f>
        <v>0</v>
      </c>
      <c r="BH240" s="165">
        <f>IF(U240="zníž. prenesená",N240,0)</f>
        <v>0</v>
      </c>
      <c r="BI240" s="165">
        <f>IF(U240="nulová",N240,0)</f>
        <v>0</v>
      </c>
      <c r="BJ240" s="18" t="s">
        <v>81</v>
      </c>
      <c r="BK240" s="166">
        <f>ROUND(L240*K240,3)</f>
        <v>0</v>
      </c>
      <c r="BL240" s="18" t="s">
        <v>548</v>
      </c>
      <c r="BM240" s="18" t="s">
        <v>815</v>
      </c>
    </row>
    <row r="241" spans="2:47" s="1" customFormat="1" ht="282" customHeight="1" x14ac:dyDescent="0.3">
      <c r="B241" s="32"/>
      <c r="C241" s="33"/>
      <c r="D241" s="33"/>
      <c r="E241" s="33"/>
      <c r="F241" s="269" t="s">
        <v>554</v>
      </c>
      <c r="G241" s="270"/>
      <c r="H241" s="270"/>
      <c r="I241" s="270"/>
      <c r="J241" s="33"/>
      <c r="K241" s="33"/>
      <c r="L241" s="33"/>
      <c r="M241" s="33"/>
      <c r="N241" s="33"/>
      <c r="O241" s="33"/>
      <c r="P241" s="33"/>
      <c r="Q241" s="33"/>
      <c r="R241" s="34"/>
      <c r="T241" s="106"/>
      <c r="U241" s="53"/>
      <c r="V241" s="53"/>
      <c r="W241" s="53"/>
      <c r="X241" s="53"/>
      <c r="Y241" s="53"/>
      <c r="Z241" s="53"/>
      <c r="AA241" s="55"/>
      <c r="AT241" s="18" t="s">
        <v>210</v>
      </c>
      <c r="AU241" s="18" t="s">
        <v>76</v>
      </c>
    </row>
    <row r="242" spans="2:47" s="1" customFormat="1" ht="6.9" customHeight="1" x14ac:dyDescent="0.3">
      <c r="B242" s="56"/>
      <c r="C242" s="57"/>
      <c r="D242" s="57"/>
      <c r="E242" s="57"/>
      <c r="F242" s="57"/>
      <c r="G242" s="57"/>
      <c r="H242" s="57"/>
      <c r="I242" s="57"/>
      <c r="J242" s="57"/>
      <c r="K242" s="57"/>
      <c r="L242" s="57"/>
      <c r="M242" s="57"/>
      <c r="N242" s="57"/>
      <c r="O242" s="57"/>
      <c r="P242" s="57"/>
      <c r="Q242" s="57"/>
      <c r="R242" s="58"/>
    </row>
  </sheetData>
  <mergeCells count="378">
    <mergeCell ref="H1:K1"/>
    <mergeCell ref="S2:AC2"/>
    <mergeCell ref="F240:I240"/>
    <mergeCell ref="L240:M240"/>
    <mergeCell ref="N240:Q240"/>
    <mergeCell ref="F241:I241"/>
    <mergeCell ref="N127:Q127"/>
    <mergeCell ref="N128:Q128"/>
    <mergeCell ref="N129:Q129"/>
    <mergeCell ref="N138:Q138"/>
    <mergeCell ref="N142:Q142"/>
    <mergeCell ref="N145:Q145"/>
    <mergeCell ref="N148:Q148"/>
    <mergeCell ref="N155:Q155"/>
    <mergeCell ref="N179:Q179"/>
    <mergeCell ref="N181:Q181"/>
    <mergeCell ref="N182:Q182"/>
    <mergeCell ref="N186:Q186"/>
    <mergeCell ref="N214:Q214"/>
    <mergeCell ref="N223:Q223"/>
    <mergeCell ref="N239:Q239"/>
    <mergeCell ref="F236:I236"/>
    <mergeCell ref="L236:M236"/>
    <mergeCell ref="N236:Q236"/>
    <mergeCell ref="F237:I237"/>
    <mergeCell ref="L237:M237"/>
    <mergeCell ref="N237:Q237"/>
    <mergeCell ref="F238:I238"/>
    <mergeCell ref="L238:M238"/>
    <mergeCell ref="N238:Q238"/>
    <mergeCell ref="F233:I233"/>
    <mergeCell ref="L233:M233"/>
    <mergeCell ref="N233:Q233"/>
    <mergeCell ref="F234:I234"/>
    <mergeCell ref="L234:M234"/>
    <mergeCell ref="N234:Q234"/>
    <mergeCell ref="F235:I235"/>
    <mergeCell ref="L235:M235"/>
    <mergeCell ref="N235:Q235"/>
    <mergeCell ref="F230:I230"/>
    <mergeCell ref="L230:M230"/>
    <mergeCell ref="N230:Q230"/>
    <mergeCell ref="F231:I231"/>
    <mergeCell ref="L231:M231"/>
    <mergeCell ref="N231:Q231"/>
    <mergeCell ref="F232:I232"/>
    <mergeCell ref="L232:M232"/>
    <mergeCell ref="N232:Q232"/>
    <mergeCell ref="F227:I227"/>
    <mergeCell ref="L227:M227"/>
    <mergeCell ref="N227:Q227"/>
    <mergeCell ref="F228:I228"/>
    <mergeCell ref="L228:M228"/>
    <mergeCell ref="N228:Q228"/>
    <mergeCell ref="F229:I229"/>
    <mergeCell ref="L229:M229"/>
    <mergeCell ref="N229:Q229"/>
    <mergeCell ref="F224:I224"/>
    <mergeCell ref="L224:M224"/>
    <mergeCell ref="N224:Q224"/>
    <mergeCell ref="F225:I225"/>
    <mergeCell ref="L225:M225"/>
    <mergeCell ref="N225:Q225"/>
    <mergeCell ref="F226:I226"/>
    <mergeCell ref="L226:M226"/>
    <mergeCell ref="N226:Q226"/>
    <mergeCell ref="F219:I219"/>
    <mergeCell ref="F220:I220"/>
    <mergeCell ref="L220:M220"/>
    <mergeCell ref="N220:Q220"/>
    <mergeCell ref="F221:I221"/>
    <mergeCell ref="L221:M221"/>
    <mergeCell ref="N221:Q221"/>
    <mergeCell ref="F222:I222"/>
    <mergeCell ref="L222:M222"/>
    <mergeCell ref="N222:Q222"/>
    <mergeCell ref="F215:I215"/>
    <mergeCell ref="L215:M215"/>
    <mergeCell ref="N215:Q215"/>
    <mergeCell ref="F216:I216"/>
    <mergeCell ref="L216:M216"/>
    <mergeCell ref="N216:Q216"/>
    <mergeCell ref="F217:I217"/>
    <mergeCell ref="F218:I218"/>
    <mergeCell ref="L218:M218"/>
    <mergeCell ref="N218:Q218"/>
    <mergeCell ref="F211:I211"/>
    <mergeCell ref="L211:M211"/>
    <mergeCell ref="N211:Q211"/>
    <mergeCell ref="F212:I212"/>
    <mergeCell ref="L212:M212"/>
    <mergeCell ref="N212:Q212"/>
    <mergeCell ref="F213:I213"/>
    <mergeCell ref="L213:M213"/>
    <mergeCell ref="N213:Q213"/>
    <mergeCell ref="F208:I208"/>
    <mergeCell ref="L208:M208"/>
    <mergeCell ref="N208:Q208"/>
    <mergeCell ref="F209:I209"/>
    <mergeCell ref="L209:M209"/>
    <mergeCell ref="N209:Q209"/>
    <mergeCell ref="F210:I210"/>
    <mergeCell ref="L210:M210"/>
    <mergeCell ref="N210:Q210"/>
    <mergeCell ref="F205:I205"/>
    <mergeCell ref="L205:M205"/>
    <mergeCell ref="N205:Q205"/>
    <mergeCell ref="F206:I206"/>
    <mergeCell ref="L206:M206"/>
    <mergeCell ref="N206:Q206"/>
    <mergeCell ref="F207:I207"/>
    <mergeCell ref="L207:M207"/>
    <mergeCell ref="N207:Q207"/>
    <mergeCell ref="F202:I202"/>
    <mergeCell ref="L202:M202"/>
    <mergeCell ref="N202:Q202"/>
    <mergeCell ref="F203:I203"/>
    <mergeCell ref="L203:M203"/>
    <mergeCell ref="N203:Q203"/>
    <mergeCell ref="F204:I204"/>
    <mergeCell ref="L204:M204"/>
    <mergeCell ref="N204:Q204"/>
    <mergeCell ref="F199:I199"/>
    <mergeCell ref="L199:M199"/>
    <mergeCell ref="N199:Q199"/>
    <mergeCell ref="F200:I200"/>
    <mergeCell ref="L200:M200"/>
    <mergeCell ref="N200:Q200"/>
    <mergeCell ref="F201:I201"/>
    <mergeCell ref="L201:M201"/>
    <mergeCell ref="N201:Q201"/>
    <mergeCell ref="F196:I196"/>
    <mergeCell ref="L196:M196"/>
    <mergeCell ref="N196:Q196"/>
    <mergeCell ref="F197:I197"/>
    <mergeCell ref="L197:M197"/>
    <mergeCell ref="N197:Q197"/>
    <mergeCell ref="F198:I198"/>
    <mergeCell ref="L198:M198"/>
    <mergeCell ref="N198:Q198"/>
    <mergeCell ref="F193:I193"/>
    <mergeCell ref="L193:M193"/>
    <mergeCell ref="N193:Q193"/>
    <mergeCell ref="F194:I194"/>
    <mergeCell ref="L194:M194"/>
    <mergeCell ref="N194:Q194"/>
    <mergeCell ref="F195:I195"/>
    <mergeCell ref="L195:M195"/>
    <mergeCell ref="N195:Q195"/>
    <mergeCell ref="F189:I189"/>
    <mergeCell ref="F190:I190"/>
    <mergeCell ref="L190:M190"/>
    <mergeCell ref="N190:Q190"/>
    <mergeCell ref="F191:I191"/>
    <mergeCell ref="L191:M191"/>
    <mergeCell ref="N191:Q191"/>
    <mergeCell ref="F192:I192"/>
    <mergeCell ref="L192:M192"/>
    <mergeCell ref="N192:Q192"/>
    <mergeCell ref="F185:I185"/>
    <mergeCell ref="L185:M185"/>
    <mergeCell ref="N185:Q185"/>
    <mergeCell ref="F187:I187"/>
    <mergeCell ref="L187:M187"/>
    <mergeCell ref="N187:Q187"/>
    <mergeCell ref="F188:I188"/>
    <mergeCell ref="L188:M188"/>
    <mergeCell ref="N188:Q188"/>
    <mergeCell ref="F180:I180"/>
    <mergeCell ref="L180:M180"/>
    <mergeCell ref="N180:Q180"/>
    <mergeCell ref="F183:I183"/>
    <mergeCell ref="L183:M183"/>
    <mergeCell ref="N183:Q183"/>
    <mergeCell ref="F184:I184"/>
    <mergeCell ref="L184:M184"/>
    <mergeCell ref="N184:Q184"/>
    <mergeCell ref="F176:I176"/>
    <mergeCell ref="L176:M176"/>
    <mergeCell ref="N176:Q176"/>
    <mergeCell ref="F177:I177"/>
    <mergeCell ref="L177:M177"/>
    <mergeCell ref="N177:Q177"/>
    <mergeCell ref="F178:I178"/>
    <mergeCell ref="L178:M178"/>
    <mergeCell ref="N178:Q178"/>
    <mergeCell ref="F173:I173"/>
    <mergeCell ref="L173:M173"/>
    <mergeCell ref="N173:Q173"/>
    <mergeCell ref="F174:I174"/>
    <mergeCell ref="L174:M174"/>
    <mergeCell ref="N174:Q174"/>
    <mergeCell ref="F175:I175"/>
    <mergeCell ref="L175:M175"/>
    <mergeCell ref="N175:Q175"/>
    <mergeCell ref="F170:I170"/>
    <mergeCell ref="L170:M170"/>
    <mergeCell ref="N170:Q170"/>
    <mergeCell ref="F171:I171"/>
    <mergeCell ref="L171:M171"/>
    <mergeCell ref="N171:Q171"/>
    <mergeCell ref="F172:I172"/>
    <mergeCell ref="L172:M172"/>
    <mergeCell ref="N172:Q172"/>
    <mergeCell ref="F167:I167"/>
    <mergeCell ref="L167:M167"/>
    <mergeCell ref="N167:Q167"/>
    <mergeCell ref="F168:I168"/>
    <mergeCell ref="L168:M168"/>
    <mergeCell ref="N168:Q168"/>
    <mergeCell ref="F169:I169"/>
    <mergeCell ref="L169:M169"/>
    <mergeCell ref="N169:Q169"/>
    <mergeCell ref="F164:I164"/>
    <mergeCell ref="L164:M164"/>
    <mergeCell ref="N164:Q164"/>
    <mergeCell ref="F165:I165"/>
    <mergeCell ref="L165:M165"/>
    <mergeCell ref="N165:Q165"/>
    <mergeCell ref="F166:I166"/>
    <mergeCell ref="L166:M166"/>
    <mergeCell ref="N166:Q166"/>
    <mergeCell ref="F161:I161"/>
    <mergeCell ref="L161:M161"/>
    <mergeCell ref="N161:Q161"/>
    <mergeCell ref="F162:I162"/>
    <mergeCell ref="L162:M162"/>
    <mergeCell ref="N162:Q162"/>
    <mergeCell ref="F163:I163"/>
    <mergeCell ref="L163:M163"/>
    <mergeCell ref="N163:Q163"/>
    <mergeCell ref="F158:I158"/>
    <mergeCell ref="L158:M158"/>
    <mergeCell ref="N158:Q158"/>
    <mergeCell ref="F159:I159"/>
    <mergeCell ref="L159:M159"/>
    <mergeCell ref="N159:Q159"/>
    <mergeCell ref="F160:I160"/>
    <mergeCell ref="L160:M160"/>
    <mergeCell ref="N160:Q160"/>
    <mergeCell ref="F154:I154"/>
    <mergeCell ref="L154:M154"/>
    <mergeCell ref="N154:Q154"/>
    <mergeCell ref="F156:I156"/>
    <mergeCell ref="L156:M156"/>
    <mergeCell ref="N156:Q156"/>
    <mergeCell ref="F157:I157"/>
    <mergeCell ref="L157:M157"/>
    <mergeCell ref="N157:Q157"/>
    <mergeCell ref="F151:I151"/>
    <mergeCell ref="L151:M151"/>
    <mergeCell ref="N151:Q151"/>
    <mergeCell ref="F152:I152"/>
    <mergeCell ref="L152:M152"/>
    <mergeCell ref="N152:Q152"/>
    <mergeCell ref="F153:I153"/>
    <mergeCell ref="L153:M153"/>
    <mergeCell ref="N153:Q153"/>
    <mergeCell ref="F147:I147"/>
    <mergeCell ref="L147:M147"/>
    <mergeCell ref="N147:Q147"/>
    <mergeCell ref="F149:I149"/>
    <mergeCell ref="L149:M149"/>
    <mergeCell ref="N149:Q149"/>
    <mergeCell ref="F150:I150"/>
    <mergeCell ref="L150:M150"/>
    <mergeCell ref="N150:Q150"/>
    <mergeCell ref="F143:I143"/>
    <mergeCell ref="L143:M143"/>
    <mergeCell ref="N143:Q143"/>
    <mergeCell ref="F144:I144"/>
    <mergeCell ref="L144:M144"/>
    <mergeCell ref="N144:Q144"/>
    <mergeCell ref="F146:I146"/>
    <mergeCell ref="L146:M146"/>
    <mergeCell ref="N146:Q146"/>
    <mergeCell ref="F139:I139"/>
    <mergeCell ref="L139:M139"/>
    <mergeCell ref="N139:Q139"/>
    <mergeCell ref="F140:I140"/>
    <mergeCell ref="L140:M140"/>
    <mergeCell ref="N140:Q140"/>
    <mergeCell ref="F141:I141"/>
    <mergeCell ref="L141:M141"/>
    <mergeCell ref="N141:Q141"/>
    <mergeCell ref="F135:I135"/>
    <mergeCell ref="L135:M135"/>
    <mergeCell ref="N135:Q135"/>
    <mergeCell ref="F136:I136"/>
    <mergeCell ref="L136:M136"/>
    <mergeCell ref="N136:Q136"/>
    <mergeCell ref="F137:I137"/>
    <mergeCell ref="L137:M137"/>
    <mergeCell ref="N137:Q137"/>
    <mergeCell ref="F132:I132"/>
    <mergeCell ref="L132:M132"/>
    <mergeCell ref="N132:Q132"/>
    <mergeCell ref="F133:I133"/>
    <mergeCell ref="L133:M133"/>
    <mergeCell ref="N133:Q133"/>
    <mergeCell ref="F134:I134"/>
    <mergeCell ref="L134:M134"/>
    <mergeCell ref="N134:Q134"/>
    <mergeCell ref="M124:Q124"/>
    <mergeCell ref="F126:I126"/>
    <mergeCell ref="L126:M126"/>
    <mergeCell ref="N126:Q126"/>
    <mergeCell ref="F130:I130"/>
    <mergeCell ref="L130:M130"/>
    <mergeCell ref="N130:Q130"/>
    <mergeCell ref="F131:I131"/>
    <mergeCell ref="L131:M131"/>
    <mergeCell ref="N131:Q131"/>
    <mergeCell ref="D107:H107"/>
    <mergeCell ref="N107:Q107"/>
    <mergeCell ref="L109:Q109"/>
    <mergeCell ref="C115:Q115"/>
    <mergeCell ref="F117:P117"/>
    <mergeCell ref="F118:P118"/>
    <mergeCell ref="F119:P119"/>
    <mergeCell ref="M121:P121"/>
    <mergeCell ref="M123:Q123"/>
    <mergeCell ref="N98:Q98"/>
    <mergeCell ref="N99:Q99"/>
    <mergeCell ref="N100:Q100"/>
    <mergeCell ref="N101:Q101"/>
    <mergeCell ref="N102:Q102"/>
    <mergeCell ref="N103:Q103"/>
    <mergeCell ref="N105:Q105"/>
    <mergeCell ref="D106:H106"/>
    <mergeCell ref="N106:Q106"/>
    <mergeCell ref="N89:Q89"/>
    <mergeCell ref="N90:Q90"/>
    <mergeCell ref="N91:Q91"/>
    <mergeCell ref="N92:Q92"/>
    <mergeCell ref="N93:Q93"/>
    <mergeCell ref="N94:Q94"/>
    <mergeCell ref="N95:Q95"/>
    <mergeCell ref="N96:Q96"/>
    <mergeCell ref="N97:Q97"/>
    <mergeCell ref="L39:P39"/>
    <mergeCell ref="C76:Q76"/>
    <mergeCell ref="F78:P78"/>
    <mergeCell ref="F79:P79"/>
    <mergeCell ref="F80:P80"/>
    <mergeCell ref="M82:P82"/>
    <mergeCell ref="M84:Q84"/>
    <mergeCell ref="M85:Q85"/>
    <mergeCell ref="C87:G87"/>
    <mergeCell ref="N87:Q87"/>
    <mergeCell ref="H33:J33"/>
    <mergeCell ref="M33:P33"/>
    <mergeCell ref="H34:J34"/>
    <mergeCell ref="M34:P34"/>
    <mergeCell ref="H35:J35"/>
    <mergeCell ref="M35:P35"/>
    <mergeCell ref="H36:J36"/>
    <mergeCell ref="M36:P36"/>
    <mergeCell ref="H37:J37"/>
    <mergeCell ref="M37:P37"/>
    <mergeCell ref="O16:P16"/>
    <mergeCell ref="O18:P18"/>
    <mergeCell ref="O19:P19"/>
    <mergeCell ref="O21:P21"/>
    <mergeCell ref="O22:P22"/>
    <mergeCell ref="E25:L25"/>
    <mergeCell ref="M28:P28"/>
    <mergeCell ref="M29:P29"/>
    <mergeCell ref="M31:P31"/>
    <mergeCell ref="C2:Q2"/>
    <mergeCell ref="C4:Q4"/>
    <mergeCell ref="F6:P6"/>
    <mergeCell ref="F7:P7"/>
    <mergeCell ref="F8:P8"/>
    <mergeCell ref="O10:P10"/>
    <mergeCell ref="O12:P12"/>
    <mergeCell ref="O13:P13"/>
    <mergeCell ref="O15:P15"/>
  </mergeCells>
  <hyperlinks>
    <hyperlink ref="F1:G1" location="C2" display="1) Krycí list rozpočtu" xr:uid="{00000000-0004-0000-0400-000000000000}"/>
    <hyperlink ref="H1:K1" location="C87" display="2) Rekapitulácia rozpočtu" xr:uid="{00000000-0004-0000-0400-000001000000}"/>
    <hyperlink ref="L1" location="C126" display="3) Rozpočet" xr:uid="{00000000-0004-0000-0400-000002000000}"/>
    <hyperlink ref="S1:T1" location="'Rekapitulácia stavby'!C2" display="Rekapitulácia stavby" xr:uid="{00000000-0004-0000-0400-000003000000}"/>
  </hyperlinks>
  <pageMargins left="0.58333330000000005" right="0.58333330000000005" top="0.5" bottom="0.46666669999999999" header="0" footer="0"/>
  <pageSetup paperSize="9" scale="95" fitToHeight="100" orientation="portrait" blackAndWhite="1" r:id="rId1"/>
  <headerFooter>
    <oddFooter>&amp;CStrana &amp;P z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BN158"/>
  <sheetViews>
    <sheetView showGridLines="0" zoomScale="80" zoomScaleNormal="80" workbookViewId="0">
      <pane ySplit="1" topLeftCell="A143" activePane="bottomLeft" state="frozen"/>
      <selection pane="bottomLeft" activeCell="F147" sqref="F147:I147"/>
    </sheetView>
  </sheetViews>
  <sheetFormatPr defaultRowHeight="12" x14ac:dyDescent="0.3"/>
  <cols>
    <col min="1" max="1" width="8.28515625" customWidth="1"/>
    <col min="2" max="2" width="1.7109375" customWidth="1"/>
    <col min="3" max="3" width="4.140625" customWidth="1"/>
    <col min="4" max="4" width="4.28515625" customWidth="1"/>
    <col min="5" max="5" width="17.140625" customWidth="1"/>
    <col min="6" max="7" width="11.140625" customWidth="1"/>
    <col min="8" max="8" width="12.42578125" customWidth="1"/>
    <col min="9" max="9" width="7" customWidth="1"/>
    <col min="10" max="10" width="5.140625" customWidth="1"/>
    <col min="11" max="11" width="11.42578125" customWidth="1"/>
    <col min="12" max="12" width="12" customWidth="1"/>
    <col min="13" max="14" width="6" customWidth="1"/>
    <col min="15" max="15" width="2" customWidth="1"/>
    <col min="16" max="16" width="12.42578125" customWidth="1"/>
    <col min="17" max="17" width="4.140625" customWidth="1"/>
    <col min="18" max="18" width="1.7109375" customWidth="1"/>
    <col min="19" max="19" width="8.140625" customWidth="1"/>
    <col min="20" max="20" width="29.7109375" hidden="1" customWidth="1"/>
    <col min="21" max="21" width="16.28515625" hidden="1" customWidth="1"/>
    <col min="22" max="22" width="12.28515625" hidden="1" customWidth="1"/>
    <col min="23" max="23" width="16.28515625" hidden="1" customWidth="1"/>
    <col min="24" max="24" width="12.140625" hidden="1" customWidth="1"/>
    <col min="25" max="25" width="15" hidden="1" customWidth="1"/>
    <col min="26" max="26" width="11" hidden="1" customWidth="1"/>
    <col min="27" max="27" width="15" hidden="1" customWidth="1"/>
    <col min="28" max="28" width="16.28515625" hidden="1" customWidth="1"/>
    <col min="29" max="29" width="11" customWidth="1"/>
    <col min="30" max="30" width="15" customWidth="1"/>
    <col min="31" max="31" width="16.28515625" customWidth="1"/>
    <col min="44" max="55" width="9.28515625" hidden="1"/>
    <col min="56" max="56" width="9.28515625" hidden="1" customWidth="1"/>
    <col min="57" max="61" width="5.140625" hidden="1" customWidth="1"/>
    <col min="62" max="62" width="2.42578125" hidden="1" customWidth="1"/>
    <col min="63" max="63" width="6.140625" hidden="1" customWidth="1"/>
    <col min="64" max="64" width="4.42578125" hidden="1" customWidth="1"/>
    <col min="65" max="65" width="12.42578125" hidden="1" customWidth="1"/>
  </cols>
  <sheetData>
    <row r="1" spans="1:66" ht="21.75" customHeight="1" x14ac:dyDescent="0.3">
      <c r="A1" s="109"/>
      <c r="B1" s="12"/>
      <c r="C1" s="12"/>
      <c r="D1" s="13" t="s">
        <v>1</v>
      </c>
      <c r="E1" s="12"/>
      <c r="F1" s="14" t="s">
        <v>97</v>
      </c>
      <c r="G1" s="14"/>
      <c r="H1" s="249" t="s">
        <v>98</v>
      </c>
      <c r="I1" s="249"/>
      <c r="J1" s="249"/>
      <c r="K1" s="249"/>
      <c r="L1" s="14" t="s">
        <v>99</v>
      </c>
      <c r="M1" s="12"/>
      <c r="N1" s="12"/>
      <c r="O1" s="13" t="s">
        <v>100</v>
      </c>
      <c r="P1" s="12"/>
      <c r="Q1" s="12"/>
      <c r="R1" s="12"/>
      <c r="S1" s="14" t="s">
        <v>101</v>
      </c>
      <c r="T1" s="14"/>
      <c r="U1" s="109"/>
      <c r="V1" s="109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</row>
    <row r="2" spans="1:66" ht="36.9" customHeight="1" x14ac:dyDescent="0.3">
      <c r="C2" s="205" t="s">
        <v>7</v>
      </c>
      <c r="D2" s="206"/>
      <c r="E2" s="206"/>
      <c r="F2" s="206"/>
      <c r="G2" s="206"/>
      <c r="H2" s="206"/>
      <c r="I2" s="206"/>
      <c r="J2" s="206"/>
      <c r="K2" s="206"/>
      <c r="L2" s="206"/>
      <c r="M2" s="206"/>
      <c r="N2" s="206"/>
      <c r="O2" s="206"/>
      <c r="P2" s="206"/>
      <c r="Q2" s="206"/>
      <c r="S2" s="232" t="s">
        <v>8</v>
      </c>
      <c r="T2" s="233"/>
      <c r="U2" s="233"/>
      <c r="V2" s="233"/>
      <c r="W2" s="233"/>
      <c r="X2" s="233"/>
      <c r="Y2" s="233"/>
      <c r="Z2" s="233"/>
      <c r="AA2" s="233"/>
      <c r="AB2" s="233"/>
      <c r="AC2" s="233"/>
      <c r="AT2" s="18" t="s">
        <v>88</v>
      </c>
    </row>
    <row r="3" spans="1:66" ht="6.9" customHeight="1" x14ac:dyDescent="0.3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1"/>
      <c r="AT3" s="18" t="s">
        <v>71</v>
      </c>
    </row>
    <row r="4" spans="1:66" ht="36.9" customHeight="1" x14ac:dyDescent="0.3">
      <c r="B4" s="22"/>
      <c r="C4" s="207" t="s">
        <v>102</v>
      </c>
      <c r="D4" s="208"/>
      <c r="E4" s="208"/>
      <c r="F4" s="208"/>
      <c r="G4" s="208"/>
      <c r="H4" s="208"/>
      <c r="I4" s="208"/>
      <c r="J4" s="208"/>
      <c r="K4" s="208"/>
      <c r="L4" s="208"/>
      <c r="M4" s="208"/>
      <c r="N4" s="208"/>
      <c r="O4" s="208"/>
      <c r="P4" s="208"/>
      <c r="Q4" s="208"/>
      <c r="R4" s="23"/>
      <c r="T4" s="24" t="s">
        <v>12</v>
      </c>
      <c r="AT4" s="18" t="s">
        <v>6</v>
      </c>
    </row>
    <row r="5" spans="1:66" ht="6.9" customHeight="1" x14ac:dyDescent="0.3">
      <c r="B5" s="22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3"/>
    </row>
    <row r="6" spans="1:66" ht="25.35" customHeight="1" x14ac:dyDescent="0.3">
      <c r="B6" s="22"/>
      <c r="C6" s="25"/>
      <c r="D6" s="29" t="s">
        <v>15</v>
      </c>
      <c r="E6" s="25"/>
      <c r="F6" s="259" t="str">
        <f>'Rekapitulácia stavby'!K6</f>
        <v>Banská Bystrica</v>
      </c>
      <c r="G6" s="260"/>
      <c r="H6" s="260"/>
      <c r="I6" s="260"/>
      <c r="J6" s="260"/>
      <c r="K6" s="260"/>
      <c r="L6" s="260"/>
      <c r="M6" s="260"/>
      <c r="N6" s="260"/>
      <c r="O6" s="260"/>
      <c r="P6" s="260"/>
      <c r="Q6" s="25"/>
      <c r="R6" s="23"/>
    </row>
    <row r="7" spans="1:66" ht="25.35" customHeight="1" x14ac:dyDescent="0.3">
      <c r="B7" s="22"/>
      <c r="C7" s="25"/>
      <c r="D7" s="29" t="s">
        <v>125</v>
      </c>
      <c r="E7" s="25"/>
      <c r="F7" s="259" t="s">
        <v>126</v>
      </c>
      <c r="G7" s="210"/>
      <c r="H7" s="210"/>
      <c r="I7" s="210"/>
      <c r="J7" s="210"/>
      <c r="K7" s="210"/>
      <c r="L7" s="210"/>
      <c r="M7" s="210"/>
      <c r="N7" s="210"/>
      <c r="O7" s="210"/>
      <c r="P7" s="210"/>
      <c r="Q7" s="25"/>
      <c r="R7" s="23"/>
    </row>
    <row r="8" spans="1:66" s="1" customFormat="1" ht="32.85" customHeight="1" x14ac:dyDescent="0.3">
      <c r="B8" s="32"/>
      <c r="C8" s="33"/>
      <c r="D8" s="28" t="s">
        <v>127</v>
      </c>
      <c r="E8" s="33"/>
      <c r="F8" s="211" t="s">
        <v>816</v>
      </c>
      <c r="G8" s="243"/>
      <c r="H8" s="243"/>
      <c r="I8" s="243"/>
      <c r="J8" s="243"/>
      <c r="K8" s="243"/>
      <c r="L8" s="243"/>
      <c r="M8" s="243"/>
      <c r="N8" s="243"/>
      <c r="O8" s="243"/>
      <c r="P8" s="243"/>
      <c r="Q8" s="33"/>
      <c r="R8" s="34"/>
    </row>
    <row r="9" spans="1:66" s="1" customFormat="1" ht="14.4" customHeight="1" x14ac:dyDescent="0.3">
      <c r="B9" s="32"/>
      <c r="C9" s="33"/>
      <c r="D9" s="29" t="s">
        <v>17</v>
      </c>
      <c r="E9" s="33"/>
      <c r="F9" s="27" t="s">
        <v>5</v>
      </c>
      <c r="G9" s="33"/>
      <c r="H9" s="33"/>
      <c r="I9" s="33"/>
      <c r="J9" s="33"/>
      <c r="K9" s="33"/>
      <c r="L9" s="33"/>
      <c r="M9" s="29" t="s">
        <v>18</v>
      </c>
      <c r="N9" s="33"/>
      <c r="O9" s="27" t="s">
        <v>5</v>
      </c>
      <c r="P9" s="33"/>
      <c r="Q9" s="33"/>
      <c r="R9" s="34"/>
    </row>
    <row r="10" spans="1:66" s="1" customFormat="1" ht="14.4" customHeight="1" x14ac:dyDescent="0.3">
      <c r="B10" s="32"/>
      <c r="C10" s="33"/>
      <c r="D10" s="29" t="s">
        <v>19</v>
      </c>
      <c r="E10" s="33"/>
      <c r="F10" s="27" t="s">
        <v>16</v>
      </c>
      <c r="G10" s="33"/>
      <c r="H10" s="33"/>
      <c r="I10" s="33"/>
      <c r="J10" s="33"/>
      <c r="K10" s="33"/>
      <c r="L10" s="33"/>
      <c r="M10" s="29" t="s">
        <v>20</v>
      </c>
      <c r="N10" s="33"/>
      <c r="O10" s="244"/>
      <c r="P10" s="244"/>
      <c r="Q10" s="33"/>
      <c r="R10" s="34"/>
    </row>
    <row r="11" spans="1:66" s="1" customFormat="1" ht="10.95" customHeight="1" x14ac:dyDescent="0.3">
      <c r="B11" s="32"/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4"/>
    </row>
    <row r="12" spans="1:66" s="1" customFormat="1" ht="14.4" customHeight="1" x14ac:dyDescent="0.3">
      <c r="B12" s="32"/>
      <c r="C12" s="33"/>
      <c r="D12" s="29" t="s">
        <v>21</v>
      </c>
      <c r="E12" s="33"/>
      <c r="F12" s="33"/>
      <c r="G12" s="33"/>
      <c r="H12" s="33"/>
      <c r="I12" s="33"/>
      <c r="J12" s="33"/>
      <c r="K12" s="33"/>
      <c r="L12" s="33"/>
      <c r="M12" s="29" t="s">
        <v>22</v>
      </c>
      <c r="N12" s="33"/>
      <c r="O12" s="209" t="str">
        <f>IF('Rekapitulácia stavby'!AN10="","",'Rekapitulácia stavby'!AN10)</f>
        <v/>
      </c>
      <c r="P12" s="209"/>
      <c r="Q12" s="33"/>
      <c r="R12" s="34"/>
    </row>
    <row r="13" spans="1:66" s="1" customFormat="1" ht="18" customHeight="1" x14ac:dyDescent="0.3">
      <c r="B13" s="32"/>
      <c r="C13" s="33"/>
      <c r="D13" s="33"/>
      <c r="E13" s="27" t="str">
        <f>IF('Rekapitulácia stavby'!E11="","",'Rekapitulácia stavby'!E11)</f>
        <v xml:space="preserve"> </v>
      </c>
      <c r="F13" s="33"/>
      <c r="G13" s="33"/>
      <c r="H13" s="33"/>
      <c r="I13" s="33"/>
      <c r="J13" s="33"/>
      <c r="K13" s="33"/>
      <c r="L13" s="33"/>
      <c r="M13" s="29" t="s">
        <v>24</v>
      </c>
      <c r="N13" s="33"/>
      <c r="O13" s="209" t="str">
        <f>IF('Rekapitulácia stavby'!AN11="","",'Rekapitulácia stavby'!AN11)</f>
        <v/>
      </c>
      <c r="P13" s="209"/>
      <c r="Q13" s="33"/>
      <c r="R13" s="34"/>
    </row>
    <row r="14" spans="1:66" s="1" customFormat="1" ht="6.9" customHeight="1" x14ac:dyDescent="0.3">
      <c r="B14" s="32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4"/>
    </row>
    <row r="15" spans="1:66" s="1" customFormat="1" ht="14.4" customHeight="1" x14ac:dyDescent="0.3">
      <c r="B15" s="32"/>
      <c r="C15" s="33"/>
      <c r="D15" s="29" t="s">
        <v>25</v>
      </c>
      <c r="E15" s="33"/>
      <c r="F15" s="33"/>
      <c r="G15" s="33"/>
      <c r="H15" s="33"/>
      <c r="I15" s="33"/>
      <c r="J15" s="33"/>
      <c r="K15" s="33"/>
      <c r="L15" s="33"/>
      <c r="M15" s="29" t="s">
        <v>22</v>
      </c>
      <c r="N15" s="33"/>
      <c r="O15" s="209" t="str">
        <f>IF('Rekapitulácia stavby'!AN13="","",'Rekapitulácia stavby'!AN13)</f>
        <v/>
      </c>
      <c r="P15" s="209"/>
      <c r="Q15" s="33"/>
      <c r="R15" s="34"/>
    </row>
    <row r="16" spans="1:66" s="1" customFormat="1" ht="18" customHeight="1" x14ac:dyDescent="0.3">
      <c r="B16" s="32"/>
      <c r="C16" s="33"/>
      <c r="D16" s="33"/>
      <c r="E16" s="27" t="str">
        <f>IF('Rekapitulácia stavby'!E14="","",'Rekapitulácia stavby'!E14)</f>
        <v xml:space="preserve"> </v>
      </c>
      <c r="F16" s="33"/>
      <c r="G16" s="33"/>
      <c r="H16" s="33"/>
      <c r="I16" s="33"/>
      <c r="J16" s="33"/>
      <c r="K16" s="33"/>
      <c r="L16" s="33"/>
      <c r="M16" s="29" t="s">
        <v>24</v>
      </c>
      <c r="N16" s="33"/>
      <c r="O16" s="209" t="str">
        <f>IF('Rekapitulácia stavby'!AN14="","",'Rekapitulácia stavby'!AN14)</f>
        <v/>
      </c>
      <c r="P16" s="209"/>
      <c r="Q16" s="33"/>
      <c r="R16" s="34"/>
    </row>
    <row r="17" spans="2:18" s="1" customFormat="1" ht="6.9" customHeight="1" x14ac:dyDescent="0.3">
      <c r="B17" s="32"/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4"/>
    </row>
    <row r="18" spans="2:18" s="1" customFormat="1" ht="14.4" customHeight="1" x14ac:dyDescent="0.3">
      <c r="B18" s="32"/>
      <c r="C18" s="33"/>
      <c r="D18" s="29" t="s">
        <v>26</v>
      </c>
      <c r="E18" s="33"/>
      <c r="F18" s="33"/>
      <c r="G18" s="33"/>
      <c r="H18" s="33"/>
      <c r="I18" s="33"/>
      <c r="J18" s="33"/>
      <c r="K18" s="33"/>
      <c r="L18" s="33"/>
      <c r="M18" s="29" t="s">
        <v>22</v>
      </c>
      <c r="N18" s="33"/>
      <c r="O18" s="209" t="s">
        <v>5</v>
      </c>
      <c r="P18" s="209"/>
      <c r="Q18" s="33"/>
      <c r="R18" s="34"/>
    </row>
    <row r="19" spans="2:18" s="1" customFormat="1" ht="18" customHeight="1" x14ac:dyDescent="0.3">
      <c r="B19" s="32"/>
      <c r="C19" s="33"/>
      <c r="D19" s="33"/>
      <c r="E19" s="27" t="s">
        <v>27</v>
      </c>
      <c r="F19" s="33"/>
      <c r="G19" s="33"/>
      <c r="H19" s="33"/>
      <c r="I19" s="33"/>
      <c r="J19" s="33"/>
      <c r="K19" s="33"/>
      <c r="L19" s="33"/>
      <c r="M19" s="29" t="s">
        <v>24</v>
      </c>
      <c r="N19" s="33"/>
      <c r="O19" s="209" t="s">
        <v>5</v>
      </c>
      <c r="P19" s="209"/>
      <c r="Q19" s="33"/>
      <c r="R19" s="34"/>
    </row>
    <row r="20" spans="2:18" s="1" customFormat="1" ht="6.9" customHeight="1" x14ac:dyDescent="0.3">
      <c r="B20" s="32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4"/>
    </row>
    <row r="21" spans="2:18" s="1" customFormat="1" ht="14.4" customHeight="1" x14ac:dyDescent="0.3">
      <c r="B21" s="32"/>
      <c r="C21" s="33"/>
      <c r="D21" s="29" t="s">
        <v>30</v>
      </c>
      <c r="E21" s="33"/>
      <c r="F21" s="33"/>
      <c r="G21" s="33"/>
      <c r="H21" s="33"/>
      <c r="I21" s="33"/>
      <c r="J21" s="33"/>
      <c r="K21" s="33"/>
      <c r="L21" s="33"/>
      <c r="M21" s="29" t="s">
        <v>22</v>
      </c>
      <c r="N21" s="33"/>
      <c r="O21" s="209" t="str">
        <f>IF('Rekapitulácia stavby'!AN19="","",'Rekapitulácia stavby'!AN19)</f>
        <v/>
      </c>
      <c r="P21" s="209"/>
      <c r="Q21" s="33"/>
      <c r="R21" s="34"/>
    </row>
    <row r="22" spans="2:18" s="1" customFormat="1" ht="18" customHeight="1" x14ac:dyDescent="0.3">
      <c r="B22" s="32"/>
      <c r="C22" s="33"/>
      <c r="D22" s="33"/>
      <c r="E22" s="27" t="str">
        <f>IF('Rekapitulácia stavby'!E20="","",'Rekapitulácia stavby'!E20)</f>
        <v xml:space="preserve"> </v>
      </c>
      <c r="F22" s="33"/>
      <c r="G22" s="33"/>
      <c r="H22" s="33"/>
      <c r="I22" s="33"/>
      <c r="J22" s="33"/>
      <c r="K22" s="33"/>
      <c r="L22" s="33"/>
      <c r="M22" s="29" t="s">
        <v>24</v>
      </c>
      <c r="N22" s="33"/>
      <c r="O22" s="209" t="str">
        <f>IF('Rekapitulácia stavby'!AN20="","",'Rekapitulácia stavby'!AN20)</f>
        <v/>
      </c>
      <c r="P22" s="209"/>
      <c r="Q22" s="33"/>
      <c r="R22" s="34"/>
    </row>
    <row r="23" spans="2:18" s="1" customFormat="1" ht="6.9" customHeight="1" x14ac:dyDescent="0.3">
      <c r="B23" s="32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4"/>
    </row>
    <row r="24" spans="2:18" s="1" customFormat="1" ht="14.4" customHeight="1" x14ac:dyDescent="0.3">
      <c r="B24" s="32"/>
      <c r="C24" s="33"/>
      <c r="D24" s="29" t="s">
        <v>31</v>
      </c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4"/>
    </row>
    <row r="25" spans="2:18" s="1" customFormat="1" ht="22.5" customHeight="1" x14ac:dyDescent="0.3">
      <c r="B25" s="32"/>
      <c r="C25" s="33"/>
      <c r="D25" s="33"/>
      <c r="E25" s="212" t="s">
        <v>5</v>
      </c>
      <c r="F25" s="212"/>
      <c r="G25" s="212"/>
      <c r="H25" s="212"/>
      <c r="I25" s="212"/>
      <c r="J25" s="212"/>
      <c r="K25" s="212"/>
      <c r="L25" s="212"/>
      <c r="M25" s="33"/>
      <c r="N25" s="33"/>
      <c r="O25" s="33"/>
      <c r="P25" s="33"/>
      <c r="Q25" s="33"/>
      <c r="R25" s="34"/>
    </row>
    <row r="26" spans="2:18" s="1" customFormat="1" ht="6.9" customHeight="1" x14ac:dyDescent="0.3">
      <c r="B26" s="32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4"/>
    </row>
    <row r="27" spans="2:18" s="1" customFormat="1" ht="6.9" customHeight="1" x14ac:dyDescent="0.3">
      <c r="B27" s="32"/>
      <c r="C27" s="33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33"/>
      <c r="R27" s="34"/>
    </row>
    <row r="28" spans="2:18" s="1" customFormat="1" ht="14.4" customHeight="1" x14ac:dyDescent="0.3">
      <c r="B28" s="32"/>
      <c r="C28" s="33"/>
      <c r="D28" s="110" t="s">
        <v>103</v>
      </c>
      <c r="E28" s="33"/>
      <c r="F28" s="33"/>
      <c r="G28" s="33"/>
      <c r="H28" s="33"/>
      <c r="I28" s="33"/>
      <c r="J28" s="33"/>
      <c r="K28" s="33"/>
      <c r="L28" s="33"/>
      <c r="M28" s="240">
        <f>N89</f>
        <v>0</v>
      </c>
      <c r="N28" s="240"/>
      <c r="O28" s="240"/>
      <c r="P28" s="240"/>
      <c r="Q28" s="33"/>
      <c r="R28" s="34"/>
    </row>
    <row r="29" spans="2:18" s="1" customFormat="1" ht="14.4" customHeight="1" x14ac:dyDescent="0.3">
      <c r="B29" s="32"/>
      <c r="C29" s="33"/>
      <c r="D29" s="31" t="s">
        <v>104</v>
      </c>
      <c r="E29" s="33"/>
      <c r="F29" s="33"/>
      <c r="G29" s="33"/>
      <c r="H29" s="33"/>
      <c r="I29" s="33"/>
      <c r="J29" s="33"/>
      <c r="K29" s="33"/>
      <c r="L29" s="33"/>
      <c r="M29" s="240">
        <f>N98</f>
        <v>0</v>
      </c>
      <c r="N29" s="240"/>
      <c r="O29" s="240"/>
      <c r="P29" s="240"/>
      <c r="Q29" s="33"/>
      <c r="R29" s="34"/>
    </row>
    <row r="30" spans="2:18" s="1" customFormat="1" ht="6.9" customHeight="1" x14ac:dyDescent="0.3">
      <c r="B30" s="32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4"/>
    </row>
    <row r="31" spans="2:18" s="1" customFormat="1" ht="25.35" customHeight="1" x14ac:dyDescent="0.3">
      <c r="B31" s="32"/>
      <c r="C31" s="33"/>
      <c r="D31" s="111" t="s">
        <v>34</v>
      </c>
      <c r="E31" s="33"/>
      <c r="F31" s="33"/>
      <c r="G31" s="33"/>
      <c r="H31" s="33"/>
      <c r="I31" s="33"/>
      <c r="J31" s="33"/>
      <c r="K31" s="33"/>
      <c r="L31" s="33"/>
      <c r="M31" s="245">
        <f>ROUND(M28+M29,2)</f>
        <v>0</v>
      </c>
      <c r="N31" s="243"/>
      <c r="O31" s="243"/>
      <c r="P31" s="243"/>
      <c r="Q31" s="33"/>
      <c r="R31" s="34"/>
    </row>
    <row r="32" spans="2:18" s="1" customFormat="1" ht="6.9" customHeight="1" x14ac:dyDescent="0.3">
      <c r="B32" s="32"/>
      <c r="C32" s="33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33"/>
      <c r="R32" s="34"/>
    </row>
    <row r="33" spans="2:18" s="1" customFormat="1" ht="14.4" customHeight="1" x14ac:dyDescent="0.3">
      <c r="B33" s="32"/>
      <c r="C33" s="33"/>
      <c r="D33" s="39" t="s">
        <v>35</v>
      </c>
      <c r="E33" s="39" t="s">
        <v>36</v>
      </c>
      <c r="F33" s="40">
        <v>0.2</v>
      </c>
      <c r="G33" s="112" t="s">
        <v>37</v>
      </c>
      <c r="H33" s="246">
        <f>ROUND((SUM(BE98:BE101)+SUM(BE120:BE157)), 2)</f>
        <v>0</v>
      </c>
      <c r="I33" s="243"/>
      <c r="J33" s="243"/>
      <c r="K33" s="33"/>
      <c r="L33" s="33"/>
      <c r="M33" s="246">
        <f>ROUND(ROUND((SUM(BE98:BE101)+SUM(BE120:BE157)), 2)*F33, 2)</f>
        <v>0</v>
      </c>
      <c r="N33" s="243"/>
      <c r="O33" s="243"/>
      <c r="P33" s="243"/>
      <c r="Q33" s="33"/>
      <c r="R33" s="34"/>
    </row>
    <row r="34" spans="2:18" s="1" customFormat="1" ht="14.4" customHeight="1" x14ac:dyDescent="0.3">
      <c r="B34" s="32"/>
      <c r="C34" s="33"/>
      <c r="D34" s="33"/>
      <c r="E34" s="39" t="s">
        <v>38</v>
      </c>
      <c r="F34" s="40">
        <v>0.2</v>
      </c>
      <c r="G34" s="112" t="s">
        <v>37</v>
      </c>
      <c r="H34" s="246">
        <f>ROUND((SUM(BF98:BF101)+SUM(BF120:BF157)), 2)</f>
        <v>0</v>
      </c>
      <c r="I34" s="243"/>
      <c r="J34" s="243"/>
      <c r="K34" s="33"/>
      <c r="L34" s="33"/>
      <c r="M34" s="246">
        <f>ROUND(ROUND((SUM(BF98:BF101)+SUM(BF120:BF157)), 2)*F34, 2)</f>
        <v>0</v>
      </c>
      <c r="N34" s="243"/>
      <c r="O34" s="243"/>
      <c r="P34" s="243"/>
      <c r="Q34" s="33"/>
      <c r="R34" s="34"/>
    </row>
    <row r="35" spans="2:18" s="1" customFormat="1" ht="14.4" hidden="1" customHeight="1" x14ac:dyDescent="0.3">
      <c r="B35" s="32"/>
      <c r="C35" s="33"/>
      <c r="D35" s="33"/>
      <c r="E35" s="39" t="s">
        <v>39</v>
      </c>
      <c r="F35" s="40">
        <v>0.2</v>
      </c>
      <c r="G35" s="112" t="s">
        <v>37</v>
      </c>
      <c r="H35" s="246">
        <f>ROUND((SUM(BG98:BG101)+SUM(BG120:BG157)), 2)</f>
        <v>0</v>
      </c>
      <c r="I35" s="243"/>
      <c r="J35" s="243"/>
      <c r="K35" s="33"/>
      <c r="L35" s="33"/>
      <c r="M35" s="246">
        <v>0</v>
      </c>
      <c r="N35" s="243"/>
      <c r="O35" s="243"/>
      <c r="P35" s="243"/>
      <c r="Q35" s="33"/>
      <c r="R35" s="34"/>
    </row>
    <row r="36" spans="2:18" s="1" customFormat="1" ht="14.4" hidden="1" customHeight="1" x14ac:dyDescent="0.3">
      <c r="B36" s="32"/>
      <c r="C36" s="33"/>
      <c r="D36" s="33"/>
      <c r="E36" s="39" t="s">
        <v>40</v>
      </c>
      <c r="F36" s="40">
        <v>0.2</v>
      </c>
      <c r="G36" s="112" t="s">
        <v>37</v>
      </c>
      <c r="H36" s="246">
        <f>ROUND((SUM(BH98:BH101)+SUM(BH120:BH157)), 2)</f>
        <v>0</v>
      </c>
      <c r="I36" s="243"/>
      <c r="J36" s="243"/>
      <c r="K36" s="33"/>
      <c r="L36" s="33"/>
      <c r="M36" s="246">
        <v>0</v>
      </c>
      <c r="N36" s="243"/>
      <c r="O36" s="243"/>
      <c r="P36" s="243"/>
      <c r="Q36" s="33"/>
      <c r="R36" s="34"/>
    </row>
    <row r="37" spans="2:18" s="1" customFormat="1" ht="14.4" hidden="1" customHeight="1" x14ac:dyDescent="0.3">
      <c r="B37" s="32"/>
      <c r="C37" s="33"/>
      <c r="D37" s="33"/>
      <c r="E37" s="39" t="s">
        <v>41</v>
      </c>
      <c r="F37" s="40">
        <v>0</v>
      </c>
      <c r="G37" s="112" t="s">
        <v>37</v>
      </c>
      <c r="H37" s="246">
        <f>ROUND((SUM(BI98:BI101)+SUM(BI120:BI157)), 2)</f>
        <v>0</v>
      </c>
      <c r="I37" s="243"/>
      <c r="J37" s="243"/>
      <c r="K37" s="33"/>
      <c r="L37" s="33"/>
      <c r="M37" s="246">
        <v>0</v>
      </c>
      <c r="N37" s="243"/>
      <c r="O37" s="243"/>
      <c r="P37" s="243"/>
      <c r="Q37" s="33"/>
      <c r="R37" s="34"/>
    </row>
    <row r="38" spans="2:18" s="1" customFormat="1" ht="6.9" customHeight="1" x14ac:dyDescent="0.3">
      <c r="B38" s="32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4"/>
    </row>
    <row r="39" spans="2:18" s="1" customFormat="1" ht="25.35" customHeight="1" x14ac:dyDescent="0.3">
      <c r="B39" s="32"/>
      <c r="C39" s="108"/>
      <c r="D39" s="113" t="s">
        <v>42</v>
      </c>
      <c r="E39" s="72"/>
      <c r="F39" s="72"/>
      <c r="G39" s="114" t="s">
        <v>43</v>
      </c>
      <c r="H39" s="115" t="s">
        <v>44</v>
      </c>
      <c r="I39" s="72"/>
      <c r="J39" s="72"/>
      <c r="K39" s="72"/>
      <c r="L39" s="257">
        <f>SUM(M31:M37)</f>
        <v>0</v>
      </c>
      <c r="M39" s="257"/>
      <c r="N39" s="257"/>
      <c r="O39" s="257"/>
      <c r="P39" s="258"/>
      <c r="Q39" s="108"/>
      <c r="R39" s="34"/>
    </row>
    <row r="40" spans="2:18" s="1" customFormat="1" ht="14.4" customHeight="1" x14ac:dyDescent="0.3">
      <c r="B40" s="32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4"/>
    </row>
    <row r="41" spans="2:18" s="1" customFormat="1" ht="14.4" customHeight="1" x14ac:dyDescent="0.3">
      <c r="B41" s="32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4"/>
    </row>
    <row r="42" spans="2:18" x14ac:dyDescent="0.3">
      <c r="B42" s="22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3"/>
    </row>
    <row r="43" spans="2:18" x14ac:dyDescent="0.3">
      <c r="B43" s="22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3"/>
    </row>
    <row r="44" spans="2:18" x14ac:dyDescent="0.3">
      <c r="B44" s="22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3"/>
    </row>
    <row r="45" spans="2:18" x14ac:dyDescent="0.3">
      <c r="B45" s="22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3"/>
    </row>
    <row r="46" spans="2:18" x14ac:dyDescent="0.3">
      <c r="B46" s="22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3"/>
    </row>
    <row r="47" spans="2:18" x14ac:dyDescent="0.3">
      <c r="B47" s="22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3"/>
    </row>
    <row r="48" spans="2:18" x14ac:dyDescent="0.3">
      <c r="B48" s="22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3"/>
    </row>
    <row r="49" spans="2:18" x14ac:dyDescent="0.3">
      <c r="B49" s="22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3"/>
    </row>
    <row r="50" spans="2:18" s="1" customFormat="1" ht="14.4" x14ac:dyDescent="0.3">
      <c r="B50" s="32"/>
      <c r="C50" s="33"/>
      <c r="D50" s="47" t="s">
        <v>45</v>
      </c>
      <c r="E50" s="48"/>
      <c r="F50" s="48"/>
      <c r="G50" s="48"/>
      <c r="H50" s="49"/>
      <c r="I50" s="33"/>
      <c r="J50" s="47" t="s">
        <v>46</v>
      </c>
      <c r="K50" s="48"/>
      <c r="L50" s="48"/>
      <c r="M50" s="48"/>
      <c r="N50" s="48"/>
      <c r="O50" s="48"/>
      <c r="P50" s="49"/>
      <c r="Q50" s="33"/>
      <c r="R50" s="34"/>
    </row>
    <row r="51" spans="2:18" x14ac:dyDescent="0.3">
      <c r="B51" s="22"/>
      <c r="C51" s="25"/>
      <c r="D51" s="50"/>
      <c r="E51" s="25"/>
      <c r="F51" s="25"/>
      <c r="G51" s="25"/>
      <c r="H51" s="51"/>
      <c r="I51" s="25"/>
      <c r="J51" s="50"/>
      <c r="K51" s="25"/>
      <c r="L51" s="25"/>
      <c r="M51" s="25"/>
      <c r="N51" s="25"/>
      <c r="O51" s="25"/>
      <c r="P51" s="51"/>
      <c r="Q51" s="25"/>
      <c r="R51" s="23"/>
    </row>
    <row r="52" spans="2:18" x14ac:dyDescent="0.3">
      <c r="B52" s="22"/>
      <c r="C52" s="25"/>
      <c r="D52" s="50"/>
      <c r="E52" s="25"/>
      <c r="F52" s="25"/>
      <c r="G52" s="25"/>
      <c r="H52" s="51"/>
      <c r="I52" s="25"/>
      <c r="J52" s="50"/>
      <c r="K52" s="25"/>
      <c r="L52" s="25"/>
      <c r="M52" s="25"/>
      <c r="N52" s="25"/>
      <c r="O52" s="25"/>
      <c r="P52" s="51"/>
      <c r="Q52" s="25"/>
      <c r="R52" s="23"/>
    </row>
    <row r="53" spans="2:18" x14ac:dyDescent="0.3">
      <c r="B53" s="22"/>
      <c r="C53" s="25"/>
      <c r="D53" s="50"/>
      <c r="E53" s="25"/>
      <c r="F53" s="25"/>
      <c r="G53" s="25"/>
      <c r="H53" s="51"/>
      <c r="I53" s="25"/>
      <c r="J53" s="50"/>
      <c r="K53" s="25"/>
      <c r="L53" s="25"/>
      <c r="M53" s="25"/>
      <c r="N53" s="25"/>
      <c r="O53" s="25"/>
      <c r="P53" s="51"/>
      <c r="Q53" s="25"/>
      <c r="R53" s="23"/>
    </row>
    <row r="54" spans="2:18" x14ac:dyDescent="0.3">
      <c r="B54" s="22"/>
      <c r="C54" s="25"/>
      <c r="D54" s="50"/>
      <c r="E54" s="25"/>
      <c r="F54" s="25"/>
      <c r="G54" s="25"/>
      <c r="H54" s="51"/>
      <c r="I54" s="25"/>
      <c r="J54" s="50"/>
      <c r="K54" s="25"/>
      <c r="L54" s="25"/>
      <c r="M54" s="25"/>
      <c r="N54" s="25"/>
      <c r="O54" s="25"/>
      <c r="P54" s="51"/>
      <c r="Q54" s="25"/>
      <c r="R54" s="23"/>
    </row>
    <row r="55" spans="2:18" x14ac:dyDescent="0.3">
      <c r="B55" s="22"/>
      <c r="C55" s="25"/>
      <c r="D55" s="50"/>
      <c r="E55" s="25"/>
      <c r="F55" s="25"/>
      <c r="G55" s="25"/>
      <c r="H55" s="51"/>
      <c r="I55" s="25"/>
      <c r="J55" s="50"/>
      <c r="K55" s="25"/>
      <c r="L55" s="25"/>
      <c r="M55" s="25"/>
      <c r="N55" s="25"/>
      <c r="O55" s="25"/>
      <c r="P55" s="51"/>
      <c r="Q55" s="25"/>
      <c r="R55" s="23"/>
    </row>
    <row r="56" spans="2:18" x14ac:dyDescent="0.3">
      <c r="B56" s="22"/>
      <c r="C56" s="25"/>
      <c r="D56" s="50"/>
      <c r="E56" s="25"/>
      <c r="F56" s="25"/>
      <c r="G56" s="25"/>
      <c r="H56" s="51"/>
      <c r="I56" s="25"/>
      <c r="J56" s="50"/>
      <c r="K56" s="25"/>
      <c r="L56" s="25"/>
      <c r="M56" s="25"/>
      <c r="N56" s="25"/>
      <c r="O56" s="25"/>
      <c r="P56" s="51"/>
      <c r="Q56" s="25"/>
      <c r="R56" s="23"/>
    </row>
    <row r="57" spans="2:18" x14ac:dyDescent="0.3">
      <c r="B57" s="22"/>
      <c r="C57" s="25"/>
      <c r="D57" s="50"/>
      <c r="E57" s="25"/>
      <c r="F57" s="25"/>
      <c r="G57" s="25"/>
      <c r="H57" s="51"/>
      <c r="I57" s="25"/>
      <c r="J57" s="50"/>
      <c r="K57" s="25"/>
      <c r="L57" s="25"/>
      <c r="M57" s="25"/>
      <c r="N57" s="25"/>
      <c r="O57" s="25"/>
      <c r="P57" s="51"/>
      <c r="Q57" s="25"/>
      <c r="R57" s="23"/>
    </row>
    <row r="58" spans="2:18" x14ac:dyDescent="0.3">
      <c r="B58" s="22"/>
      <c r="C58" s="25"/>
      <c r="D58" s="50"/>
      <c r="E58" s="25"/>
      <c r="F58" s="25"/>
      <c r="G58" s="25"/>
      <c r="H58" s="51"/>
      <c r="I58" s="25"/>
      <c r="J58" s="50"/>
      <c r="K58" s="25"/>
      <c r="L58" s="25"/>
      <c r="M58" s="25"/>
      <c r="N58" s="25"/>
      <c r="O58" s="25"/>
      <c r="P58" s="51"/>
      <c r="Q58" s="25"/>
      <c r="R58" s="23"/>
    </row>
    <row r="59" spans="2:18" s="1" customFormat="1" ht="14.4" x14ac:dyDescent="0.3">
      <c r="B59" s="32"/>
      <c r="C59" s="33"/>
      <c r="D59" s="52" t="s">
        <v>47</v>
      </c>
      <c r="E59" s="53"/>
      <c r="F59" s="53"/>
      <c r="G59" s="54" t="s">
        <v>48</v>
      </c>
      <c r="H59" s="55"/>
      <c r="I59" s="33"/>
      <c r="J59" s="52" t="s">
        <v>47</v>
      </c>
      <c r="K59" s="53"/>
      <c r="L59" s="53"/>
      <c r="M59" s="53"/>
      <c r="N59" s="54" t="s">
        <v>48</v>
      </c>
      <c r="O59" s="53"/>
      <c r="P59" s="55"/>
      <c r="Q59" s="33"/>
      <c r="R59" s="34"/>
    </row>
    <row r="60" spans="2:18" x14ac:dyDescent="0.3">
      <c r="B60" s="22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3"/>
    </row>
    <row r="61" spans="2:18" s="1" customFormat="1" ht="14.4" x14ac:dyDescent="0.3">
      <c r="B61" s="32"/>
      <c r="C61" s="33"/>
      <c r="D61" s="47" t="s">
        <v>49</v>
      </c>
      <c r="E61" s="48"/>
      <c r="F61" s="48"/>
      <c r="G61" s="48"/>
      <c r="H61" s="49"/>
      <c r="I61" s="33"/>
      <c r="J61" s="47" t="s">
        <v>50</v>
      </c>
      <c r="K61" s="48"/>
      <c r="L61" s="48"/>
      <c r="M61" s="48"/>
      <c r="N61" s="48"/>
      <c r="O61" s="48"/>
      <c r="P61" s="49"/>
      <c r="Q61" s="33"/>
      <c r="R61" s="34"/>
    </row>
    <row r="62" spans="2:18" x14ac:dyDescent="0.3">
      <c r="B62" s="22"/>
      <c r="C62" s="25"/>
      <c r="D62" s="50"/>
      <c r="E62" s="25"/>
      <c r="F62" s="25"/>
      <c r="G62" s="25"/>
      <c r="H62" s="51"/>
      <c r="I62" s="25"/>
      <c r="J62" s="50"/>
      <c r="K62" s="25"/>
      <c r="L62" s="25"/>
      <c r="M62" s="25"/>
      <c r="N62" s="25"/>
      <c r="O62" s="25"/>
      <c r="P62" s="51"/>
      <c r="Q62" s="25"/>
      <c r="R62" s="23"/>
    </row>
    <row r="63" spans="2:18" x14ac:dyDescent="0.3">
      <c r="B63" s="22"/>
      <c r="C63" s="25"/>
      <c r="D63" s="50"/>
      <c r="E63" s="25"/>
      <c r="F63" s="25"/>
      <c r="G63" s="25"/>
      <c r="H63" s="51"/>
      <c r="I63" s="25"/>
      <c r="J63" s="50"/>
      <c r="K63" s="25"/>
      <c r="L63" s="25"/>
      <c r="M63" s="25"/>
      <c r="N63" s="25"/>
      <c r="O63" s="25"/>
      <c r="P63" s="51"/>
      <c r="Q63" s="25"/>
      <c r="R63" s="23"/>
    </row>
    <row r="64" spans="2:18" x14ac:dyDescent="0.3">
      <c r="B64" s="22"/>
      <c r="C64" s="25"/>
      <c r="D64" s="50"/>
      <c r="E64" s="25"/>
      <c r="F64" s="25"/>
      <c r="G64" s="25"/>
      <c r="H64" s="51"/>
      <c r="I64" s="25"/>
      <c r="J64" s="50"/>
      <c r="K64" s="25"/>
      <c r="L64" s="25"/>
      <c r="M64" s="25"/>
      <c r="N64" s="25"/>
      <c r="O64" s="25"/>
      <c r="P64" s="51"/>
      <c r="Q64" s="25"/>
      <c r="R64" s="23"/>
    </row>
    <row r="65" spans="2:18" x14ac:dyDescent="0.3">
      <c r="B65" s="22"/>
      <c r="C65" s="25"/>
      <c r="D65" s="50"/>
      <c r="E65" s="25"/>
      <c r="F65" s="25"/>
      <c r="G65" s="25"/>
      <c r="H65" s="51"/>
      <c r="I65" s="25"/>
      <c r="J65" s="50"/>
      <c r="K65" s="25"/>
      <c r="L65" s="25"/>
      <c r="M65" s="25"/>
      <c r="N65" s="25"/>
      <c r="O65" s="25"/>
      <c r="P65" s="51"/>
      <c r="Q65" s="25"/>
      <c r="R65" s="23"/>
    </row>
    <row r="66" spans="2:18" x14ac:dyDescent="0.3">
      <c r="B66" s="22"/>
      <c r="C66" s="25"/>
      <c r="D66" s="50"/>
      <c r="E66" s="25"/>
      <c r="F66" s="25"/>
      <c r="G66" s="25"/>
      <c r="H66" s="51"/>
      <c r="I66" s="25"/>
      <c r="J66" s="50"/>
      <c r="K66" s="25"/>
      <c r="L66" s="25"/>
      <c r="M66" s="25"/>
      <c r="N66" s="25"/>
      <c r="O66" s="25"/>
      <c r="P66" s="51"/>
      <c r="Q66" s="25"/>
      <c r="R66" s="23"/>
    </row>
    <row r="67" spans="2:18" x14ac:dyDescent="0.3">
      <c r="B67" s="22"/>
      <c r="C67" s="25"/>
      <c r="D67" s="50"/>
      <c r="E67" s="25"/>
      <c r="F67" s="25"/>
      <c r="G67" s="25"/>
      <c r="H67" s="51"/>
      <c r="I67" s="25"/>
      <c r="J67" s="50"/>
      <c r="K67" s="25"/>
      <c r="L67" s="25"/>
      <c r="M67" s="25"/>
      <c r="N67" s="25"/>
      <c r="O67" s="25"/>
      <c r="P67" s="51"/>
      <c r="Q67" s="25"/>
      <c r="R67" s="23"/>
    </row>
    <row r="68" spans="2:18" x14ac:dyDescent="0.3">
      <c r="B68" s="22"/>
      <c r="C68" s="25"/>
      <c r="D68" s="50"/>
      <c r="E68" s="25"/>
      <c r="F68" s="25"/>
      <c r="G68" s="25"/>
      <c r="H68" s="51"/>
      <c r="I68" s="25"/>
      <c r="J68" s="50"/>
      <c r="K68" s="25"/>
      <c r="L68" s="25"/>
      <c r="M68" s="25"/>
      <c r="N68" s="25"/>
      <c r="O68" s="25"/>
      <c r="P68" s="51"/>
      <c r="Q68" s="25"/>
      <c r="R68" s="23"/>
    </row>
    <row r="69" spans="2:18" x14ac:dyDescent="0.3">
      <c r="B69" s="22"/>
      <c r="C69" s="25"/>
      <c r="D69" s="50"/>
      <c r="E69" s="25"/>
      <c r="F69" s="25"/>
      <c r="G69" s="25"/>
      <c r="H69" s="51"/>
      <c r="I69" s="25"/>
      <c r="J69" s="50"/>
      <c r="K69" s="25"/>
      <c r="L69" s="25"/>
      <c r="M69" s="25"/>
      <c r="N69" s="25"/>
      <c r="O69" s="25"/>
      <c r="P69" s="51"/>
      <c r="Q69" s="25"/>
      <c r="R69" s="23"/>
    </row>
    <row r="70" spans="2:18" s="1" customFormat="1" ht="14.4" x14ac:dyDescent="0.3">
      <c r="B70" s="32"/>
      <c r="C70" s="33"/>
      <c r="D70" s="52" t="s">
        <v>47</v>
      </c>
      <c r="E70" s="53"/>
      <c r="F70" s="53"/>
      <c r="G70" s="54" t="s">
        <v>48</v>
      </c>
      <c r="H70" s="55"/>
      <c r="I70" s="33"/>
      <c r="J70" s="52" t="s">
        <v>47</v>
      </c>
      <c r="K70" s="53"/>
      <c r="L70" s="53"/>
      <c r="M70" s="53"/>
      <c r="N70" s="54" t="s">
        <v>48</v>
      </c>
      <c r="O70" s="53"/>
      <c r="P70" s="55"/>
      <c r="Q70" s="33"/>
      <c r="R70" s="34"/>
    </row>
    <row r="71" spans="2:18" s="1" customFormat="1" ht="14.4" customHeight="1" x14ac:dyDescent="0.3">
      <c r="B71" s="56"/>
      <c r="C71" s="57"/>
      <c r="D71" s="57"/>
      <c r="E71" s="57"/>
      <c r="F71" s="57"/>
      <c r="G71" s="57"/>
      <c r="H71" s="57"/>
      <c r="I71" s="57"/>
      <c r="J71" s="57"/>
      <c r="K71" s="57"/>
      <c r="L71" s="57"/>
      <c r="M71" s="57"/>
      <c r="N71" s="57"/>
      <c r="O71" s="57"/>
      <c r="P71" s="57"/>
      <c r="Q71" s="57"/>
      <c r="R71" s="58"/>
    </row>
    <row r="75" spans="2:18" s="1" customFormat="1" ht="6.9" customHeight="1" x14ac:dyDescent="0.3">
      <c r="B75" s="59"/>
      <c r="C75" s="60"/>
      <c r="D75" s="60"/>
      <c r="E75" s="60"/>
      <c r="F75" s="60"/>
      <c r="G75" s="60"/>
      <c r="H75" s="60"/>
      <c r="I75" s="60"/>
      <c r="J75" s="60"/>
      <c r="K75" s="60"/>
      <c r="L75" s="60"/>
      <c r="M75" s="60"/>
      <c r="N75" s="60"/>
      <c r="O75" s="60"/>
      <c r="P75" s="60"/>
      <c r="Q75" s="60"/>
      <c r="R75" s="61"/>
    </row>
    <row r="76" spans="2:18" s="1" customFormat="1" ht="36.9" customHeight="1" x14ac:dyDescent="0.3">
      <c r="B76" s="32"/>
      <c r="C76" s="207" t="s">
        <v>105</v>
      </c>
      <c r="D76" s="208"/>
      <c r="E76" s="208"/>
      <c r="F76" s="208"/>
      <c r="G76" s="208"/>
      <c r="H76" s="208"/>
      <c r="I76" s="208"/>
      <c r="J76" s="208"/>
      <c r="K76" s="208"/>
      <c r="L76" s="208"/>
      <c r="M76" s="208"/>
      <c r="N76" s="208"/>
      <c r="O76" s="208"/>
      <c r="P76" s="208"/>
      <c r="Q76" s="208"/>
      <c r="R76" s="34"/>
    </row>
    <row r="77" spans="2:18" s="1" customFormat="1" ht="6.9" customHeight="1" x14ac:dyDescent="0.3">
      <c r="B77" s="32"/>
      <c r="C77" s="33"/>
      <c r="D77" s="33"/>
      <c r="E77" s="33"/>
      <c r="F77" s="33"/>
      <c r="G77" s="33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34"/>
    </row>
    <row r="78" spans="2:18" s="1" customFormat="1" ht="30" customHeight="1" x14ac:dyDescent="0.3">
      <c r="B78" s="32"/>
      <c r="C78" s="29" t="s">
        <v>15</v>
      </c>
      <c r="D78" s="33"/>
      <c r="E78" s="33"/>
      <c r="F78" s="259" t="str">
        <f>F6</f>
        <v>Banská Bystrica</v>
      </c>
      <c r="G78" s="260"/>
      <c r="H78" s="260"/>
      <c r="I78" s="260"/>
      <c r="J78" s="260"/>
      <c r="K78" s="260"/>
      <c r="L78" s="260"/>
      <c r="M78" s="260"/>
      <c r="N78" s="260"/>
      <c r="O78" s="260"/>
      <c r="P78" s="260"/>
      <c r="Q78" s="33"/>
      <c r="R78" s="34"/>
    </row>
    <row r="79" spans="2:18" ht="30" customHeight="1" x14ac:dyDescent="0.3">
      <c r="B79" s="22"/>
      <c r="C79" s="29" t="s">
        <v>125</v>
      </c>
      <c r="D79" s="25"/>
      <c r="E79" s="25"/>
      <c r="F79" s="259" t="s">
        <v>126</v>
      </c>
      <c r="G79" s="210"/>
      <c r="H79" s="210"/>
      <c r="I79" s="210"/>
      <c r="J79" s="210"/>
      <c r="K79" s="210"/>
      <c r="L79" s="210"/>
      <c r="M79" s="210"/>
      <c r="N79" s="210"/>
      <c r="O79" s="210"/>
      <c r="P79" s="210"/>
      <c r="Q79" s="25"/>
      <c r="R79" s="23"/>
    </row>
    <row r="80" spans="2:18" s="1" customFormat="1" ht="36.9" customHeight="1" x14ac:dyDescent="0.3">
      <c r="B80" s="32"/>
      <c r="C80" s="66" t="s">
        <v>127</v>
      </c>
      <c r="D80" s="33"/>
      <c r="E80" s="33"/>
      <c r="F80" s="221" t="str">
        <f>F8</f>
        <v>03 - Výplne otvorov</v>
      </c>
      <c r="G80" s="243"/>
      <c r="H80" s="243"/>
      <c r="I80" s="243"/>
      <c r="J80" s="243"/>
      <c r="K80" s="243"/>
      <c r="L80" s="243"/>
      <c r="M80" s="243"/>
      <c r="N80" s="243"/>
      <c r="O80" s="243"/>
      <c r="P80" s="243"/>
      <c r="Q80" s="33"/>
      <c r="R80" s="34"/>
    </row>
    <row r="81" spans="2:47" s="1" customFormat="1" ht="6.9" customHeight="1" x14ac:dyDescent="0.3">
      <c r="B81" s="32"/>
      <c r="C81" s="33"/>
      <c r="D81" s="33"/>
      <c r="E81" s="33"/>
      <c r="F81" s="33"/>
      <c r="G81" s="33"/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34"/>
    </row>
    <row r="82" spans="2:47" s="1" customFormat="1" ht="18" customHeight="1" x14ac:dyDescent="0.3">
      <c r="B82" s="32"/>
      <c r="C82" s="29" t="s">
        <v>19</v>
      </c>
      <c r="D82" s="33"/>
      <c r="E82" s="33"/>
      <c r="F82" s="27" t="str">
        <f>F10</f>
        <v>Banská Bystrica</v>
      </c>
      <c r="G82" s="33"/>
      <c r="H82" s="33"/>
      <c r="I82" s="33"/>
      <c r="J82" s="33"/>
      <c r="K82" s="29" t="s">
        <v>20</v>
      </c>
      <c r="L82" s="33"/>
      <c r="M82" s="244" t="str">
        <f>IF(O10="","",O10)</f>
        <v/>
      </c>
      <c r="N82" s="244"/>
      <c r="O82" s="244"/>
      <c r="P82" s="244"/>
      <c r="Q82" s="33"/>
      <c r="R82" s="34"/>
    </row>
    <row r="83" spans="2:47" s="1" customFormat="1" ht="6.9" customHeight="1" x14ac:dyDescent="0.3">
      <c r="B83" s="32"/>
      <c r="C83" s="33"/>
      <c r="D83" s="33"/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4"/>
    </row>
    <row r="84" spans="2:47" s="1" customFormat="1" ht="13.2" x14ac:dyDescent="0.3">
      <c r="B84" s="32"/>
      <c r="C84" s="29" t="s">
        <v>21</v>
      </c>
      <c r="D84" s="33"/>
      <c r="E84" s="33"/>
      <c r="F84" s="27" t="str">
        <f>E13</f>
        <v xml:space="preserve"> </v>
      </c>
      <c r="G84" s="33"/>
      <c r="H84" s="33"/>
      <c r="I84" s="33"/>
      <c r="J84" s="33"/>
      <c r="K84" s="29" t="s">
        <v>26</v>
      </c>
      <c r="L84" s="33"/>
      <c r="M84" s="209" t="str">
        <f>E19</f>
        <v>DEVLEV, s.r.o., Za kúpaliskom 18, Lipany 082 71</v>
      </c>
      <c r="N84" s="209"/>
      <c r="O84" s="209"/>
      <c r="P84" s="209"/>
      <c r="Q84" s="209"/>
      <c r="R84" s="34"/>
    </row>
    <row r="85" spans="2:47" s="1" customFormat="1" ht="14.4" customHeight="1" x14ac:dyDescent="0.3">
      <c r="B85" s="32"/>
      <c r="C85" s="29" t="s">
        <v>25</v>
      </c>
      <c r="D85" s="33"/>
      <c r="E85" s="33"/>
      <c r="F85" s="27" t="str">
        <f>IF(E16="","",E16)</f>
        <v xml:space="preserve"> </v>
      </c>
      <c r="G85" s="33"/>
      <c r="H85" s="33"/>
      <c r="I85" s="33"/>
      <c r="J85" s="33"/>
      <c r="K85" s="29" t="s">
        <v>30</v>
      </c>
      <c r="L85" s="33"/>
      <c r="M85" s="209" t="str">
        <f>E22</f>
        <v xml:space="preserve"> </v>
      </c>
      <c r="N85" s="209"/>
      <c r="O85" s="209"/>
      <c r="P85" s="209"/>
      <c r="Q85" s="209"/>
      <c r="R85" s="34"/>
    </row>
    <row r="86" spans="2:47" s="1" customFormat="1" ht="10.35" customHeight="1" x14ac:dyDescent="0.3">
      <c r="B86" s="32"/>
      <c r="C86" s="33"/>
      <c r="D86" s="33"/>
      <c r="E86" s="33"/>
      <c r="F86" s="33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4"/>
    </row>
    <row r="87" spans="2:47" s="1" customFormat="1" ht="29.25" customHeight="1" x14ac:dyDescent="0.3">
      <c r="B87" s="32"/>
      <c r="C87" s="253" t="s">
        <v>106</v>
      </c>
      <c r="D87" s="254"/>
      <c r="E87" s="254"/>
      <c r="F87" s="254"/>
      <c r="G87" s="254"/>
      <c r="H87" s="108"/>
      <c r="I87" s="108"/>
      <c r="J87" s="108"/>
      <c r="K87" s="108"/>
      <c r="L87" s="108"/>
      <c r="M87" s="108"/>
      <c r="N87" s="253" t="s">
        <v>107</v>
      </c>
      <c r="O87" s="254"/>
      <c r="P87" s="254"/>
      <c r="Q87" s="254"/>
      <c r="R87" s="34"/>
    </row>
    <row r="88" spans="2:47" s="1" customFormat="1" ht="10.35" customHeight="1" x14ac:dyDescent="0.3">
      <c r="B88" s="32"/>
      <c r="C88" s="33"/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4"/>
    </row>
    <row r="89" spans="2:47" s="1" customFormat="1" ht="29.25" customHeight="1" x14ac:dyDescent="0.3">
      <c r="B89" s="32"/>
      <c r="C89" s="116" t="s">
        <v>108</v>
      </c>
      <c r="D89" s="33"/>
      <c r="E89" s="33"/>
      <c r="F89" s="33"/>
      <c r="G89" s="33"/>
      <c r="H89" s="33"/>
      <c r="I89" s="33"/>
      <c r="J89" s="33"/>
      <c r="K89" s="33"/>
      <c r="L89" s="33"/>
      <c r="M89" s="33"/>
      <c r="N89" s="235">
        <f>N120</f>
        <v>0</v>
      </c>
      <c r="O89" s="255"/>
      <c r="P89" s="255"/>
      <c r="Q89" s="255"/>
      <c r="R89" s="34"/>
      <c r="AU89" s="18" t="s">
        <v>109</v>
      </c>
    </row>
    <row r="90" spans="2:47" s="8" customFormat="1" ht="24.9" customHeight="1" x14ac:dyDescent="0.3">
      <c r="B90" s="128"/>
      <c r="C90" s="129"/>
      <c r="D90" s="130" t="s">
        <v>129</v>
      </c>
      <c r="E90" s="129"/>
      <c r="F90" s="129"/>
      <c r="G90" s="129"/>
      <c r="H90" s="129"/>
      <c r="I90" s="129"/>
      <c r="J90" s="129"/>
      <c r="K90" s="129"/>
      <c r="L90" s="129"/>
      <c r="M90" s="129"/>
      <c r="N90" s="261">
        <f>N121</f>
        <v>0</v>
      </c>
      <c r="O90" s="262"/>
      <c r="P90" s="262"/>
      <c r="Q90" s="262"/>
      <c r="R90" s="131"/>
    </row>
    <row r="91" spans="2:47" s="9" customFormat="1" ht="19.95" customHeight="1" x14ac:dyDescent="0.3">
      <c r="B91" s="132"/>
      <c r="C91" s="95"/>
      <c r="D91" s="133" t="s">
        <v>132</v>
      </c>
      <c r="E91" s="95"/>
      <c r="F91" s="95"/>
      <c r="G91" s="95"/>
      <c r="H91" s="95"/>
      <c r="I91" s="95"/>
      <c r="J91" s="95"/>
      <c r="K91" s="95"/>
      <c r="L91" s="95"/>
      <c r="M91" s="95"/>
      <c r="N91" s="229">
        <f>N122</f>
        <v>0</v>
      </c>
      <c r="O91" s="230"/>
      <c r="P91" s="230"/>
      <c r="Q91" s="230"/>
      <c r="R91" s="134"/>
    </row>
    <row r="92" spans="2:47" s="9" customFormat="1" ht="19.95" customHeight="1" x14ac:dyDescent="0.3">
      <c r="B92" s="132"/>
      <c r="C92" s="95"/>
      <c r="D92" s="133" t="s">
        <v>133</v>
      </c>
      <c r="E92" s="95"/>
      <c r="F92" s="95"/>
      <c r="G92" s="95"/>
      <c r="H92" s="95"/>
      <c r="I92" s="95"/>
      <c r="J92" s="95"/>
      <c r="K92" s="95"/>
      <c r="L92" s="95"/>
      <c r="M92" s="95"/>
      <c r="N92" s="229">
        <f>N129</f>
        <v>0</v>
      </c>
      <c r="O92" s="230"/>
      <c r="P92" s="230"/>
      <c r="Q92" s="230"/>
      <c r="R92" s="134"/>
    </row>
    <row r="93" spans="2:47" s="9" customFormat="1" ht="19.95" customHeight="1" x14ac:dyDescent="0.3">
      <c r="B93" s="132"/>
      <c r="C93" s="95"/>
      <c r="D93" s="133" t="s">
        <v>134</v>
      </c>
      <c r="E93" s="95"/>
      <c r="F93" s="95"/>
      <c r="G93" s="95"/>
      <c r="H93" s="95"/>
      <c r="I93" s="95"/>
      <c r="J93" s="95"/>
      <c r="K93" s="95"/>
      <c r="L93" s="95"/>
      <c r="M93" s="95"/>
      <c r="N93" s="229">
        <f>N141</f>
        <v>0</v>
      </c>
      <c r="O93" s="230"/>
      <c r="P93" s="230"/>
      <c r="Q93" s="230"/>
      <c r="R93" s="134"/>
    </row>
    <row r="94" spans="2:47" s="8" customFormat="1" ht="24.9" customHeight="1" x14ac:dyDescent="0.3">
      <c r="B94" s="128"/>
      <c r="C94" s="129"/>
      <c r="D94" s="130" t="s">
        <v>135</v>
      </c>
      <c r="E94" s="129"/>
      <c r="F94" s="129"/>
      <c r="G94" s="129"/>
      <c r="H94" s="129"/>
      <c r="I94" s="129"/>
      <c r="J94" s="129"/>
      <c r="K94" s="129"/>
      <c r="L94" s="129"/>
      <c r="M94" s="129"/>
      <c r="N94" s="261">
        <f>N143</f>
        <v>0</v>
      </c>
      <c r="O94" s="262"/>
      <c r="P94" s="262"/>
      <c r="Q94" s="262"/>
      <c r="R94" s="131"/>
    </row>
    <row r="95" spans="2:47" s="9" customFormat="1" ht="19.95" customHeight="1" x14ac:dyDescent="0.3">
      <c r="B95" s="132"/>
      <c r="C95" s="95"/>
      <c r="D95" s="133" t="s">
        <v>140</v>
      </c>
      <c r="E95" s="95"/>
      <c r="F95" s="95"/>
      <c r="G95" s="95"/>
      <c r="H95" s="95"/>
      <c r="I95" s="95"/>
      <c r="J95" s="95"/>
      <c r="K95" s="95"/>
      <c r="L95" s="95"/>
      <c r="M95" s="95"/>
      <c r="N95" s="229">
        <f>N144</f>
        <v>0</v>
      </c>
      <c r="O95" s="230"/>
      <c r="P95" s="230"/>
      <c r="Q95" s="230"/>
      <c r="R95" s="134"/>
    </row>
    <row r="96" spans="2:47" s="8" customFormat="1" ht="24.9" customHeight="1" x14ac:dyDescent="0.3">
      <c r="B96" s="128"/>
      <c r="C96" s="129"/>
      <c r="D96" s="130" t="s">
        <v>147</v>
      </c>
      <c r="E96" s="129"/>
      <c r="F96" s="129"/>
      <c r="G96" s="129"/>
      <c r="H96" s="129"/>
      <c r="I96" s="129"/>
      <c r="J96" s="129"/>
      <c r="K96" s="129"/>
      <c r="L96" s="129"/>
      <c r="M96" s="129"/>
      <c r="N96" s="261">
        <f>N155</f>
        <v>0</v>
      </c>
      <c r="O96" s="262"/>
      <c r="P96" s="262"/>
      <c r="Q96" s="262"/>
      <c r="R96" s="131"/>
    </row>
    <row r="97" spans="2:65" s="1" customFormat="1" ht="21.75" customHeight="1" x14ac:dyDescent="0.3">
      <c r="B97" s="32"/>
      <c r="C97" s="33"/>
      <c r="D97" s="33"/>
      <c r="E97" s="33"/>
      <c r="F97" s="33"/>
      <c r="G97" s="33"/>
      <c r="H97" s="33"/>
      <c r="I97" s="33"/>
      <c r="J97" s="33"/>
      <c r="K97" s="33"/>
      <c r="L97" s="33"/>
      <c r="M97" s="33"/>
      <c r="N97" s="33"/>
      <c r="O97" s="33"/>
      <c r="P97" s="33"/>
      <c r="Q97" s="33"/>
      <c r="R97" s="34"/>
    </row>
    <row r="98" spans="2:65" s="1" customFormat="1" ht="29.25" customHeight="1" x14ac:dyDescent="0.3">
      <c r="B98" s="32"/>
      <c r="C98" s="116" t="s">
        <v>110</v>
      </c>
      <c r="D98" s="33"/>
      <c r="E98" s="33"/>
      <c r="F98" s="33"/>
      <c r="G98" s="33"/>
      <c r="H98" s="33"/>
      <c r="I98" s="33"/>
      <c r="J98" s="33"/>
      <c r="K98" s="33"/>
      <c r="L98" s="33"/>
      <c r="M98" s="33"/>
      <c r="N98" s="255">
        <f>ROUND(N99+N100,2)</f>
        <v>0</v>
      </c>
      <c r="O98" s="256"/>
      <c r="P98" s="256"/>
      <c r="Q98" s="256"/>
      <c r="R98" s="34"/>
      <c r="T98" s="117"/>
      <c r="U98" s="118" t="s">
        <v>35</v>
      </c>
    </row>
    <row r="99" spans="2:65" s="1" customFormat="1" ht="18" customHeight="1" x14ac:dyDescent="0.3">
      <c r="B99" s="135"/>
      <c r="C99" s="136"/>
      <c r="D99" s="263" t="s">
        <v>148</v>
      </c>
      <c r="E99" s="263"/>
      <c r="F99" s="263"/>
      <c r="G99" s="263"/>
      <c r="H99" s="263"/>
      <c r="I99" s="136"/>
      <c r="J99" s="136"/>
      <c r="K99" s="136"/>
      <c r="L99" s="136"/>
      <c r="M99" s="136"/>
      <c r="N99" s="264">
        <v>0</v>
      </c>
      <c r="O99" s="264"/>
      <c r="P99" s="264"/>
      <c r="Q99" s="264"/>
      <c r="R99" s="137"/>
      <c r="S99" s="136"/>
      <c r="T99" s="138"/>
      <c r="U99" s="139" t="s">
        <v>38</v>
      </c>
      <c r="V99" s="140"/>
      <c r="W99" s="140"/>
      <c r="X99" s="140"/>
      <c r="Y99" s="140"/>
      <c r="Z99" s="140"/>
      <c r="AA99" s="140"/>
      <c r="AB99" s="140"/>
      <c r="AC99" s="140"/>
      <c r="AD99" s="140"/>
      <c r="AE99" s="140"/>
      <c r="AF99" s="140"/>
      <c r="AG99" s="140"/>
      <c r="AH99" s="140"/>
      <c r="AI99" s="140"/>
      <c r="AJ99" s="140"/>
      <c r="AK99" s="140"/>
      <c r="AL99" s="140"/>
      <c r="AM99" s="140"/>
      <c r="AN99" s="140"/>
      <c r="AO99" s="140"/>
      <c r="AP99" s="140"/>
      <c r="AQ99" s="140"/>
      <c r="AR99" s="140"/>
      <c r="AS99" s="140"/>
      <c r="AT99" s="140"/>
      <c r="AU99" s="140"/>
      <c r="AV99" s="140"/>
      <c r="AW99" s="140"/>
      <c r="AX99" s="140"/>
      <c r="AY99" s="141" t="s">
        <v>149</v>
      </c>
      <c r="AZ99" s="140"/>
      <c r="BA99" s="140"/>
      <c r="BB99" s="140"/>
      <c r="BC99" s="140"/>
      <c r="BD99" s="140"/>
      <c r="BE99" s="142">
        <f>IF(U99="základná",N99,0)</f>
        <v>0</v>
      </c>
      <c r="BF99" s="142">
        <f>IF(U99="znížená",N99,0)</f>
        <v>0</v>
      </c>
      <c r="BG99" s="142">
        <f>IF(U99="zákl. prenesená",N99,0)</f>
        <v>0</v>
      </c>
      <c r="BH99" s="142">
        <f>IF(U99="zníž. prenesená",N99,0)</f>
        <v>0</v>
      </c>
      <c r="BI99" s="142">
        <f>IF(U99="nulová",N99,0)</f>
        <v>0</v>
      </c>
      <c r="BJ99" s="141" t="s">
        <v>81</v>
      </c>
      <c r="BK99" s="140"/>
      <c r="BL99" s="140"/>
      <c r="BM99" s="140"/>
    </row>
    <row r="100" spans="2:65" s="1" customFormat="1" ht="18" customHeight="1" x14ac:dyDescent="0.3">
      <c r="B100" s="135"/>
      <c r="C100" s="136"/>
      <c r="D100" s="263" t="s">
        <v>150</v>
      </c>
      <c r="E100" s="263"/>
      <c r="F100" s="263"/>
      <c r="G100" s="263"/>
      <c r="H100" s="263"/>
      <c r="I100" s="136"/>
      <c r="J100" s="136"/>
      <c r="K100" s="136"/>
      <c r="L100" s="136"/>
      <c r="M100" s="136"/>
      <c r="N100" s="264">
        <v>0</v>
      </c>
      <c r="O100" s="264"/>
      <c r="P100" s="264"/>
      <c r="Q100" s="264"/>
      <c r="R100" s="137"/>
      <c r="S100" s="136"/>
      <c r="T100" s="143"/>
      <c r="U100" s="144" t="s">
        <v>38</v>
      </c>
      <c r="V100" s="140"/>
      <c r="W100" s="140"/>
      <c r="X100" s="140"/>
      <c r="Y100" s="140"/>
      <c r="Z100" s="140"/>
      <c r="AA100" s="140"/>
      <c r="AB100" s="140"/>
      <c r="AC100" s="140"/>
      <c r="AD100" s="140"/>
      <c r="AE100" s="140"/>
      <c r="AF100" s="140"/>
      <c r="AG100" s="140"/>
      <c r="AH100" s="140"/>
      <c r="AI100" s="140"/>
      <c r="AJ100" s="140"/>
      <c r="AK100" s="140"/>
      <c r="AL100" s="140"/>
      <c r="AM100" s="140"/>
      <c r="AN100" s="140"/>
      <c r="AO100" s="140"/>
      <c r="AP100" s="140"/>
      <c r="AQ100" s="140"/>
      <c r="AR100" s="140"/>
      <c r="AS100" s="140"/>
      <c r="AT100" s="140"/>
      <c r="AU100" s="140"/>
      <c r="AV100" s="140"/>
      <c r="AW100" s="140"/>
      <c r="AX100" s="140"/>
      <c r="AY100" s="141" t="s">
        <v>149</v>
      </c>
      <c r="AZ100" s="140"/>
      <c r="BA100" s="140"/>
      <c r="BB100" s="140"/>
      <c r="BC100" s="140"/>
      <c r="BD100" s="140"/>
      <c r="BE100" s="142">
        <f>IF(U100="základná",N100,0)</f>
        <v>0</v>
      </c>
      <c r="BF100" s="142">
        <f>IF(U100="znížená",N100,0)</f>
        <v>0</v>
      </c>
      <c r="BG100" s="142">
        <f>IF(U100="zákl. prenesená",N100,0)</f>
        <v>0</v>
      </c>
      <c r="BH100" s="142">
        <f>IF(U100="zníž. prenesená",N100,0)</f>
        <v>0</v>
      </c>
      <c r="BI100" s="142">
        <f>IF(U100="nulová",N100,0)</f>
        <v>0</v>
      </c>
      <c r="BJ100" s="141" t="s">
        <v>81</v>
      </c>
      <c r="BK100" s="140"/>
      <c r="BL100" s="140"/>
      <c r="BM100" s="140"/>
    </row>
    <row r="101" spans="2:65" s="1" customFormat="1" ht="18" customHeight="1" x14ac:dyDescent="0.3">
      <c r="B101" s="32"/>
      <c r="C101" s="33"/>
      <c r="D101" s="33"/>
      <c r="E101" s="33"/>
      <c r="F101" s="33"/>
      <c r="G101" s="33"/>
      <c r="H101" s="33"/>
      <c r="I101" s="33"/>
      <c r="J101" s="33"/>
      <c r="K101" s="33"/>
      <c r="L101" s="33"/>
      <c r="M101" s="33"/>
      <c r="N101" s="33"/>
      <c r="O101" s="33"/>
      <c r="P101" s="33"/>
      <c r="Q101" s="33"/>
      <c r="R101" s="34"/>
    </row>
    <row r="102" spans="2:65" s="1" customFormat="1" ht="29.25" customHeight="1" x14ac:dyDescent="0.3">
      <c r="B102" s="32"/>
      <c r="C102" s="107" t="s">
        <v>96</v>
      </c>
      <c r="D102" s="108"/>
      <c r="E102" s="108"/>
      <c r="F102" s="108"/>
      <c r="G102" s="108"/>
      <c r="H102" s="108"/>
      <c r="I102" s="108"/>
      <c r="J102" s="108"/>
      <c r="K102" s="108"/>
      <c r="L102" s="231">
        <f>ROUND(SUM(N89+N98),2)</f>
        <v>0</v>
      </c>
      <c r="M102" s="231"/>
      <c r="N102" s="231"/>
      <c r="O102" s="231"/>
      <c r="P102" s="231"/>
      <c r="Q102" s="231"/>
      <c r="R102" s="34"/>
    </row>
    <row r="103" spans="2:65" s="1" customFormat="1" ht="6.9" customHeight="1" x14ac:dyDescent="0.3">
      <c r="B103" s="56"/>
      <c r="C103" s="57"/>
      <c r="D103" s="57"/>
      <c r="E103" s="57"/>
      <c r="F103" s="57"/>
      <c r="G103" s="57"/>
      <c r="H103" s="57"/>
      <c r="I103" s="57"/>
      <c r="J103" s="57"/>
      <c r="K103" s="57"/>
      <c r="L103" s="57"/>
      <c r="M103" s="57"/>
      <c r="N103" s="57"/>
      <c r="O103" s="57"/>
      <c r="P103" s="57"/>
      <c r="Q103" s="57"/>
      <c r="R103" s="58"/>
    </row>
    <row r="107" spans="2:65" s="1" customFormat="1" ht="6.9" customHeight="1" x14ac:dyDescent="0.3">
      <c r="B107" s="59"/>
      <c r="C107" s="60"/>
      <c r="D107" s="60"/>
      <c r="E107" s="60"/>
      <c r="F107" s="60"/>
      <c r="G107" s="60"/>
      <c r="H107" s="60"/>
      <c r="I107" s="60"/>
      <c r="J107" s="60"/>
      <c r="K107" s="60"/>
      <c r="L107" s="60"/>
      <c r="M107" s="60"/>
      <c r="N107" s="60"/>
      <c r="O107" s="60"/>
      <c r="P107" s="60"/>
      <c r="Q107" s="60"/>
      <c r="R107" s="61"/>
    </row>
    <row r="108" spans="2:65" s="1" customFormat="1" ht="36.9" customHeight="1" x14ac:dyDescent="0.3">
      <c r="B108" s="32"/>
      <c r="C108" s="207" t="s">
        <v>111</v>
      </c>
      <c r="D108" s="243"/>
      <c r="E108" s="243"/>
      <c r="F108" s="243"/>
      <c r="G108" s="243"/>
      <c r="H108" s="243"/>
      <c r="I108" s="243"/>
      <c r="J108" s="243"/>
      <c r="K108" s="243"/>
      <c r="L108" s="243"/>
      <c r="M108" s="243"/>
      <c r="N108" s="243"/>
      <c r="O108" s="243"/>
      <c r="P108" s="243"/>
      <c r="Q108" s="243"/>
      <c r="R108" s="34"/>
    </row>
    <row r="109" spans="2:65" s="1" customFormat="1" ht="6.9" customHeight="1" x14ac:dyDescent="0.3">
      <c r="B109" s="32"/>
      <c r="C109" s="33"/>
      <c r="D109" s="33"/>
      <c r="E109" s="33"/>
      <c r="F109" s="33"/>
      <c r="G109" s="33"/>
      <c r="H109" s="33"/>
      <c r="I109" s="33"/>
      <c r="J109" s="33"/>
      <c r="K109" s="33"/>
      <c r="L109" s="33"/>
      <c r="M109" s="33"/>
      <c r="N109" s="33"/>
      <c r="O109" s="33"/>
      <c r="P109" s="33"/>
      <c r="Q109" s="33"/>
      <c r="R109" s="34"/>
    </row>
    <row r="110" spans="2:65" s="1" customFormat="1" ht="30" customHeight="1" x14ac:dyDescent="0.3">
      <c r="B110" s="32"/>
      <c r="C110" s="29" t="s">
        <v>15</v>
      </c>
      <c r="D110" s="33"/>
      <c r="E110" s="33"/>
      <c r="F110" s="259" t="str">
        <f>F6</f>
        <v>Banská Bystrica</v>
      </c>
      <c r="G110" s="260"/>
      <c r="H110" s="260"/>
      <c r="I110" s="260"/>
      <c r="J110" s="260"/>
      <c r="K110" s="260"/>
      <c r="L110" s="260"/>
      <c r="M110" s="260"/>
      <c r="N110" s="260"/>
      <c r="O110" s="260"/>
      <c r="P110" s="260"/>
      <c r="Q110" s="33"/>
      <c r="R110" s="34"/>
    </row>
    <row r="111" spans="2:65" ht="30" customHeight="1" x14ac:dyDescent="0.3">
      <c r="B111" s="22"/>
      <c r="C111" s="29" t="s">
        <v>125</v>
      </c>
      <c r="D111" s="25"/>
      <c r="E111" s="25"/>
      <c r="F111" s="259" t="s">
        <v>126</v>
      </c>
      <c r="G111" s="210"/>
      <c r="H111" s="210"/>
      <c r="I111" s="210"/>
      <c r="J111" s="210"/>
      <c r="K111" s="210"/>
      <c r="L111" s="210"/>
      <c r="M111" s="210"/>
      <c r="N111" s="210"/>
      <c r="O111" s="210"/>
      <c r="P111" s="210"/>
      <c r="Q111" s="25"/>
      <c r="R111" s="23"/>
    </row>
    <row r="112" spans="2:65" s="1" customFormat="1" ht="36.9" customHeight="1" x14ac:dyDescent="0.3">
      <c r="B112" s="32"/>
      <c r="C112" s="66" t="s">
        <v>127</v>
      </c>
      <c r="D112" s="33"/>
      <c r="E112" s="33"/>
      <c r="F112" s="221" t="str">
        <f>F8</f>
        <v>03 - Výplne otvorov</v>
      </c>
      <c r="G112" s="243"/>
      <c r="H112" s="243"/>
      <c r="I112" s="243"/>
      <c r="J112" s="243"/>
      <c r="K112" s="243"/>
      <c r="L112" s="243"/>
      <c r="M112" s="243"/>
      <c r="N112" s="243"/>
      <c r="O112" s="243"/>
      <c r="P112" s="243"/>
      <c r="Q112" s="33"/>
      <c r="R112" s="34"/>
    </row>
    <row r="113" spans="2:65" s="1" customFormat="1" ht="6.9" customHeight="1" x14ac:dyDescent="0.3">
      <c r="B113" s="32"/>
      <c r="C113" s="33"/>
      <c r="D113" s="33"/>
      <c r="E113" s="33"/>
      <c r="F113" s="33"/>
      <c r="G113" s="33"/>
      <c r="H113" s="33"/>
      <c r="I113" s="33"/>
      <c r="J113" s="33"/>
      <c r="K113" s="33"/>
      <c r="L113" s="33"/>
      <c r="M113" s="33"/>
      <c r="N113" s="33"/>
      <c r="O113" s="33"/>
      <c r="P113" s="33"/>
      <c r="Q113" s="33"/>
      <c r="R113" s="34"/>
    </row>
    <row r="114" spans="2:65" s="1" customFormat="1" ht="18" customHeight="1" x14ac:dyDescent="0.3">
      <c r="B114" s="32"/>
      <c r="C114" s="29" t="s">
        <v>19</v>
      </c>
      <c r="D114" s="33"/>
      <c r="E114" s="33"/>
      <c r="F114" s="27" t="str">
        <f>F10</f>
        <v>Banská Bystrica</v>
      </c>
      <c r="G114" s="33"/>
      <c r="H114" s="33"/>
      <c r="I114" s="33"/>
      <c r="J114" s="33"/>
      <c r="K114" s="29" t="s">
        <v>20</v>
      </c>
      <c r="L114" s="33"/>
      <c r="M114" s="244" t="str">
        <f>IF(O10="","",O10)</f>
        <v/>
      </c>
      <c r="N114" s="244"/>
      <c r="O114" s="244"/>
      <c r="P114" s="244"/>
      <c r="Q114" s="33"/>
      <c r="R114" s="34"/>
    </row>
    <row r="115" spans="2:65" s="1" customFormat="1" ht="6.9" customHeight="1" x14ac:dyDescent="0.3">
      <c r="B115" s="32"/>
      <c r="C115" s="33"/>
      <c r="D115" s="33"/>
      <c r="E115" s="33"/>
      <c r="F115" s="33"/>
      <c r="G115" s="33"/>
      <c r="H115" s="33"/>
      <c r="I115" s="33"/>
      <c r="J115" s="33"/>
      <c r="K115" s="33"/>
      <c r="L115" s="33"/>
      <c r="M115" s="33"/>
      <c r="N115" s="33"/>
      <c r="O115" s="33"/>
      <c r="P115" s="33"/>
      <c r="Q115" s="33"/>
      <c r="R115" s="34"/>
    </row>
    <row r="116" spans="2:65" s="1" customFormat="1" ht="13.2" x14ac:dyDescent="0.3">
      <c r="B116" s="32"/>
      <c r="C116" s="29" t="s">
        <v>21</v>
      </c>
      <c r="D116" s="33"/>
      <c r="E116" s="33"/>
      <c r="F116" s="27" t="str">
        <f>E13</f>
        <v xml:space="preserve"> </v>
      </c>
      <c r="G116" s="33"/>
      <c r="H116" s="33"/>
      <c r="I116" s="33"/>
      <c r="J116" s="33"/>
      <c r="K116" s="29" t="s">
        <v>26</v>
      </c>
      <c r="L116" s="33"/>
      <c r="M116" s="209" t="str">
        <f>E19</f>
        <v>DEVLEV, s.r.o., Za kúpaliskom 18, Lipany 082 71</v>
      </c>
      <c r="N116" s="209"/>
      <c r="O116" s="209"/>
      <c r="P116" s="209"/>
      <c r="Q116" s="209"/>
      <c r="R116" s="34"/>
    </row>
    <row r="117" spans="2:65" s="1" customFormat="1" ht="14.4" customHeight="1" x14ac:dyDescent="0.3">
      <c r="B117" s="32"/>
      <c r="C117" s="29" t="s">
        <v>25</v>
      </c>
      <c r="D117" s="33"/>
      <c r="E117" s="33"/>
      <c r="F117" s="27" t="str">
        <f>IF(E16="","",E16)</f>
        <v xml:space="preserve"> </v>
      </c>
      <c r="G117" s="33"/>
      <c r="H117" s="33"/>
      <c r="I117" s="33"/>
      <c r="J117" s="33"/>
      <c r="K117" s="29" t="s">
        <v>30</v>
      </c>
      <c r="L117" s="33"/>
      <c r="M117" s="209" t="str">
        <f>E22</f>
        <v xml:space="preserve"> </v>
      </c>
      <c r="N117" s="209"/>
      <c r="O117" s="209"/>
      <c r="P117" s="209"/>
      <c r="Q117" s="209"/>
      <c r="R117" s="34"/>
    </row>
    <row r="118" spans="2:65" s="1" customFormat="1" ht="10.35" customHeight="1" x14ac:dyDescent="0.3">
      <c r="B118" s="32"/>
      <c r="C118" s="33"/>
      <c r="D118" s="33"/>
      <c r="E118" s="33"/>
      <c r="F118" s="33"/>
      <c r="G118" s="33"/>
      <c r="H118" s="33"/>
      <c r="I118" s="33"/>
      <c r="J118" s="33"/>
      <c r="K118" s="33"/>
      <c r="L118" s="33"/>
      <c r="M118" s="33"/>
      <c r="N118" s="33"/>
      <c r="O118" s="33"/>
      <c r="P118" s="33"/>
      <c r="Q118" s="33"/>
      <c r="R118" s="34"/>
    </row>
    <row r="119" spans="2:65" s="7" customFormat="1" ht="29.25" customHeight="1" x14ac:dyDescent="0.3">
      <c r="B119" s="119"/>
      <c r="C119" s="120" t="s">
        <v>112</v>
      </c>
      <c r="D119" s="121" t="s">
        <v>113</v>
      </c>
      <c r="E119" s="121" t="s">
        <v>53</v>
      </c>
      <c r="F119" s="250" t="s">
        <v>114</v>
      </c>
      <c r="G119" s="250"/>
      <c r="H119" s="250"/>
      <c r="I119" s="250"/>
      <c r="J119" s="121" t="s">
        <v>115</v>
      </c>
      <c r="K119" s="121" t="s">
        <v>116</v>
      </c>
      <c r="L119" s="251" t="s">
        <v>117</v>
      </c>
      <c r="M119" s="251"/>
      <c r="N119" s="250" t="s">
        <v>107</v>
      </c>
      <c r="O119" s="250"/>
      <c r="P119" s="250"/>
      <c r="Q119" s="252"/>
      <c r="R119" s="122"/>
      <c r="T119" s="73" t="s">
        <v>118</v>
      </c>
      <c r="U119" s="74" t="s">
        <v>35</v>
      </c>
      <c r="V119" s="74" t="s">
        <v>119</v>
      </c>
      <c r="W119" s="74" t="s">
        <v>120</v>
      </c>
      <c r="X119" s="74" t="s">
        <v>121</v>
      </c>
      <c r="Y119" s="74" t="s">
        <v>122</v>
      </c>
      <c r="Z119" s="74" t="s">
        <v>123</v>
      </c>
      <c r="AA119" s="75" t="s">
        <v>124</v>
      </c>
    </row>
    <row r="120" spans="2:65" s="1" customFormat="1" ht="29.25" customHeight="1" x14ac:dyDescent="0.35">
      <c r="B120" s="32"/>
      <c r="C120" s="77" t="s">
        <v>103</v>
      </c>
      <c r="D120" s="33"/>
      <c r="E120" s="33"/>
      <c r="F120" s="33"/>
      <c r="G120" s="33"/>
      <c r="H120" s="33"/>
      <c r="I120" s="33"/>
      <c r="J120" s="33"/>
      <c r="K120" s="33"/>
      <c r="L120" s="33"/>
      <c r="M120" s="33"/>
      <c r="N120" s="247">
        <f>BK120</f>
        <v>0</v>
      </c>
      <c r="O120" s="248"/>
      <c r="P120" s="248"/>
      <c r="Q120" s="248"/>
      <c r="R120" s="34"/>
      <c r="T120" s="76"/>
      <c r="U120" s="48"/>
      <c r="V120" s="48"/>
      <c r="W120" s="145">
        <f>W121+W143+W155</f>
        <v>730.88180499999999</v>
      </c>
      <c r="X120" s="48"/>
      <c r="Y120" s="145">
        <f>Y121+Y143+Y155</f>
        <v>4.1714606999999999</v>
      </c>
      <c r="Z120" s="48"/>
      <c r="AA120" s="146">
        <f>AA121+AA143+AA155</f>
        <v>2.7774399999999999</v>
      </c>
      <c r="AT120" s="18" t="s">
        <v>70</v>
      </c>
      <c r="AU120" s="18" t="s">
        <v>109</v>
      </c>
      <c r="BK120" s="127">
        <f>BK121+BK143+BK155</f>
        <v>0</v>
      </c>
    </row>
    <row r="121" spans="2:65" s="10" customFormat="1" ht="37.35" customHeight="1" x14ac:dyDescent="0.35">
      <c r="B121" s="147"/>
      <c r="C121" s="148"/>
      <c r="D121" s="149" t="s">
        <v>129</v>
      </c>
      <c r="E121" s="149"/>
      <c r="F121" s="149"/>
      <c r="G121" s="149"/>
      <c r="H121" s="149"/>
      <c r="I121" s="149"/>
      <c r="J121" s="149"/>
      <c r="K121" s="149"/>
      <c r="L121" s="149"/>
      <c r="M121" s="149"/>
      <c r="N121" s="277">
        <f>BK121</f>
        <v>0</v>
      </c>
      <c r="O121" s="278"/>
      <c r="P121" s="278"/>
      <c r="Q121" s="278"/>
      <c r="R121" s="150"/>
      <c r="T121" s="151"/>
      <c r="U121" s="148"/>
      <c r="V121" s="148"/>
      <c r="W121" s="152">
        <f>W122+W129+W141</f>
        <v>54.640765000000002</v>
      </c>
      <c r="X121" s="148"/>
      <c r="Y121" s="152">
        <f>Y122+Y129+Y141</f>
        <v>0.53700610000000004</v>
      </c>
      <c r="Z121" s="148"/>
      <c r="AA121" s="153">
        <f>AA122+AA129+AA141</f>
        <v>2.44102</v>
      </c>
      <c r="AR121" s="154" t="s">
        <v>76</v>
      </c>
      <c r="AT121" s="155" t="s">
        <v>70</v>
      </c>
      <c r="AU121" s="155" t="s">
        <v>71</v>
      </c>
      <c r="AY121" s="154" t="s">
        <v>151</v>
      </c>
      <c r="BK121" s="156">
        <f>BK122+BK129+BK141</f>
        <v>0</v>
      </c>
    </row>
    <row r="122" spans="2:65" s="10" customFormat="1" ht="19.95" customHeight="1" x14ac:dyDescent="0.35">
      <c r="B122" s="147"/>
      <c r="C122" s="148"/>
      <c r="D122" s="157" t="s">
        <v>132</v>
      </c>
      <c r="E122" s="157"/>
      <c r="F122" s="157"/>
      <c r="G122" s="157"/>
      <c r="H122" s="157"/>
      <c r="I122" s="157"/>
      <c r="J122" s="157"/>
      <c r="K122" s="157"/>
      <c r="L122" s="157"/>
      <c r="M122" s="157"/>
      <c r="N122" s="279">
        <f>BK122</f>
        <v>0</v>
      </c>
      <c r="O122" s="280"/>
      <c r="P122" s="280"/>
      <c r="Q122" s="280"/>
      <c r="R122" s="150"/>
      <c r="T122" s="151"/>
      <c r="U122" s="148"/>
      <c r="V122" s="148"/>
      <c r="W122" s="152">
        <f>SUM(W123:W128)</f>
        <v>27.227849999999997</v>
      </c>
      <c r="X122" s="148"/>
      <c r="Y122" s="152">
        <f>SUM(Y123:Y128)</f>
        <v>0.53700610000000004</v>
      </c>
      <c r="Z122" s="148"/>
      <c r="AA122" s="153">
        <f>SUM(AA123:AA128)</f>
        <v>0</v>
      </c>
      <c r="AR122" s="154" t="s">
        <v>76</v>
      </c>
      <c r="AT122" s="155" t="s">
        <v>70</v>
      </c>
      <c r="AU122" s="155" t="s">
        <v>76</v>
      </c>
      <c r="AY122" s="154" t="s">
        <v>151</v>
      </c>
      <c r="BK122" s="156">
        <f>SUM(BK123:BK128)</f>
        <v>0</v>
      </c>
    </row>
    <row r="123" spans="2:65" s="1" customFormat="1" ht="31.5" customHeight="1" x14ac:dyDescent="0.3">
      <c r="B123" s="135"/>
      <c r="C123" s="158" t="s">
        <v>76</v>
      </c>
      <c r="D123" s="158" t="s">
        <v>152</v>
      </c>
      <c r="E123" s="159" t="s">
        <v>228</v>
      </c>
      <c r="F123" s="265" t="s">
        <v>229</v>
      </c>
      <c r="G123" s="265"/>
      <c r="H123" s="265"/>
      <c r="I123" s="265"/>
      <c r="J123" s="160" t="s">
        <v>190</v>
      </c>
      <c r="K123" s="161">
        <v>60.6</v>
      </c>
      <c r="L123" s="266">
        <v>0</v>
      </c>
      <c r="M123" s="266"/>
      <c r="N123" s="266">
        <f>ROUND(L123*K123,3)</f>
        <v>0</v>
      </c>
      <c r="O123" s="266"/>
      <c r="P123" s="266"/>
      <c r="Q123" s="266"/>
      <c r="R123" s="137"/>
      <c r="T123" s="162" t="s">
        <v>5</v>
      </c>
      <c r="U123" s="41" t="s">
        <v>38</v>
      </c>
      <c r="V123" s="163">
        <v>0.14599999999999999</v>
      </c>
      <c r="W123" s="163">
        <f>V123*K123</f>
        <v>8.8475999999999999</v>
      </c>
      <c r="X123" s="163">
        <v>2.8E-3</v>
      </c>
      <c r="Y123" s="163">
        <f>X123*K123</f>
        <v>0.16968</v>
      </c>
      <c r="Z123" s="163">
        <v>0</v>
      </c>
      <c r="AA123" s="164">
        <f>Z123*K123</f>
        <v>0</v>
      </c>
      <c r="AR123" s="18" t="s">
        <v>156</v>
      </c>
      <c r="AT123" s="18" t="s">
        <v>152</v>
      </c>
      <c r="AU123" s="18" t="s">
        <v>81</v>
      </c>
      <c r="AY123" s="18" t="s">
        <v>151</v>
      </c>
      <c r="BE123" s="165">
        <f>IF(U123="základná",N123,0)</f>
        <v>0</v>
      </c>
      <c r="BF123" s="165">
        <f>IF(U123="znížená",N123,0)</f>
        <v>0</v>
      </c>
      <c r="BG123" s="165">
        <f>IF(U123="zákl. prenesená",N123,0)</f>
        <v>0</v>
      </c>
      <c r="BH123" s="165">
        <f>IF(U123="zníž. prenesená",N123,0)</f>
        <v>0</v>
      </c>
      <c r="BI123" s="165">
        <f>IF(U123="nulová",N123,0)</f>
        <v>0</v>
      </c>
      <c r="BJ123" s="18" t="s">
        <v>81</v>
      </c>
      <c r="BK123" s="166">
        <f>ROUND(L123*K123,3)</f>
        <v>0</v>
      </c>
      <c r="BL123" s="18" t="s">
        <v>156</v>
      </c>
      <c r="BM123" s="18" t="s">
        <v>817</v>
      </c>
    </row>
    <row r="124" spans="2:65" s="1" customFormat="1" ht="22.5" customHeight="1" x14ac:dyDescent="0.3">
      <c r="B124" s="135"/>
      <c r="C124" s="158" t="s">
        <v>81</v>
      </c>
      <c r="D124" s="158" t="s">
        <v>152</v>
      </c>
      <c r="E124" s="159" t="s">
        <v>818</v>
      </c>
      <c r="F124" s="265" t="s">
        <v>819</v>
      </c>
      <c r="G124" s="265"/>
      <c r="H124" s="265"/>
      <c r="I124" s="265"/>
      <c r="J124" s="160" t="s">
        <v>190</v>
      </c>
      <c r="K124" s="161">
        <v>26.774999999999999</v>
      </c>
      <c r="L124" s="266">
        <v>0</v>
      </c>
      <c r="M124" s="266"/>
      <c r="N124" s="266">
        <f>ROUND(L124*K124,3)</f>
        <v>0</v>
      </c>
      <c r="O124" s="266"/>
      <c r="P124" s="266"/>
      <c r="Q124" s="266"/>
      <c r="R124" s="137"/>
      <c r="T124" s="162" t="s">
        <v>5</v>
      </c>
      <c r="U124" s="41" t="s">
        <v>38</v>
      </c>
      <c r="V124" s="163">
        <v>0.15</v>
      </c>
      <c r="W124" s="163">
        <f>V124*K124</f>
        <v>4.0162499999999994</v>
      </c>
      <c r="X124" s="163">
        <v>2.0000000000000002E-5</v>
      </c>
      <c r="Y124" s="163">
        <f>X124*K124</f>
        <v>5.3550000000000006E-4</v>
      </c>
      <c r="Z124" s="163">
        <v>0</v>
      </c>
      <c r="AA124" s="164">
        <f>Z124*K124</f>
        <v>0</v>
      </c>
      <c r="AR124" s="18" t="s">
        <v>219</v>
      </c>
      <c r="AT124" s="18" t="s">
        <v>152</v>
      </c>
      <c r="AU124" s="18" t="s">
        <v>81</v>
      </c>
      <c r="AY124" s="18" t="s">
        <v>151</v>
      </c>
      <c r="BE124" s="165">
        <f>IF(U124="základná",N124,0)</f>
        <v>0</v>
      </c>
      <c r="BF124" s="165">
        <f>IF(U124="znížená",N124,0)</f>
        <v>0</v>
      </c>
      <c r="BG124" s="165">
        <f>IF(U124="zákl. prenesená",N124,0)</f>
        <v>0</v>
      </c>
      <c r="BH124" s="165">
        <f>IF(U124="zníž. prenesená",N124,0)</f>
        <v>0</v>
      </c>
      <c r="BI124" s="165">
        <f>IF(U124="nulová",N124,0)</f>
        <v>0</v>
      </c>
      <c r="BJ124" s="18" t="s">
        <v>81</v>
      </c>
      <c r="BK124" s="166">
        <f>ROUND(L124*K124,3)</f>
        <v>0</v>
      </c>
      <c r="BL124" s="18" t="s">
        <v>219</v>
      </c>
      <c r="BM124" s="18" t="s">
        <v>820</v>
      </c>
    </row>
    <row r="125" spans="2:65" s="1" customFormat="1" ht="31.5" customHeight="1" x14ac:dyDescent="0.3">
      <c r="B125" s="135"/>
      <c r="C125" s="158" t="s">
        <v>161</v>
      </c>
      <c r="D125" s="158" t="s">
        <v>152</v>
      </c>
      <c r="E125" s="159" t="s">
        <v>821</v>
      </c>
      <c r="F125" s="265" t="s">
        <v>822</v>
      </c>
      <c r="G125" s="265"/>
      <c r="H125" s="265"/>
      <c r="I125" s="265"/>
      <c r="J125" s="160" t="s">
        <v>190</v>
      </c>
      <c r="K125" s="161">
        <v>37.799999999999997</v>
      </c>
      <c r="L125" s="266">
        <v>0</v>
      </c>
      <c r="M125" s="266"/>
      <c r="N125" s="266">
        <f>ROUND(L125*K125,3)</f>
        <v>0</v>
      </c>
      <c r="O125" s="266"/>
      <c r="P125" s="266"/>
      <c r="Q125" s="266"/>
      <c r="R125" s="137"/>
      <c r="T125" s="162" t="s">
        <v>5</v>
      </c>
      <c r="U125" s="41" t="s">
        <v>38</v>
      </c>
      <c r="V125" s="163">
        <v>0.38</v>
      </c>
      <c r="W125" s="163">
        <f>V125*K125</f>
        <v>14.363999999999999</v>
      </c>
      <c r="X125" s="163">
        <v>8.8999999999999999E-3</v>
      </c>
      <c r="Y125" s="163">
        <f>X125*K125</f>
        <v>0.33642</v>
      </c>
      <c r="Z125" s="163">
        <v>0</v>
      </c>
      <c r="AA125" s="164">
        <f>Z125*K125</f>
        <v>0</v>
      </c>
      <c r="AR125" s="18" t="s">
        <v>156</v>
      </c>
      <c r="AT125" s="18" t="s">
        <v>152</v>
      </c>
      <c r="AU125" s="18" t="s">
        <v>81</v>
      </c>
      <c r="AY125" s="18" t="s">
        <v>151</v>
      </c>
      <c r="BE125" s="165">
        <f>IF(U125="základná",N125,0)</f>
        <v>0</v>
      </c>
      <c r="BF125" s="165">
        <f>IF(U125="znížená",N125,0)</f>
        <v>0</v>
      </c>
      <c r="BG125" s="165">
        <f>IF(U125="zákl. prenesená",N125,0)</f>
        <v>0</v>
      </c>
      <c r="BH125" s="165">
        <f>IF(U125="zníž. prenesená",N125,0)</f>
        <v>0</v>
      </c>
      <c r="BI125" s="165">
        <f>IF(U125="nulová",N125,0)</f>
        <v>0</v>
      </c>
      <c r="BJ125" s="18" t="s">
        <v>81</v>
      </c>
      <c r="BK125" s="166">
        <f>ROUND(L125*K125,3)</f>
        <v>0</v>
      </c>
      <c r="BL125" s="18" t="s">
        <v>156</v>
      </c>
      <c r="BM125" s="18" t="s">
        <v>823</v>
      </c>
    </row>
    <row r="126" spans="2:65" s="1" customFormat="1" ht="31.5" customHeight="1" x14ac:dyDescent="0.3">
      <c r="B126" s="135"/>
      <c r="C126" s="167" t="s">
        <v>156</v>
      </c>
      <c r="D126" s="167" t="s">
        <v>197</v>
      </c>
      <c r="E126" s="168" t="s">
        <v>824</v>
      </c>
      <c r="F126" s="267" t="s">
        <v>825</v>
      </c>
      <c r="G126" s="267"/>
      <c r="H126" s="267"/>
      <c r="I126" s="267"/>
      <c r="J126" s="169" t="s">
        <v>190</v>
      </c>
      <c r="K126" s="170">
        <v>39.69</v>
      </c>
      <c r="L126" s="268">
        <v>0</v>
      </c>
      <c r="M126" s="268"/>
      <c r="N126" s="268">
        <f>ROUND(L126*K126,3)</f>
        <v>0</v>
      </c>
      <c r="O126" s="266"/>
      <c r="P126" s="266"/>
      <c r="Q126" s="266"/>
      <c r="R126" s="137"/>
      <c r="T126" s="162" t="s">
        <v>5</v>
      </c>
      <c r="U126" s="41" t="s">
        <v>38</v>
      </c>
      <c r="V126" s="163">
        <v>0</v>
      </c>
      <c r="W126" s="163">
        <f>V126*K126</f>
        <v>0</v>
      </c>
      <c r="X126" s="163">
        <v>7.3999999999999999E-4</v>
      </c>
      <c r="Y126" s="163">
        <f>X126*K126</f>
        <v>2.9370599999999997E-2</v>
      </c>
      <c r="Z126" s="163">
        <v>0</v>
      </c>
      <c r="AA126" s="164">
        <f>Z126*K126</f>
        <v>0</v>
      </c>
      <c r="AR126" s="18" t="s">
        <v>182</v>
      </c>
      <c r="AT126" s="18" t="s">
        <v>197</v>
      </c>
      <c r="AU126" s="18" t="s">
        <v>81</v>
      </c>
      <c r="AY126" s="18" t="s">
        <v>151</v>
      </c>
      <c r="BE126" s="165">
        <f>IF(U126="základná",N126,0)</f>
        <v>0</v>
      </c>
      <c r="BF126" s="165">
        <f>IF(U126="znížená",N126,0)</f>
        <v>0</v>
      </c>
      <c r="BG126" s="165">
        <f>IF(U126="zákl. prenesená",N126,0)</f>
        <v>0</v>
      </c>
      <c r="BH126" s="165">
        <f>IF(U126="zníž. prenesená",N126,0)</f>
        <v>0</v>
      </c>
      <c r="BI126" s="165">
        <f>IF(U126="nulová",N126,0)</f>
        <v>0</v>
      </c>
      <c r="BJ126" s="18" t="s">
        <v>81</v>
      </c>
      <c r="BK126" s="166">
        <f>ROUND(L126*K126,3)</f>
        <v>0</v>
      </c>
      <c r="BL126" s="18" t="s">
        <v>156</v>
      </c>
      <c r="BM126" s="18" t="s">
        <v>826</v>
      </c>
    </row>
    <row r="127" spans="2:65" s="1" customFormat="1" ht="30" customHeight="1" x14ac:dyDescent="0.3">
      <c r="B127" s="32"/>
      <c r="C127" s="33"/>
      <c r="D127" s="33"/>
      <c r="E127" s="33"/>
      <c r="F127" s="269" t="s">
        <v>827</v>
      </c>
      <c r="G127" s="270"/>
      <c r="H127" s="270"/>
      <c r="I127" s="270"/>
      <c r="J127" s="33"/>
      <c r="K127" s="33"/>
      <c r="L127" s="33"/>
      <c r="M127" s="33"/>
      <c r="N127" s="33"/>
      <c r="O127" s="33"/>
      <c r="P127" s="33"/>
      <c r="Q127" s="33"/>
      <c r="R127" s="34"/>
      <c r="T127" s="171"/>
      <c r="U127" s="33"/>
      <c r="V127" s="33"/>
      <c r="W127" s="33"/>
      <c r="X127" s="33"/>
      <c r="Y127" s="33"/>
      <c r="Z127" s="33"/>
      <c r="AA127" s="71"/>
      <c r="AT127" s="18" t="s">
        <v>210</v>
      </c>
      <c r="AU127" s="18" t="s">
        <v>81</v>
      </c>
    </row>
    <row r="128" spans="2:65" s="1" customFormat="1" ht="31.5" customHeight="1" x14ac:dyDescent="0.3">
      <c r="B128" s="135"/>
      <c r="C128" s="167" t="s">
        <v>169</v>
      </c>
      <c r="D128" s="167" t="s">
        <v>197</v>
      </c>
      <c r="E128" s="168" t="s">
        <v>828</v>
      </c>
      <c r="F128" s="267" t="s">
        <v>829</v>
      </c>
      <c r="G128" s="267"/>
      <c r="H128" s="267"/>
      <c r="I128" s="267"/>
      <c r="J128" s="169" t="s">
        <v>164</v>
      </c>
      <c r="K128" s="170">
        <v>10</v>
      </c>
      <c r="L128" s="268">
        <v>0</v>
      </c>
      <c r="M128" s="268"/>
      <c r="N128" s="268">
        <f>ROUND(L128*K128,3)</f>
        <v>0</v>
      </c>
      <c r="O128" s="266"/>
      <c r="P128" s="266"/>
      <c r="Q128" s="266"/>
      <c r="R128" s="137"/>
      <c r="T128" s="162" t="s">
        <v>5</v>
      </c>
      <c r="U128" s="41" t="s">
        <v>38</v>
      </c>
      <c r="V128" s="163">
        <v>0</v>
      </c>
      <c r="W128" s="163">
        <f>V128*K128</f>
        <v>0</v>
      </c>
      <c r="X128" s="163">
        <v>1E-4</v>
      </c>
      <c r="Y128" s="163">
        <f>X128*K128</f>
        <v>1E-3</v>
      </c>
      <c r="Z128" s="163">
        <v>0</v>
      </c>
      <c r="AA128" s="164">
        <f>Z128*K128</f>
        <v>0</v>
      </c>
      <c r="AR128" s="18" t="s">
        <v>182</v>
      </c>
      <c r="AT128" s="18" t="s">
        <v>197</v>
      </c>
      <c r="AU128" s="18" t="s">
        <v>81</v>
      </c>
      <c r="AY128" s="18" t="s">
        <v>151</v>
      </c>
      <c r="BE128" s="165">
        <f>IF(U128="základná",N128,0)</f>
        <v>0</v>
      </c>
      <c r="BF128" s="165">
        <f>IF(U128="znížená",N128,0)</f>
        <v>0</v>
      </c>
      <c r="BG128" s="165">
        <f>IF(U128="zákl. prenesená",N128,0)</f>
        <v>0</v>
      </c>
      <c r="BH128" s="165">
        <f>IF(U128="zníž. prenesená",N128,0)</f>
        <v>0</v>
      </c>
      <c r="BI128" s="165">
        <f>IF(U128="nulová",N128,0)</f>
        <v>0</v>
      </c>
      <c r="BJ128" s="18" t="s">
        <v>81</v>
      </c>
      <c r="BK128" s="166">
        <f>ROUND(L128*K128,3)</f>
        <v>0</v>
      </c>
      <c r="BL128" s="18" t="s">
        <v>156</v>
      </c>
      <c r="BM128" s="18" t="s">
        <v>830</v>
      </c>
    </row>
    <row r="129" spans="2:65" s="10" customFormat="1" ht="29.85" customHeight="1" x14ac:dyDescent="0.35">
      <c r="B129" s="147"/>
      <c r="C129" s="148"/>
      <c r="D129" s="157" t="s">
        <v>133</v>
      </c>
      <c r="E129" s="157"/>
      <c r="F129" s="157"/>
      <c r="G129" s="157"/>
      <c r="H129" s="157"/>
      <c r="I129" s="157"/>
      <c r="J129" s="157"/>
      <c r="K129" s="157"/>
      <c r="L129" s="157"/>
      <c r="M129" s="157"/>
      <c r="N129" s="281">
        <f>BK129</f>
        <v>0</v>
      </c>
      <c r="O129" s="282"/>
      <c r="P129" s="282"/>
      <c r="Q129" s="282"/>
      <c r="R129" s="150"/>
      <c r="T129" s="151"/>
      <c r="U129" s="148"/>
      <c r="V129" s="148"/>
      <c r="W129" s="152">
        <f>SUM(W130:W140)</f>
        <v>26.092747000000003</v>
      </c>
      <c r="X129" s="148"/>
      <c r="Y129" s="152">
        <f>SUM(Y130:Y140)</f>
        <v>0</v>
      </c>
      <c r="Z129" s="148"/>
      <c r="AA129" s="153">
        <f>SUM(AA130:AA140)</f>
        <v>2.44102</v>
      </c>
      <c r="AR129" s="154" t="s">
        <v>76</v>
      </c>
      <c r="AT129" s="155" t="s">
        <v>70</v>
      </c>
      <c r="AU129" s="155" t="s">
        <v>76</v>
      </c>
      <c r="AY129" s="154" t="s">
        <v>151</v>
      </c>
      <c r="BK129" s="156">
        <f>SUM(BK130:BK140)</f>
        <v>0</v>
      </c>
    </row>
    <row r="130" spans="2:65" s="1" customFormat="1" ht="31.5" customHeight="1" x14ac:dyDescent="0.3">
      <c r="B130" s="135"/>
      <c r="C130" s="158" t="s">
        <v>173</v>
      </c>
      <c r="D130" s="158" t="s">
        <v>152</v>
      </c>
      <c r="E130" s="159" t="s">
        <v>831</v>
      </c>
      <c r="F130" s="265" t="s">
        <v>832</v>
      </c>
      <c r="G130" s="265"/>
      <c r="H130" s="265"/>
      <c r="I130" s="265"/>
      <c r="J130" s="160" t="s">
        <v>164</v>
      </c>
      <c r="K130" s="161">
        <v>5</v>
      </c>
      <c r="L130" s="266">
        <v>0</v>
      </c>
      <c r="M130" s="266"/>
      <c r="N130" s="266">
        <f t="shared" ref="N130:N140" si="0">ROUND(L130*K130,3)</f>
        <v>0</v>
      </c>
      <c r="O130" s="266"/>
      <c r="P130" s="266"/>
      <c r="Q130" s="266"/>
      <c r="R130" s="137"/>
      <c r="T130" s="162" t="s">
        <v>5</v>
      </c>
      <c r="U130" s="41" t="s">
        <v>38</v>
      </c>
      <c r="V130" s="163">
        <v>0.03</v>
      </c>
      <c r="W130" s="163">
        <f t="shared" ref="W130:W140" si="1">V130*K130</f>
        <v>0.15</v>
      </c>
      <c r="X130" s="163">
        <v>0</v>
      </c>
      <c r="Y130" s="163">
        <f t="shared" ref="Y130:Y140" si="2">X130*K130</f>
        <v>0</v>
      </c>
      <c r="Z130" s="163">
        <v>1.2E-2</v>
      </c>
      <c r="AA130" s="164">
        <f t="shared" ref="AA130:AA140" si="3">Z130*K130</f>
        <v>0.06</v>
      </c>
      <c r="AR130" s="18" t="s">
        <v>156</v>
      </c>
      <c r="AT130" s="18" t="s">
        <v>152</v>
      </c>
      <c r="AU130" s="18" t="s">
        <v>81</v>
      </c>
      <c r="AY130" s="18" t="s">
        <v>151</v>
      </c>
      <c r="BE130" s="165">
        <f t="shared" ref="BE130:BE140" si="4">IF(U130="základná",N130,0)</f>
        <v>0</v>
      </c>
      <c r="BF130" s="165">
        <f t="shared" ref="BF130:BF140" si="5">IF(U130="znížená",N130,0)</f>
        <v>0</v>
      </c>
      <c r="BG130" s="165">
        <f t="shared" ref="BG130:BG140" si="6">IF(U130="zákl. prenesená",N130,0)</f>
        <v>0</v>
      </c>
      <c r="BH130" s="165">
        <f t="shared" ref="BH130:BH140" si="7">IF(U130="zníž. prenesená",N130,0)</f>
        <v>0</v>
      </c>
      <c r="BI130" s="165">
        <f t="shared" ref="BI130:BI140" si="8">IF(U130="nulová",N130,0)</f>
        <v>0</v>
      </c>
      <c r="BJ130" s="18" t="s">
        <v>81</v>
      </c>
      <c r="BK130" s="166">
        <f t="shared" ref="BK130:BK140" si="9">ROUND(L130*K130,3)</f>
        <v>0</v>
      </c>
      <c r="BL130" s="18" t="s">
        <v>156</v>
      </c>
      <c r="BM130" s="18" t="s">
        <v>833</v>
      </c>
    </row>
    <row r="131" spans="2:65" s="1" customFormat="1" ht="31.5" customHeight="1" x14ac:dyDescent="0.3">
      <c r="B131" s="135"/>
      <c r="C131" s="158" t="s">
        <v>178</v>
      </c>
      <c r="D131" s="158" t="s">
        <v>152</v>
      </c>
      <c r="E131" s="159" t="s">
        <v>834</v>
      </c>
      <c r="F131" s="265" t="s">
        <v>835</v>
      </c>
      <c r="G131" s="265"/>
      <c r="H131" s="265"/>
      <c r="I131" s="265"/>
      <c r="J131" s="160" t="s">
        <v>164</v>
      </c>
      <c r="K131" s="161">
        <v>28</v>
      </c>
      <c r="L131" s="266">
        <v>0</v>
      </c>
      <c r="M131" s="266"/>
      <c r="N131" s="266">
        <f t="shared" si="0"/>
        <v>0</v>
      </c>
      <c r="O131" s="266"/>
      <c r="P131" s="266"/>
      <c r="Q131" s="266"/>
      <c r="R131" s="137"/>
      <c r="T131" s="162" t="s">
        <v>5</v>
      </c>
      <c r="U131" s="41" t="s">
        <v>38</v>
      </c>
      <c r="V131" s="163">
        <v>6.0999999999999999E-2</v>
      </c>
      <c r="W131" s="163">
        <f t="shared" si="1"/>
        <v>1.708</v>
      </c>
      <c r="X131" s="163">
        <v>0</v>
      </c>
      <c r="Y131" s="163">
        <f t="shared" si="2"/>
        <v>0</v>
      </c>
      <c r="Z131" s="163">
        <v>1.6E-2</v>
      </c>
      <c r="AA131" s="164">
        <f t="shared" si="3"/>
        <v>0.44800000000000001</v>
      </c>
      <c r="AR131" s="18" t="s">
        <v>156</v>
      </c>
      <c r="AT131" s="18" t="s">
        <v>152</v>
      </c>
      <c r="AU131" s="18" t="s">
        <v>81</v>
      </c>
      <c r="AY131" s="18" t="s">
        <v>151</v>
      </c>
      <c r="BE131" s="165">
        <f t="shared" si="4"/>
        <v>0</v>
      </c>
      <c r="BF131" s="165">
        <f t="shared" si="5"/>
        <v>0</v>
      </c>
      <c r="BG131" s="165">
        <f t="shared" si="6"/>
        <v>0</v>
      </c>
      <c r="BH131" s="165">
        <f t="shared" si="7"/>
        <v>0</v>
      </c>
      <c r="BI131" s="165">
        <f t="shared" si="8"/>
        <v>0</v>
      </c>
      <c r="BJ131" s="18" t="s">
        <v>81</v>
      </c>
      <c r="BK131" s="166">
        <f t="shared" si="9"/>
        <v>0</v>
      </c>
      <c r="BL131" s="18" t="s">
        <v>156</v>
      </c>
      <c r="BM131" s="18" t="s">
        <v>836</v>
      </c>
    </row>
    <row r="132" spans="2:65" s="1" customFormat="1" ht="31.5" customHeight="1" x14ac:dyDescent="0.3">
      <c r="B132" s="135"/>
      <c r="C132" s="158" t="s">
        <v>182</v>
      </c>
      <c r="D132" s="158" t="s">
        <v>152</v>
      </c>
      <c r="E132" s="159" t="s">
        <v>837</v>
      </c>
      <c r="F132" s="265" t="s">
        <v>838</v>
      </c>
      <c r="G132" s="265"/>
      <c r="H132" s="265"/>
      <c r="I132" s="265"/>
      <c r="J132" s="160" t="s">
        <v>176</v>
      </c>
      <c r="K132" s="161">
        <v>4.5</v>
      </c>
      <c r="L132" s="266">
        <v>0</v>
      </c>
      <c r="M132" s="266"/>
      <c r="N132" s="266">
        <f t="shared" si="0"/>
        <v>0</v>
      </c>
      <c r="O132" s="266"/>
      <c r="P132" s="266"/>
      <c r="Q132" s="266"/>
      <c r="R132" s="137"/>
      <c r="T132" s="162" t="s">
        <v>5</v>
      </c>
      <c r="U132" s="41" t="s">
        <v>38</v>
      </c>
      <c r="V132" s="163">
        <v>0.45300000000000001</v>
      </c>
      <c r="W132" s="163">
        <f t="shared" si="1"/>
        <v>2.0385</v>
      </c>
      <c r="X132" s="163">
        <v>0</v>
      </c>
      <c r="Y132" s="163">
        <f t="shared" si="2"/>
        <v>0</v>
      </c>
      <c r="Z132" s="163">
        <v>4.1000000000000002E-2</v>
      </c>
      <c r="AA132" s="164">
        <f t="shared" si="3"/>
        <v>0.1845</v>
      </c>
      <c r="AR132" s="18" t="s">
        <v>156</v>
      </c>
      <c r="AT132" s="18" t="s">
        <v>152</v>
      </c>
      <c r="AU132" s="18" t="s">
        <v>81</v>
      </c>
      <c r="AY132" s="18" t="s">
        <v>151</v>
      </c>
      <c r="BE132" s="165">
        <f t="shared" si="4"/>
        <v>0</v>
      </c>
      <c r="BF132" s="165">
        <f t="shared" si="5"/>
        <v>0</v>
      </c>
      <c r="BG132" s="165">
        <f t="shared" si="6"/>
        <v>0</v>
      </c>
      <c r="BH132" s="165">
        <f t="shared" si="7"/>
        <v>0</v>
      </c>
      <c r="BI132" s="165">
        <f t="shared" si="8"/>
        <v>0</v>
      </c>
      <c r="BJ132" s="18" t="s">
        <v>81</v>
      </c>
      <c r="BK132" s="166">
        <f t="shared" si="9"/>
        <v>0</v>
      </c>
      <c r="BL132" s="18" t="s">
        <v>156</v>
      </c>
      <c r="BM132" s="18" t="s">
        <v>839</v>
      </c>
    </row>
    <row r="133" spans="2:65" s="1" customFormat="1" ht="31.5" customHeight="1" x14ac:dyDescent="0.3">
      <c r="B133" s="135"/>
      <c r="C133" s="158" t="s">
        <v>187</v>
      </c>
      <c r="D133" s="158" t="s">
        <v>152</v>
      </c>
      <c r="E133" s="159" t="s">
        <v>840</v>
      </c>
      <c r="F133" s="265" t="s">
        <v>841</v>
      </c>
      <c r="G133" s="265"/>
      <c r="H133" s="265"/>
      <c r="I133" s="265"/>
      <c r="J133" s="160" t="s">
        <v>176</v>
      </c>
      <c r="K133" s="161">
        <v>21.6</v>
      </c>
      <c r="L133" s="266">
        <v>0</v>
      </c>
      <c r="M133" s="266"/>
      <c r="N133" s="266">
        <f t="shared" si="0"/>
        <v>0</v>
      </c>
      <c r="O133" s="266"/>
      <c r="P133" s="266"/>
      <c r="Q133" s="266"/>
      <c r="R133" s="137"/>
      <c r="T133" s="162" t="s">
        <v>5</v>
      </c>
      <c r="U133" s="41" t="s">
        <v>38</v>
      </c>
      <c r="V133" s="163">
        <v>0.29899999999999999</v>
      </c>
      <c r="W133" s="163">
        <f t="shared" si="1"/>
        <v>6.4584000000000001</v>
      </c>
      <c r="X133" s="163">
        <v>0</v>
      </c>
      <c r="Y133" s="163">
        <f t="shared" si="2"/>
        <v>0</v>
      </c>
      <c r="Z133" s="163">
        <v>3.1E-2</v>
      </c>
      <c r="AA133" s="164">
        <f t="shared" si="3"/>
        <v>0.66960000000000008</v>
      </c>
      <c r="AR133" s="18" t="s">
        <v>156</v>
      </c>
      <c r="AT133" s="18" t="s">
        <v>152</v>
      </c>
      <c r="AU133" s="18" t="s">
        <v>81</v>
      </c>
      <c r="AY133" s="18" t="s">
        <v>151</v>
      </c>
      <c r="BE133" s="165">
        <f t="shared" si="4"/>
        <v>0</v>
      </c>
      <c r="BF133" s="165">
        <f t="shared" si="5"/>
        <v>0</v>
      </c>
      <c r="BG133" s="165">
        <f t="shared" si="6"/>
        <v>0</v>
      </c>
      <c r="BH133" s="165">
        <f t="shared" si="7"/>
        <v>0</v>
      </c>
      <c r="BI133" s="165">
        <f t="shared" si="8"/>
        <v>0</v>
      </c>
      <c r="BJ133" s="18" t="s">
        <v>81</v>
      </c>
      <c r="BK133" s="166">
        <f t="shared" si="9"/>
        <v>0</v>
      </c>
      <c r="BL133" s="18" t="s">
        <v>156</v>
      </c>
      <c r="BM133" s="18" t="s">
        <v>842</v>
      </c>
    </row>
    <row r="134" spans="2:65" s="1" customFormat="1" ht="31.5" customHeight="1" x14ac:dyDescent="0.3">
      <c r="B134" s="135"/>
      <c r="C134" s="158" t="s">
        <v>192</v>
      </c>
      <c r="D134" s="158" t="s">
        <v>152</v>
      </c>
      <c r="E134" s="159" t="s">
        <v>843</v>
      </c>
      <c r="F134" s="265" t="s">
        <v>844</v>
      </c>
      <c r="G134" s="265"/>
      <c r="H134" s="265"/>
      <c r="I134" s="265"/>
      <c r="J134" s="160" t="s">
        <v>176</v>
      </c>
      <c r="K134" s="161">
        <v>39.96</v>
      </c>
      <c r="L134" s="266">
        <v>0</v>
      </c>
      <c r="M134" s="266"/>
      <c r="N134" s="266">
        <f t="shared" si="0"/>
        <v>0</v>
      </c>
      <c r="O134" s="266"/>
      <c r="P134" s="266"/>
      <c r="Q134" s="266"/>
      <c r="R134" s="137"/>
      <c r="T134" s="162" t="s">
        <v>5</v>
      </c>
      <c r="U134" s="41" t="s">
        <v>38</v>
      </c>
      <c r="V134" s="163">
        <v>0.21099999999999999</v>
      </c>
      <c r="W134" s="163">
        <f t="shared" si="1"/>
        <v>8.4315599999999993</v>
      </c>
      <c r="X134" s="163">
        <v>0</v>
      </c>
      <c r="Y134" s="163">
        <f t="shared" si="2"/>
        <v>0</v>
      </c>
      <c r="Z134" s="163">
        <v>2.7E-2</v>
      </c>
      <c r="AA134" s="164">
        <f t="shared" si="3"/>
        <v>1.0789200000000001</v>
      </c>
      <c r="AR134" s="18" t="s">
        <v>156</v>
      </c>
      <c r="AT134" s="18" t="s">
        <v>152</v>
      </c>
      <c r="AU134" s="18" t="s">
        <v>81</v>
      </c>
      <c r="AY134" s="18" t="s">
        <v>151</v>
      </c>
      <c r="BE134" s="165">
        <f t="shared" si="4"/>
        <v>0</v>
      </c>
      <c r="BF134" s="165">
        <f t="shared" si="5"/>
        <v>0</v>
      </c>
      <c r="BG134" s="165">
        <f t="shared" si="6"/>
        <v>0</v>
      </c>
      <c r="BH134" s="165">
        <f t="shared" si="7"/>
        <v>0</v>
      </c>
      <c r="BI134" s="165">
        <f t="shared" si="8"/>
        <v>0</v>
      </c>
      <c r="BJ134" s="18" t="s">
        <v>81</v>
      </c>
      <c r="BK134" s="166">
        <f t="shared" si="9"/>
        <v>0</v>
      </c>
      <c r="BL134" s="18" t="s">
        <v>156</v>
      </c>
      <c r="BM134" s="18" t="s">
        <v>845</v>
      </c>
    </row>
    <row r="135" spans="2:65" s="1" customFormat="1" ht="31.5" customHeight="1" x14ac:dyDescent="0.3">
      <c r="B135" s="135"/>
      <c r="C135" s="158" t="s">
        <v>196</v>
      </c>
      <c r="D135" s="158" t="s">
        <v>152</v>
      </c>
      <c r="E135" s="159" t="s">
        <v>291</v>
      </c>
      <c r="F135" s="265" t="s">
        <v>292</v>
      </c>
      <c r="G135" s="265"/>
      <c r="H135" s="265"/>
      <c r="I135" s="265"/>
      <c r="J135" s="160" t="s">
        <v>185</v>
      </c>
      <c r="K135" s="161">
        <v>2.7770000000000001</v>
      </c>
      <c r="L135" s="266">
        <v>0</v>
      </c>
      <c r="M135" s="266"/>
      <c r="N135" s="266">
        <f t="shared" si="0"/>
        <v>0</v>
      </c>
      <c r="O135" s="266"/>
      <c r="P135" s="266"/>
      <c r="Q135" s="266"/>
      <c r="R135" s="137"/>
      <c r="T135" s="162" t="s">
        <v>5</v>
      </c>
      <c r="U135" s="41" t="s">
        <v>38</v>
      </c>
      <c r="V135" s="163">
        <v>0.88200000000000001</v>
      </c>
      <c r="W135" s="163">
        <f t="shared" si="1"/>
        <v>2.4493140000000002</v>
      </c>
      <c r="X135" s="163">
        <v>0</v>
      </c>
      <c r="Y135" s="163">
        <f t="shared" si="2"/>
        <v>0</v>
      </c>
      <c r="Z135" s="163">
        <v>0</v>
      </c>
      <c r="AA135" s="164">
        <f t="shared" si="3"/>
        <v>0</v>
      </c>
      <c r="AR135" s="18" t="s">
        <v>156</v>
      </c>
      <c r="AT135" s="18" t="s">
        <v>152</v>
      </c>
      <c r="AU135" s="18" t="s">
        <v>81</v>
      </c>
      <c r="AY135" s="18" t="s">
        <v>151</v>
      </c>
      <c r="BE135" s="165">
        <f t="shared" si="4"/>
        <v>0</v>
      </c>
      <c r="BF135" s="165">
        <f t="shared" si="5"/>
        <v>0</v>
      </c>
      <c r="BG135" s="165">
        <f t="shared" si="6"/>
        <v>0</v>
      </c>
      <c r="BH135" s="165">
        <f t="shared" si="7"/>
        <v>0</v>
      </c>
      <c r="BI135" s="165">
        <f t="shared" si="8"/>
        <v>0</v>
      </c>
      <c r="BJ135" s="18" t="s">
        <v>81</v>
      </c>
      <c r="BK135" s="166">
        <f t="shared" si="9"/>
        <v>0</v>
      </c>
      <c r="BL135" s="18" t="s">
        <v>156</v>
      </c>
      <c r="BM135" s="18" t="s">
        <v>846</v>
      </c>
    </row>
    <row r="136" spans="2:65" s="1" customFormat="1" ht="31.5" customHeight="1" x14ac:dyDescent="0.3">
      <c r="B136" s="135"/>
      <c r="C136" s="158" t="s">
        <v>201</v>
      </c>
      <c r="D136" s="158" t="s">
        <v>152</v>
      </c>
      <c r="E136" s="159" t="s">
        <v>295</v>
      </c>
      <c r="F136" s="265" t="s">
        <v>296</v>
      </c>
      <c r="G136" s="265"/>
      <c r="H136" s="265"/>
      <c r="I136" s="265"/>
      <c r="J136" s="160" t="s">
        <v>185</v>
      </c>
      <c r="K136" s="161">
        <v>2.7770000000000001</v>
      </c>
      <c r="L136" s="266">
        <v>0</v>
      </c>
      <c r="M136" s="266"/>
      <c r="N136" s="266">
        <f t="shared" si="0"/>
        <v>0</v>
      </c>
      <c r="O136" s="266"/>
      <c r="P136" s="266"/>
      <c r="Q136" s="266"/>
      <c r="R136" s="137"/>
      <c r="T136" s="162" t="s">
        <v>5</v>
      </c>
      <c r="U136" s="41" t="s">
        <v>38</v>
      </c>
      <c r="V136" s="163">
        <v>0.59799999999999998</v>
      </c>
      <c r="W136" s="163">
        <f t="shared" si="1"/>
        <v>1.6606460000000001</v>
      </c>
      <c r="X136" s="163">
        <v>0</v>
      </c>
      <c r="Y136" s="163">
        <f t="shared" si="2"/>
        <v>0</v>
      </c>
      <c r="Z136" s="163">
        <v>0</v>
      </c>
      <c r="AA136" s="164">
        <f t="shared" si="3"/>
        <v>0</v>
      </c>
      <c r="AR136" s="18" t="s">
        <v>156</v>
      </c>
      <c r="AT136" s="18" t="s">
        <v>152</v>
      </c>
      <c r="AU136" s="18" t="s">
        <v>81</v>
      </c>
      <c r="AY136" s="18" t="s">
        <v>151</v>
      </c>
      <c r="BE136" s="165">
        <f t="shared" si="4"/>
        <v>0</v>
      </c>
      <c r="BF136" s="165">
        <f t="shared" si="5"/>
        <v>0</v>
      </c>
      <c r="BG136" s="165">
        <f t="shared" si="6"/>
        <v>0</v>
      </c>
      <c r="BH136" s="165">
        <f t="shared" si="7"/>
        <v>0</v>
      </c>
      <c r="BI136" s="165">
        <f t="shared" si="8"/>
        <v>0</v>
      </c>
      <c r="BJ136" s="18" t="s">
        <v>81</v>
      </c>
      <c r="BK136" s="166">
        <f t="shared" si="9"/>
        <v>0</v>
      </c>
      <c r="BL136" s="18" t="s">
        <v>156</v>
      </c>
      <c r="BM136" s="18" t="s">
        <v>847</v>
      </c>
    </row>
    <row r="137" spans="2:65" s="1" customFormat="1" ht="31.5" customHeight="1" x14ac:dyDescent="0.3">
      <c r="B137" s="135"/>
      <c r="C137" s="158" t="s">
        <v>205</v>
      </c>
      <c r="D137" s="158" t="s">
        <v>152</v>
      </c>
      <c r="E137" s="159" t="s">
        <v>299</v>
      </c>
      <c r="F137" s="265" t="s">
        <v>300</v>
      </c>
      <c r="G137" s="265"/>
      <c r="H137" s="265"/>
      <c r="I137" s="265"/>
      <c r="J137" s="160" t="s">
        <v>185</v>
      </c>
      <c r="K137" s="161">
        <v>41.655000000000001</v>
      </c>
      <c r="L137" s="266">
        <v>0</v>
      </c>
      <c r="M137" s="266"/>
      <c r="N137" s="266">
        <f t="shared" si="0"/>
        <v>0</v>
      </c>
      <c r="O137" s="266"/>
      <c r="P137" s="266"/>
      <c r="Q137" s="266"/>
      <c r="R137" s="137"/>
      <c r="T137" s="162" t="s">
        <v>5</v>
      </c>
      <c r="U137" s="41" t="s">
        <v>38</v>
      </c>
      <c r="V137" s="163">
        <v>7.0000000000000001E-3</v>
      </c>
      <c r="W137" s="163">
        <f t="shared" si="1"/>
        <v>0.29158500000000004</v>
      </c>
      <c r="X137" s="163">
        <v>0</v>
      </c>
      <c r="Y137" s="163">
        <f t="shared" si="2"/>
        <v>0</v>
      </c>
      <c r="Z137" s="163">
        <v>0</v>
      </c>
      <c r="AA137" s="164">
        <f t="shared" si="3"/>
        <v>0</v>
      </c>
      <c r="AR137" s="18" t="s">
        <v>156</v>
      </c>
      <c r="AT137" s="18" t="s">
        <v>152</v>
      </c>
      <c r="AU137" s="18" t="s">
        <v>81</v>
      </c>
      <c r="AY137" s="18" t="s">
        <v>151</v>
      </c>
      <c r="BE137" s="165">
        <f t="shared" si="4"/>
        <v>0</v>
      </c>
      <c r="BF137" s="165">
        <f t="shared" si="5"/>
        <v>0</v>
      </c>
      <c r="BG137" s="165">
        <f t="shared" si="6"/>
        <v>0</v>
      </c>
      <c r="BH137" s="165">
        <f t="shared" si="7"/>
        <v>0</v>
      </c>
      <c r="BI137" s="165">
        <f t="shared" si="8"/>
        <v>0</v>
      </c>
      <c r="BJ137" s="18" t="s">
        <v>81</v>
      </c>
      <c r="BK137" s="166">
        <f t="shared" si="9"/>
        <v>0</v>
      </c>
      <c r="BL137" s="18" t="s">
        <v>156</v>
      </c>
      <c r="BM137" s="18" t="s">
        <v>848</v>
      </c>
    </row>
    <row r="138" spans="2:65" s="1" customFormat="1" ht="31.5" customHeight="1" x14ac:dyDescent="0.3">
      <c r="B138" s="135"/>
      <c r="C138" s="158" t="s">
        <v>211</v>
      </c>
      <c r="D138" s="158" t="s">
        <v>152</v>
      </c>
      <c r="E138" s="159" t="s">
        <v>303</v>
      </c>
      <c r="F138" s="265" t="s">
        <v>304</v>
      </c>
      <c r="G138" s="265"/>
      <c r="H138" s="265"/>
      <c r="I138" s="265"/>
      <c r="J138" s="160" t="s">
        <v>185</v>
      </c>
      <c r="K138" s="161">
        <v>2.7770000000000001</v>
      </c>
      <c r="L138" s="266">
        <v>0</v>
      </c>
      <c r="M138" s="266"/>
      <c r="N138" s="266">
        <f t="shared" si="0"/>
        <v>0</v>
      </c>
      <c r="O138" s="266"/>
      <c r="P138" s="266"/>
      <c r="Q138" s="266"/>
      <c r="R138" s="137"/>
      <c r="T138" s="162" t="s">
        <v>5</v>
      </c>
      <c r="U138" s="41" t="s">
        <v>38</v>
      </c>
      <c r="V138" s="163">
        <v>0.89</v>
      </c>
      <c r="W138" s="163">
        <f t="shared" si="1"/>
        <v>2.47153</v>
      </c>
      <c r="X138" s="163">
        <v>0</v>
      </c>
      <c r="Y138" s="163">
        <f t="shared" si="2"/>
        <v>0</v>
      </c>
      <c r="Z138" s="163">
        <v>0</v>
      </c>
      <c r="AA138" s="164">
        <f t="shared" si="3"/>
        <v>0</v>
      </c>
      <c r="AR138" s="18" t="s">
        <v>156</v>
      </c>
      <c r="AT138" s="18" t="s">
        <v>152</v>
      </c>
      <c r="AU138" s="18" t="s">
        <v>81</v>
      </c>
      <c r="AY138" s="18" t="s">
        <v>151</v>
      </c>
      <c r="BE138" s="165">
        <f t="shared" si="4"/>
        <v>0</v>
      </c>
      <c r="BF138" s="165">
        <f t="shared" si="5"/>
        <v>0</v>
      </c>
      <c r="BG138" s="165">
        <f t="shared" si="6"/>
        <v>0</v>
      </c>
      <c r="BH138" s="165">
        <f t="shared" si="7"/>
        <v>0</v>
      </c>
      <c r="BI138" s="165">
        <f t="shared" si="8"/>
        <v>0</v>
      </c>
      <c r="BJ138" s="18" t="s">
        <v>81</v>
      </c>
      <c r="BK138" s="166">
        <f t="shared" si="9"/>
        <v>0</v>
      </c>
      <c r="BL138" s="18" t="s">
        <v>156</v>
      </c>
      <c r="BM138" s="18" t="s">
        <v>849</v>
      </c>
    </row>
    <row r="139" spans="2:65" s="1" customFormat="1" ht="31.5" customHeight="1" x14ac:dyDescent="0.3">
      <c r="B139" s="135"/>
      <c r="C139" s="158" t="s">
        <v>215</v>
      </c>
      <c r="D139" s="158" t="s">
        <v>152</v>
      </c>
      <c r="E139" s="159" t="s">
        <v>307</v>
      </c>
      <c r="F139" s="265" t="s">
        <v>308</v>
      </c>
      <c r="G139" s="265"/>
      <c r="H139" s="265"/>
      <c r="I139" s="265"/>
      <c r="J139" s="160" t="s">
        <v>185</v>
      </c>
      <c r="K139" s="161">
        <v>2.7770000000000001</v>
      </c>
      <c r="L139" s="266">
        <v>0</v>
      </c>
      <c r="M139" s="266"/>
      <c r="N139" s="266">
        <f t="shared" si="0"/>
        <v>0</v>
      </c>
      <c r="O139" s="266"/>
      <c r="P139" s="266"/>
      <c r="Q139" s="266"/>
      <c r="R139" s="137"/>
      <c r="T139" s="162" t="s">
        <v>5</v>
      </c>
      <c r="U139" s="41" t="s">
        <v>38</v>
      </c>
      <c r="V139" s="163">
        <v>0.156</v>
      </c>
      <c r="W139" s="163">
        <f t="shared" si="1"/>
        <v>0.43321200000000004</v>
      </c>
      <c r="X139" s="163">
        <v>0</v>
      </c>
      <c r="Y139" s="163">
        <f t="shared" si="2"/>
        <v>0</v>
      </c>
      <c r="Z139" s="163">
        <v>0</v>
      </c>
      <c r="AA139" s="164">
        <f t="shared" si="3"/>
        <v>0</v>
      </c>
      <c r="AR139" s="18" t="s">
        <v>156</v>
      </c>
      <c r="AT139" s="18" t="s">
        <v>152</v>
      </c>
      <c r="AU139" s="18" t="s">
        <v>81</v>
      </c>
      <c r="AY139" s="18" t="s">
        <v>151</v>
      </c>
      <c r="BE139" s="165">
        <f t="shared" si="4"/>
        <v>0</v>
      </c>
      <c r="BF139" s="165">
        <f t="shared" si="5"/>
        <v>0</v>
      </c>
      <c r="BG139" s="165">
        <f t="shared" si="6"/>
        <v>0</v>
      </c>
      <c r="BH139" s="165">
        <f t="shared" si="7"/>
        <v>0</v>
      </c>
      <c r="BI139" s="165">
        <f t="shared" si="8"/>
        <v>0</v>
      </c>
      <c r="BJ139" s="18" t="s">
        <v>81</v>
      </c>
      <c r="BK139" s="166">
        <f t="shared" si="9"/>
        <v>0</v>
      </c>
      <c r="BL139" s="18" t="s">
        <v>156</v>
      </c>
      <c r="BM139" s="18" t="s">
        <v>850</v>
      </c>
    </row>
    <row r="140" spans="2:65" s="1" customFormat="1" ht="31.5" customHeight="1" x14ac:dyDescent="0.3">
      <c r="B140" s="135"/>
      <c r="C140" s="158" t="s">
        <v>219</v>
      </c>
      <c r="D140" s="158" t="s">
        <v>152</v>
      </c>
      <c r="E140" s="159" t="s">
        <v>311</v>
      </c>
      <c r="F140" s="265" t="s">
        <v>312</v>
      </c>
      <c r="G140" s="265"/>
      <c r="H140" s="265"/>
      <c r="I140" s="265"/>
      <c r="J140" s="160" t="s">
        <v>185</v>
      </c>
      <c r="K140" s="161">
        <v>2.7770000000000001</v>
      </c>
      <c r="L140" s="266">
        <v>0</v>
      </c>
      <c r="M140" s="266"/>
      <c r="N140" s="266">
        <f t="shared" si="0"/>
        <v>0</v>
      </c>
      <c r="O140" s="266"/>
      <c r="P140" s="266"/>
      <c r="Q140" s="266"/>
      <c r="R140" s="137"/>
      <c r="T140" s="162" t="s">
        <v>5</v>
      </c>
      <c r="U140" s="41" t="s">
        <v>38</v>
      </c>
      <c r="V140" s="163">
        <v>0</v>
      </c>
      <c r="W140" s="163">
        <f t="shared" si="1"/>
        <v>0</v>
      </c>
      <c r="X140" s="163">
        <v>0</v>
      </c>
      <c r="Y140" s="163">
        <f t="shared" si="2"/>
        <v>0</v>
      </c>
      <c r="Z140" s="163">
        <v>0</v>
      </c>
      <c r="AA140" s="164">
        <f t="shared" si="3"/>
        <v>0</v>
      </c>
      <c r="AR140" s="18" t="s">
        <v>156</v>
      </c>
      <c r="AT140" s="18" t="s">
        <v>152</v>
      </c>
      <c r="AU140" s="18" t="s">
        <v>81</v>
      </c>
      <c r="AY140" s="18" t="s">
        <v>151</v>
      </c>
      <c r="BE140" s="165">
        <f t="shared" si="4"/>
        <v>0</v>
      </c>
      <c r="BF140" s="165">
        <f t="shared" si="5"/>
        <v>0</v>
      </c>
      <c r="BG140" s="165">
        <f t="shared" si="6"/>
        <v>0</v>
      </c>
      <c r="BH140" s="165">
        <f t="shared" si="7"/>
        <v>0</v>
      </c>
      <c r="BI140" s="165">
        <f t="shared" si="8"/>
        <v>0</v>
      </c>
      <c r="BJ140" s="18" t="s">
        <v>81</v>
      </c>
      <c r="BK140" s="166">
        <f t="shared" si="9"/>
        <v>0</v>
      </c>
      <c r="BL140" s="18" t="s">
        <v>156</v>
      </c>
      <c r="BM140" s="18" t="s">
        <v>851</v>
      </c>
    </row>
    <row r="141" spans="2:65" s="10" customFormat="1" ht="29.85" customHeight="1" x14ac:dyDescent="0.35">
      <c r="B141" s="147"/>
      <c r="C141" s="148"/>
      <c r="D141" s="157" t="s">
        <v>134</v>
      </c>
      <c r="E141" s="157"/>
      <c r="F141" s="157"/>
      <c r="G141" s="157"/>
      <c r="H141" s="157"/>
      <c r="I141" s="157"/>
      <c r="J141" s="157"/>
      <c r="K141" s="157"/>
      <c r="L141" s="157"/>
      <c r="M141" s="157"/>
      <c r="N141" s="281">
        <f>BK141</f>
        <v>0</v>
      </c>
      <c r="O141" s="282"/>
      <c r="P141" s="282"/>
      <c r="Q141" s="282"/>
      <c r="R141" s="150"/>
      <c r="T141" s="151"/>
      <c r="U141" s="148"/>
      <c r="V141" s="148"/>
      <c r="W141" s="152">
        <f>W142</f>
        <v>1.3201680000000002</v>
      </c>
      <c r="X141" s="148"/>
      <c r="Y141" s="152">
        <f>Y142</f>
        <v>0</v>
      </c>
      <c r="Z141" s="148"/>
      <c r="AA141" s="153">
        <f>AA142</f>
        <v>0</v>
      </c>
      <c r="AR141" s="154" t="s">
        <v>76</v>
      </c>
      <c r="AT141" s="155" t="s">
        <v>70</v>
      </c>
      <c r="AU141" s="155" t="s">
        <v>76</v>
      </c>
      <c r="AY141" s="154" t="s">
        <v>151</v>
      </c>
      <c r="BK141" s="156">
        <f>BK142</f>
        <v>0</v>
      </c>
    </row>
    <row r="142" spans="2:65" s="1" customFormat="1" ht="31.5" customHeight="1" x14ac:dyDescent="0.3">
      <c r="B142" s="135"/>
      <c r="C142" s="158" t="s">
        <v>223</v>
      </c>
      <c r="D142" s="158" t="s">
        <v>152</v>
      </c>
      <c r="E142" s="159" t="s">
        <v>315</v>
      </c>
      <c r="F142" s="265" t="s">
        <v>316</v>
      </c>
      <c r="G142" s="265"/>
      <c r="H142" s="265"/>
      <c r="I142" s="265"/>
      <c r="J142" s="160" t="s">
        <v>185</v>
      </c>
      <c r="K142" s="161">
        <v>0.53600000000000003</v>
      </c>
      <c r="L142" s="266">
        <v>0</v>
      </c>
      <c r="M142" s="266"/>
      <c r="N142" s="266">
        <f>ROUND(L142*K142,3)</f>
        <v>0</v>
      </c>
      <c r="O142" s="266"/>
      <c r="P142" s="266"/>
      <c r="Q142" s="266"/>
      <c r="R142" s="137"/>
      <c r="T142" s="162" t="s">
        <v>5</v>
      </c>
      <c r="U142" s="41" t="s">
        <v>38</v>
      </c>
      <c r="V142" s="163">
        <v>2.4630000000000001</v>
      </c>
      <c r="W142" s="163">
        <f>V142*K142</f>
        <v>1.3201680000000002</v>
      </c>
      <c r="X142" s="163">
        <v>0</v>
      </c>
      <c r="Y142" s="163">
        <f>X142*K142</f>
        <v>0</v>
      </c>
      <c r="Z142" s="163">
        <v>0</v>
      </c>
      <c r="AA142" s="164">
        <f>Z142*K142</f>
        <v>0</v>
      </c>
      <c r="AR142" s="18" t="s">
        <v>156</v>
      </c>
      <c r="AT142" s="18" t="s">
        <v>152</v>
      </c>
      <c r="AU142" s="18" t="s">
        <v>81</v>
      </c>
      <c r="AY142" s="18" t="s">
        <v>151</v>
      </c>
      <c r="BE142" s="165">
        <f>IF(U142="základná",N142,0)</f>
        <v>0</v>
      </c>
      <c r="BF142" s="165">
        <f>IF(U142="znížená",N142,0)</f>
        <v>0</v>
      </c>
      <c r="BG142" s="165">
        <f>IF(U142="zákl. prenesená",N142,0)</f>
        <v>0</v>
      </c>
      <c r="BH142" s="165">
        <f>IF(U142="zníž. prenesená",N142,0)</f>
        <v>0</v>
      </c>
      <c r="BI142" s="165">
        <f>IF(U142="nulová",N142,0)</f>
        <v>0</v>
      </c>
      <c r="BJ142" s="18" t="s">
        <v>81</v>
      </c>
      <c r="BK142" s="166">
        <f>ROUND(L142*K142,3)</f>
        <v>0</v>
      </c>
      <c r="BL142" s="18" t="s">
        <v>156</v>
      </c>
      <c r="BM142" s="18" t="s">
        <v>852</v>
      </c>
    </row>
    <row r="143" spans="2:65" s="10" customFormat="1" ht="37.35" customHeight="1" x14ac:dyDescent="0.35">
      <c r="B143" s="147"/>
      <c r="C143" s="148"/>
      <c r="D143" s="149" t="s">
        <v>135</v>
      </c>
      <c r="E143" s="149"/>
      <c r="F143" s="149"/>
      <c r="G143" s="149"/>
      <c r="H143" s="149"/>
      <c r="I143" s="149"/>
      <c r="J143" s="149"/>
      <c r="K143" s="149"/>
      <c r="L143" s="149"/>
      <c r="M143" s="149"/>
      <c r="N143" s="283">
        <f>BK143</f>
        <v>0</v>
      </c>
      <c r="O143" s="284"/>
      <c r="P143" s="284"/>
      <c r="Q143" s="284"/>
      <c r="R143" s="150"/>
      <c r="T143" s="151"/>
      <c r="U143" s="148"/>
      <c r="V143" s="148"/>
      <c r="W143" s="152">
        <f>W144</f>
        <v>676.24104</v>
      </c>
      <c r="X143" s="148"/>
      <c r="Y143" s="152">
        <f>Y144</f>
        <v>3.6344546000000002</v>
      </c>
      <c r="Z143" s="148"/>
      <c r="AA143" s="153">
        <f>AA144</f>
        <v>0.33642</v>
      </c>
      <c r="AR143" s="154" t="s">
        <v>81</v>
      </c>
      <c r="AT143" s="155" t="s">
        <v>70</v>
      </c>
      <c r="AU143" s="155" t="s">
        <v>71</v>
      </c>
      <c r="AY143" s="154" t="s">
        <v>151</v>
      </c>
      <c r="BK143" s="156">
        <f>BK144</f>
        <v>0</v>
      </c>
    </row>
    <row r="144" spans="2:65" s="10" customFormat="1" ht="19.95" customHeight="1" x14ac:dyDescent="0.35">
      <c r="B144" s="147"/>
      <c r="C144" s="148"/>
      <c r="D144" s="157" t="s">
        <v>140</v>
      </c>
      <c r="E144" s="157"/>
      <c r="F144" s="157"/>
      <c r="G144" s="157"/>
      <c r="H144" s="157"/>
      <c r="I144" s="157"/>
      <c r="J144" s="157"/>
      <c r="K144" s="157"/>
      <c r="L144" s="157"/>
      <c r="M144" s="157"/>
      <c r="N144" s="279">
        <f>BK144</f>
        <v>0</v>
      </c>
      <c r="O144" s="280"/>
      <c r="P144" s="280"/>
      <c r="Q144" s="280"/>
      <c r="R144" s="150"/>
      <c r="T144" s="151"/>
      <c r="U144" s="148"/>
      <c r="V144" s="148"/>
      <c r="W144" s="152">
        <f>SUM(W145:W154)</f>
        <v>676.24104</v>
      </c>
      <c r="X144" s="148"/>
      <c r="Y144" s="152">
        <f>SUM(Y145:Y154)</f>
        <v>3.6344546000000002</v>
      </c>
      <c r="Z144" s="148"/>
      <c r="AA144" s="153">
        <f>SUM(AA145:AA154)</f>
        <v>0.33642</v>
      </c>
      <c r="AR144" s="154" t="s">
        <v>81</v>
      </c>
      <c r="AT144" s="155" t="s">
        <v>70</v>
      </c>
      <c r="AU144" s="155" t="s">
        <v>76</v>
      </c>
      <c r="AY144" s="154" t="s">
        <v>151</v>
      </c>
      <c r="BK144" s="156">
        <f>SUM(BK145:BK154)</f>
        <v>0</v>
      </c>
    </row>
    <row r="145" spans="2:65" s="1" customFormat="1" ht="22.5" customHeight="1" x14ac:dyDescent="0.3">
      <c r="B145" s="135"/>
      <c r="C145" s="158" t="s">
        <v>227</v>
      </c>
      <c r="D145" s="158" t="s">
        <v>152</v>
      </c>
      <c r="E145" s="159" t="s">
        <v>853</v>
      </c>
      <c r="F145" s="265" t="s">
        <v>854</v>
      </c>
      <c r="G145" s="265"/>
      <c r="H145" s="265"/>
      <c r="I145" s="265"/>
      <c r="J145" s="160" t="s">
        <v>190</v>
      </c>
      <c r="K145" s="161">
        <v>290.82</v>
      </c>
      <c r="L145" s="266">
        <v>0</v>
      </c>
      <c r="M145" s="266"/>
      <c r="N145" s="266">
        <f t="shared" ref="N145:N154" si="10">ROUND(L145*K145,3)</f>
        <v>0</v>
      </c>
      <c r="O145" s="266"/>
      <c r="P145" s="266"/>
      <c r="Q145" s="266"/>
      <c r="R145" s="137"/>
      <c r="T145" s="162" t="s">
        <v>5</v>
      </c>
      <c r="U145" s="41" t="s">
        <v>38</v>
      </c>
      <c r="V145" s="163">
        <v>2.2719999999999998</v>
      </c>
      <c r="W145" s="163">
        <f t="shared" ref="W145:W154" si="11">V145*K145</f>
        <v>660.74303999999995</v>
      </c>
      <c r="X145" s="163">
        <v>5.5300000000000002E-3</v>
      </c>
      <c r="Y145" s="163">
        <f t="shared" ref="Y145:Y154" si="12">X145*K145</f>
        <v>1.6082346000000001</v>
      </c>
      <c r="Z145" s="163">
        <v>0</v>
      </c>
      <c r="AA145" s="164">
        <f t="shared" ref="AA145:AA154" si="13">Z145*K145</f>
        <v>0</v>
      </c>
      <c r="AR145" s="18" t="s">
        <v>219</v>
      </c>
      <c r="AT145" s="18" t="s">
        <v>152</v>
      </c>
      <c r="AU145" s="18" t="s">
        <v>81</v>
      </c>
      <c r="AY145" s="18" t="s">
        <v>151</v>
      </c>
      <c r="BE145" s="165">
        <f t="shared" ref="BE145:BE154" si="14">IF(U145="základná",N145,0)</f>
        <v>0</v>
      </c>
      <c r="BF145" s="165">
        <f t="shared" ref="BF145:BF154" si="15">IF(U145="znížená",N145,0)</f>
        <v>0</v>
      </c>
      <c r="BG145" s="165">
        <f t="shared" ref="BG145:BG154" si="16">IF(U145="zákl. prenesená",N145,0)</f>
        <v>0</v>
      </c>
      <c r="BH145" s="165">
        <f t="shared" ref="BH145:BH154" si="17">IF(U145="zníž. prenesená",N145,0)</f>
        <v>0</v>
      </c>
      <c r="BI145" s="165">
        <f t="shared" ref="BI145:BI154" si="18">IF(U145="nulová",N145,0)</f>
        <v>0</v>
      </c>
      <c r="BJ145" s="18" t="s">
        <v>81</v>
      </c>
      <c r="BK145" s="166">
        <f t="shared" ref="BK145:BK154" si="19">ROUND(L145*K145,3)</f>
        <v>0</v>
      </c>
      <c r="BL145" s="18" t="s">
        <v>219</v>
      </c>
      <c r="BM145" s="18" t="s">
        <v>855</v>
      </c>
    </row>
    <row r="146" spans="2:65" s="1" customFormat="1" ht="67.8" customHeight="1" x14ac:dyDescent="0.3">
      <c r="B146" s="135"/>
      <c r="C146" s="167" t="s">
        <v>231</v>
      </c>
      <c r="D146" s="167" t="s">
        <v>197</v>
      </c>
      <c r="E146" s="168" t="s">
        <v>856</v>
      </c>
      <c r="F146" s="293" t="s">
        <v>889</v>
      </c>
      <c r="G146" s="293"/>
      <c r="H146" s="293"/>
      <c r="I146" s="293"/>
      <c r="J146" s="169" t="s">
        <v>164</v>
      </c>
      <c r="K146" s="187">
        <v>4</v>
      </c>
      <c r="L146" s="268">
        <v>0</v>
      </c>
      <c r="M146" s="268"/>
      <c r="N146" s="268">
        <f t="shared" si="10"/>
        <v>0</v>
      </c>
      <c r="O146" s="266"/>
      <c r="P146" s="266"/>
      <c r="Q146" s="266"/>
      <c r="R146" s="137"/>
      <c r="T146" s="162" t="s">
        <v>5</v>
      </c>
      <c r="U146" s="41" t="s">
        <v>38</v>
      </c>
      <c r="V146" s="163">
        <v>0</v>
      </c>
      <c r="W146" s="163">
        <f t="shared" si="11"/>
        <v>0</v>
      </c>
      <c r="X146" s="163">
        <v>4.9419999999999999E-2</v>
      </c>
      <c r="Y146" s="163">
        <f t="shared" si="12"/>
        <v>0.19767999999999999</v>
      </c>
      <c r="Z146" s="163">
        <v>0</v>
      </c>
      <c r="AA146" s="164">
        <f t="shared" si="13"/>
        <v>0</v>
      </c>
      <c r="AR146" s="18" t="s">
        <v>282</v>
      </c>
      <c r="AT146" s="18" t="s">
        <v>197</v>
      </c>
      <c r="AU146" s="18" t="s">
        <v>81</v>
      </c>
      <c r="AY146" s="18" t="s">
        <v>151</v>
      </c>
      <c r="BE146" s="165">
        <f t="shared" si="14"/>
        <v>0</v>
      </c>
      <c r="BF146" s="165">
        <f t="shared" si="15"/>
        <v>0</v>
      </c>
      <c r="BG146" s="165">
        <f t="shared" si="16"/>
        <v>0</v>
      </c>
      <c r="BH146" s="165">
        <f t="shared" si="17"/>
        <v>0</v>
      </c>
      <c r="BI146" s="165">
        <f t="shared" si="18"/>
        <v>0</v>
      </c>
      <c r="BJ146" s="18" t="s">
        <v>81</v>
      </c>
      <c r="BK146" s="166">
        <f t="shared" si="19"/>
        <v>0</v>
      </c>
      <c r="BL146" s="18" t="s">
        <v>219</v>
      </c>
      <c r="BM146" s="18" t="s">
        <v>857</v>
      </c>
    </row>
    <row r="147" spans="2:65" s="1" customFormat="1" ht="87" customHeight="1" x14ac:dyDescent="0.3">
      <c r="B147" s="135"/>
      <c r="C147" s="167" t="s">
        <v>10</v>
      </c>
      <c r="D147" s="167" t="s">
        <v>197</v>
      </c>
      <c r="E147" s="168" t="s">
        <v>858</v>
      </c>
      <c r="F147" s="293" t="s">
        <v>894</v>
      </c>
      <c r="G147" s="293"/>
      <c r="H147" s="293"/>
      <c r="I147" s="293"/>
      <c r="J147" s="169" t="s">
        <v>164</v>
      </c>
      <c r="K147" s="187">
        <v>2</v>
      </c>
      <c r="L147" s="268">
        <v>0</v>
      </c>
      <c r="M147" s="268"/>
      <c r="N147" s="268">
        <f t="shared" si="10"/>
        <v>0</v>
      </c>
      <c r="O147" s="266"/>
      <c r="P147" s="266"/>
      <c r="Q147" s="266"/>
      <c r="R147" s="137"/>
      <c r="T147" s="162" t="s">
        <v>5</v>
      </c>
      <c r="U147" s="41" t="s">
        <v>38</v>
      </c>
      <c r="V147" s="163">
        <v>0</v>
      </c>
      <c r="W147" s="163">
        <f t="shared" si="11"/>
        <v>0</v>
      </c>
      <c r="X147" s="163">
        <v>4.9419999999999999E-2</v>
      </c>
      <c r="Y147" s="163">
        <f t="shared" si="12"/>
        <v>9.8839999999999997E-2</v>
      </c>
      <c r="Z147" s="163">
        <v>0</v>
      </c>
      <c r="AA147" s="164">
        <f t="shared" si="13"/>
        <v>0</v>
      </c>
      <c r="AR147" s="18" t="s">
        <v>282</v>
      </c>
      <c r="AT147" s="18" t="s">
        <v>197</v>
      </c>
      <c r="AU147" s="18" t="s">
        <v>81</v>
      </c>
      <c r="AY147" s="18" t="s">
        <v>151</v>
      </c>
      <c r="BE147" s="165">
        <f t="shared" si="14"/>
        <v>0</v>
      </c>
      <c r="BF147" s="165">
        <f t="shared" si="15"/>
        <v>0</v>
      </c>
      <c r="BG147" s="165">
        <f t="shared" si="16"/>
        <v>0</v>
      </c>
      <c r="BH147" s="165">
        <f t="shared" si="17"/>
        <v>0</v>
      </c>
      <c r="BI147" s="165">
        <f t="shared" si="18"/>
        <v>0</v>
      </c>
      <c r="BJ147" s="18" t="s">
        <v>81</v>
      </c>
      <c r="BK147" s="166">
        <f t="shared" si="19"/>
        <v>0</v>
      </c>
      <c r="BL147" s="18" t="s">
        <v>219</v>
      </c>
      <c r="BM147" s="18" t="s">
        <v>859</v>
      </c>
    </row>
    <row r="148" spans="2:65" s="1" customFormat="1" ht="97.8" customHeight="1" x14ac:dyDescent="0.3">
      <c r="B148" s="135"/>
      <c r="C148" s="181" t="s">
        <v>882</v>
      </c>
      <c r="D148" s="181" t="s">
        <v>197</v>
      </c>
      <c r="E148" s="182" t="s">
        <v>858</v>
      </c>
      <c r="F148" s="273" t="s">
        <v>890</v>
      </c>
      <c r="G148" s="273"/>
      <c r="H148" s="273"/>
      <c r="I148" s="273"/>
      <c r="J148" s="183" t="s">
        <v>164</v>
      </c>
      <c r="K148" s="196">
        <v>2</v>
      </c>
      <c r="L148" s="268">
        <v>0</v>
      </c>
      <c r="M148" s="268"/>
      <c r="N148" s="268">
        <f t="shared" si="10"/>
        <v>0</v>
      </c>
      <c r="O148" s="274"/>
      <c r="P148" s="274"/>
      <c r="Q148" s="274"/>
      <c r="R148" s="137"/>
      <c r="T148" s="162"/>
      <c r="U148" s="41"/>
      <c r="V148" s="163"/>
      <c r="W148" s="163"/>
      <c r="X148" s="163"/>
      <c r="Y148" s="163"/>
      <c r="Z148" s="163"/>
      <c r="AA148" s="164"/>
      <c r="AR148" s="18"/>
      <c r="AT148" s="18"/>
      <c r="AU148" s="18"/>
      <c r="AY148" s="18"/>
      <c r="BE148" s="165">
        <f t="shared" si="14"/>
        <v>0</v>
      </c>
      <c r="BF148" s="165">
        <f t="shared" si="15"/>
        <v>0</v>
      </c>
      <c r="BG148" s="165">
        <f t="shared" si="16"/>
        <v>0</v>
      </c>
      <c r="BH148" s="165">
        <f t="shared" si="17"/>
        <v>0</v>
      </c>
      <c r="BI148" s="165">
        <f t="shared" si="18"/>
        <v>0</v>
      </c>
      <c r="BJ148" s="18"/>
      <c r="BK148" s="166">
        <f t="shared" si="19"/>
        <v>0</v>
      </c>
      <c r="BL148" s="18">
        <v>16</v>
      </c>
      <c r="BM148" s="18"/>
    </row>
    <row r="149" spans="2:65" s="1" customFormat="1" ht="79.8" customHeight="1" x14ac:dyDescent="0.3">
      <c r="B149" s="135"/>
      <c r="C149" s="167" t="s">
        <v>238</v>
      </c>
      <c r="D149" s="167" t="s">
        <v>197</v>
      </c>
      <c r="E149" s="168" t="s">
        <v>860</v>
      </c>
      <c r="F149" s="293" t="s">
        <v>895</v>
      </c>
      <c r="G149" s="293"/>
      <c r="H149" s="293"/>
      <c r="I149" s="293"/>
      <c r="J149" s="169" t="s">
        <v>164</v>
      </c>
      <c r="K149" s="170">
        <v>14</v>
      </c>
      <c r="L149" s="268">
        <v>0</v>
      </c>
      <c r="M149" s="268"/>
      <c r="N149" s="268">
        <f t="shared" si="10"/>
        <v>0</v>
      </c>
      <c r="O149" s="266"/>
      <c r="P149" s="266"/>
      <c r="Q149" s="266"/>
      <c r="R149" s="137"/>
      <c r="T149" s="162" t="s">
        <v>5</v>
      </c>
      <c r="U149" s="41" t="s">
        <v>38</v>
      </c>
      <c r="V149" s="163">
        <v>0</v>
      </c>
      <c r="W149" s="163">
        <f t="shared" si="11"/>
        <v>0</v>
      </c>
      <c r="X149" s="163">
        <v>4.9419999999999999E-2</v>
      </c>
      <c r="Y149" s="163">
        <f t="shared" si="12"/>
        <v>0.69187999999999994</v>
      </c>
      <c r="Z149" s="163">
        <v>0</v>
      </c>
      <c r="AA149" s="164">
        <f t="shared" si="13"/>
        <v>0</v>
      </c>
      <c r="AR149" s="18" t="s">
        <v>282</v>
      </c>
      <c r="AT149" s="18" t="s">
        <v>197</v>
      </c>
      <c r="AU149" s="18" t="s">
        <v>81</v>
      </c>
      <c r="AY149" s="18" t="s">
        <v>151</v>
      </c>
      <c r="BE149" s="165">
        <f t="shared" si="14"/>
        <v>0</v>
      </c>
      <c r="BF149" s="165">
        <f t="shared" si="15"/>
        <v>0</v>
      </c>
      <c r="BG149" s="165">
        <f t="shared" si="16"/>
        <v>0</v>
      </c>
      <c r="BH149" s="165">
        <f t="shared" si="17"/>
        <v>0</v>
      </c>
      <c r="BI149" s="165">
        <f t="shared" si="18"/>
        <v>0</v>
      </c>
      <c r="BJ149" s="18" t="s">
        <v>81</v>
      </c>
      <c r="BK149" s="166">
        <f t="shared" si="19"/>
        <v>0</v>
      </c>
      <c r="BL149" s="18" t="s">
        <v>219</v>
      </c>
      <c r="BM149" s="18" t="s">
        <v>861</v>
      </c>
    </row>
    <row r="150" spans="2:65" s="1" customFormat="1" ht="66.599999999999994" customHeight="1" x14ac:dyDescent="0.3">
      <c r="B150" s="135"/>
      <c r="C150" s="167" t="s">
        <v>242</v>
      </c>
      <c r="D150" s="167" t="s">
        <v>197</v>
      </c>
      <c r="E150" s="168" t="s">
        <v>862</v>
      </c>
      <c r="F150" s="293" t="s">
        <v>891</v>
      </c>
      <c r="G150" s="293"/>
      <c r="H150" s="293"/>
      <c r="I150" s="293"/>
      <c r="J150" s="169" t="s">
        <v>164</v>
      </c>
      <c r="K150" s="170">
        <v>14</v>
      </c>
      <c r="L150" s="268">
        <v>0</v>
      </c>
      <c r="M150" s="268"/>
      <c r="N150" s="268">
        <f t="shared" si="10"/>
        <v>0</v>
      </c>
      <c r="O150" s="266"/>
      <c r="P150" s="266"/>
      <c r="Q150" s="266"/>
      <c r="R150" s="137"/>
      <c r="T150" s="162" t="s">
        <v>5</v>
      </c>
      <c r="U150" s="41" t="s">
        <v>38</v>
      </c>
      <c r="V150" s="163">
        <v>0</v>
      </c>
      <c r="W150" s="163">
        <f t="shared" si="11"/>
        <v>0</v>
      </c>
      <c r="X150" s="163">
        <v>4.9419999999999999E-2</v>
      </c>
      <c r="Y150" s="163">
        <f t="shared" si="12"/>
        <v>0.69187999999999994</v>
      </c>
      <c r="Z150" s="163">
        <v>0</v>
      </c>
      <c r="AA150" s="164">
        <f t="shared" si="13"/>
        <v>0</v>
      </c>
      <c r="AR150" s="18" t="s">
        <v>282</v>
      </c>
      <c r="AT150" s="18" t="s">
        <v>197</v>
      </c>
      <c r="AU150" s="18" t="s">
        <v>81</v>
      </c>
      <c r="AY150" s="18" t="s">
        <v>151</v>
      </c>
      <c r="BE150" s="165">
        <f t="shared" si="14"/>
        <v>0</v>
      </c>
      <c r="BF150" s="165">
        <f t="shared" si="15"/>
        <v>0</v>
      </c>
      <c r="BG150" s="165">
        <f t="shared" si="16"/>
        <v>0</v>
      </c>
      <c r="BH150" s="165">
        <f t="shared" si="17"/>
        <v>0</v>
      </c>
      <c r="BI150" s="165">
        <f t="shared" si="18"/>
        <v>0</v>
      </c>
      <c r="BJ150" s="18" t="s">
        <v>81</v>
      </c>
      <c r="BK150" s="166">
        <f t="shared" si="19"/>
        <v>0</v>
      </c>
      <c r="BL150" s="18" t="s">
        <v>219</v>
      </c>
      <c r="BM150" s="18" t="s">
        <v>863</v>
      </c>
    </row>
    <row r="151" spans="2:65" s="1" customFormat="1" ht="57" customHeight="1" x14ac:dyDescent="0.3">
      <c r="B151" s="135"/>
      <c r="C151" s="167" t="s">
        <v>246</v>
      </c>
      <c r="D151" s="167" t="s">
        <v>197</v>
      </c>
      <c r="E151" s="168" t="s">
        <v>864</v>
      </c>
      <c r="F151" s="293" t="s">
        <v>892</v>
      </c>
      <c r="G151" s="293"/>
      <c r="H151" s="293"/>
      <c r="I151" s="293"/>
      <c r="J151" s="169" t="s">
        <v>164</v>
      </c>
      <c r="K151" s="170">
        <v>5</v>
      </c>
      <c r="L151" s="268">
        <v>0</v>
      </c>
      <c r="M151" s="268"/>
      <c r="N151" s="268">
        <f t="shared" si="10"/>
        <v>0</v>
      </c>
      <c r="O151" s="266"/>
      <c r="P151" s="266"/>
      <c r="Q151" s="266"/>
      <c r="R151" s="137"/>
      <c r="T151" s="162" t="s">
        <v>5</v>
      </c>
      <c r="U151" s="41" t="s">
        <v>38</v>
      </c>
      <c r="V151" s="163">
        <v>0</v>
      </c>
      <c r="W151" s="163">
        <f t="shared" si="11"/>
        <v>0</v>
      </c>
      <c r="X151" s="163">
        <v>4.9419999999999999E-2</v>
      </c>
      <c r="Y151" s="163">
        <f t="shared" si="12"/>
        <v>0.24709999999999999</v>
      </c>
      <c r="Z151" s="163">
        <v>0</v>
      </c>
      <c r="AA151" s="164">
        <f t="shared" si="13"/>
        <v>0</v>
      </c>
      <c r="AR151" s="18" t="s">
        <v>282</v>
      </c>
      <c r="AT151" s="18" t="s">
        <v>197</v>
      </c>
      <c r="AU151" s="18" t="s">
        <v>81</v>
      </c>
      <c r="AY151" s="18" t="s">
        <v>151</v>
      </c>
      <c r="BE151" s="165">
        <f t="shared" si="14"/>
        <v>0</v>
      </c>
      <c r="BF151" s="165">
        <f t="shared" si="15"/>
        <v>0</v>
      </c>
      <c r="BG151" s="165">
        <f t="shared" si="16"/>
        <v>0</v>
      </c>
      <c r="BH151" s="165">
        <f t="shared" si="17"/>
        <v>0</v>
      </c>
      <c r="BI151" s="165">
        <f t="shared" si="18"/>
        <v>0</v>
      </c>
      <c r="BJ151" s="18" t="s">
        <v>81</v>
      </c>
      <c r="BK151" s="166">
        <f t="shared" si="19"/>
        <v>0</v>
      </c>
      <c r="BL151" s="18" t="s">
        <v>219</v>
      </c>
      <c r="BM151" s="18" t="s">
        <v>865</v>
      </c>
    </row>
    <row r="152" spans="2:65" s="1" customFormat="1" ht="55.8" customHeight="1" x14ac:dyDescent="0.3">
      <c r="B152" s="135"/>
      <c r="C152" s="167" t="s">
        <v>250</v>
      </c>
      <c r="D152" s="167" t="s">
        <v>197</v>
      </c>
      <c r="E152" s="168" t="s">
        <v>866</v>
      </c>
      <c r="F152" s="293" t="s">
        <v>896</v>
      </c>
      <c r="G152" s="293"/>
      <c r="H152" s="293"/>
      <c r="I152" s="293"/>
      <c r="J152" s="169" t="s">
        <v>164</v>
      </c>
      <c r="K152" s="170">
        <v>1</v>
      </c>
      <c r="L152" s="268">
        <v>0</v>
      </c>
      <c r="M152" s="268"/>
      <c r="N152" s="268">
        <f t="shared" si="10"/>
        <v>0</v>
      </c>
      <c r="O152" s="266"/>
      <c r="P152" s="266"/>
      <c r="Q152" s="266"/>
      <c r="R152" s="137"/>
      <c r="T152" s="162" t="s">
        <v>5</v>
      </c>
      <c r="U152" s="41" t="s">
        <v>38</v>
      </c>
      <c r="V152" s="163">
        <v>0</v>
      </c>
      <c r="W152" s="163">
        <f t="shared" si="11"/>
        <v>0</v>
      </c>
      <c r="X152" s="163">
        <v>4.9419999999999999E-2</v>
      </c>
      <c r="Y152" s="163">
        <f t="shared" si="12"/>
        <v>4.9419999999999999E-2</v>
      </c>
      <c r="Z152" s="163">
        <v>0</v>
      </c>
      <c r="AA152" s="164">
        <f t="shared" si="13"/>
        <v>0</v>
      </c>
      <c r="AR152" s="18" t="s">
        <v>282</v>
      </c>
      <c r="AT152" s="18" t="s">
        <v>197</v>
      </c>
      <c r="AU152" s="18" t="s">
        <v>81</v>
      </c>
      <c r="AY152" s="18" t="s">
        <v>151</v>
      </c>
      <c r="BE152" s="165">
        <f t="shared" si="14"/>
        <v>0</v>
      </c>
      <c r="BF152" s="165">
        <f t="shared" si="15"/>
        <v>0</v>
      </c>
      <c r="BG152" s="165">
        <f t="shared" si="16"/>
        <v>0</v>
      </c>
      <c r="BH152" s="165">
        <f t="shared" si="17"/>
        <v>0</v>
      </c>
      <c r="BI152" s="165">
        <f t="shared" si="18"/>
        <v>0</v>
      </c>
      <c r="BJ152" s="18" t="s">
        <v>81</v>
      </c>
      <c r="BK152" s="166">
        <f t="shared" si="19"/>
        <v>0</v>
      </c>
      <c r="BL152" s="18" t="s">
        <v>219</v>
      </c>
      <c r="BM152" s="18" t="s">
        <v>867</v>
      </c>
    </row>
    <row r="153" spans="2:65" s="1" customFormat="1" ht="63.6" customHeight="1" x14ac:dyDescent="0.3">
      <c r="B153" s="135"/>
      <c r="C153" s="167" t="s">
        <v>254</v>
      </c>
      <c r="D153" s="167" t="s">
        <v>197</v>
      </c>
      <c r="E153" s="168" t="s">
        <v>868</v>
      </c>
      <c r="F153" s="267" t="s">
        <v>893</v>
      </c>
      <c r="G153" s="267"/>
      <c r="H153" s="267"/>
      <c r="I153" s="267"/>
      <c r="J153" s="169" t="s">
        <v>164</v>
      </c>
      <c r="K153" s="170">
        <v>1</v>
      </c>
      <c r="L153" s="268">
        <v>0</v>
      </c>
      <c r="M153" s="268"/>
      <c r="N153" s="268">
        <f t="shared" si="10"/>
        <v>0</v>
      </c>
      <c r="O153" s="266"/>
      <c r="P153" s="266"/>
      <c r="Q153" s="266"/>
      <c r="R153" s="137"/>
      <c r="T153" s="162" t="s">
        <v>5</v>
      </c>
      <c r="U153" s="41" t="s">
        <v>38</v>
      </c>
      <c r="V153" s="163">
        <v>0</v>
      </c>
      <c r="W153" s="163">
        <f t="shared" si="11"/>
        <v>0</v>
      </c>
      <c r="X153" s="163">
        <v>4.9419999999999999E-2</v>
      </c>
      <c r="Y153" s="163">
        <f t="shared" si="12"/>
        <v>4.9419999999999999E-2</v>
      </c>
      <c r="Z153" s="163">
        <v>0</v>
      </c>
      <c r="AA153" s="164">
        <f t="shared" si="13"/>
        <v>0</v>
      </c>
      <c r="AR153" s="18" t="s">
        <v>282</v>
      </c>
      <c r="AT153" s="18" t="s">
        <v>197</v>
      </c>
      <c r="AU153" s="18" t="s">
        <v>81</v>
      </c>
      <c r="AY153" s="18" t="s">
        <v>151</v>
      </c>
      <c r="BE153" s="165">
        <f t="shared" si="14"/>
        <v>0</v>
      </c>
      <c r="BF153" s="165">
        <f t="shared" si="15"/>
        <v>0</v>
      </c>
      <c r="BG153" s="165">
        <f t="shared" si="16"/>
        <v>0</v>
      </c>
      <c r="BH153" s="165">
        <f t="shared" si="17"/>
        <v>0</v>
      </c>
      <c r="BI153" s="165">
        <f t="shared" si="18"/>
        <v>0</v>
      </c>
      <c r="BJ153" s="18" t="s">
        <v>81</v>
      </c>
      <c r="BK153" s="166">
        <f t="shared" si="19"/>
        <v>0</v>
      </c>
      <c r="BL153" s="18" t="s">
        <v>219</v>
      </c>
      <c r="BM153" s="18" t="s">
        <v>869</v>
      </c>
    </row>
    <row r="154" spans="2:65" s="1" customFormat="1" ht="22.5" customHeight="1" x14ac:dyDescent="0.3">
      <c r="B154" s="135"/>
      <c r="C154" s="158" t="s">
        <v>258</v>
      </c>
      <c r="D154" s="158" t="s">
        <v>152</v>
      </c>
      <c r="E154" s="159" t="s">
        <v>870</v>
      </c>
      <c r="F154" s="265" t="s">
        <v>871</v>
      </c>
      <c r="G154" s="265"/>
      <c r="H154" s="265"/>
      <c r="I154" s="265"/>
      <c r="J154" s="160" t="s">
        <v>190</v>
      </c>
      <c r="K154" s="161">
        <v>37.799999999999997</v>
      </c>
      <c r="L154" s="266">
        <v>0</v>
      </c>
      <c r="M154" s="266"/>
      <c r="N154" s="266">
        <f t="shared" si="10"/>
        <v>0</v>
      </c>
      <c r="O154" s="266"/>
      <c r="P154" s="266"/>
      <c r="Q154" s="266"/>
      <c r="R154" s="137"/>
      <c r="T154" s="162" t="s">
        <v>5</v>
      </c>
      <c r="U154" s="41" t="s">
        <v>38</v>
      </c>
      <c r="V154" s="163">
        <v>0.41</v>
      </c>
      <c r="W154" s="163">
        <f t="shared" si="11"/>
        <v>15.497999999999998</v>
      </c>
      <c r="X154" s="163">
        <v>0</v>
      </c>
      <c r="Y154" s="163">
        <f t="shared" si="12"/>
        <v>0</v>
      </c>
      <c r="Z154" s="163">
        <v>8.8999999999999999E-3</v>
      </c>
      <c r="AA154" s="164">
        <f t="shared" si="13"/>
        <v>0.33642</v>
      </c>
      <c r="AR154" s="18" t="s">
        <v>219</v>
      </c>
      <c r="AT154" s="18" t="s">
        <v>152</v>
      </c>
      <c r="AU154" s="18" t="s">
        <v>81</v>
      </c>
      <c r="AY154" s="18" t="s">
        <v>151</v>
      </c>
      <c r="BE154" s="165">
        <f t="shared" si="14"/>
        <v>0</v>
      </c>
      <c r="BF154" s="165">
        <f t="shared" si="15"/>
        <v>0</v>
      </c>
      <c r="BG154" s="165">
        <f t="shared" si="16"/>
        <v>0</v>
      </c>
      <c r="BH154" s="165">
        <f t="shared" si="17"/>
        <v>0</v>
      </c>
      <c r="BI154" s="165">
        <f t="shared" si="18"/>
        <v>0</v>
      </c>
      <c r="BJ154" s="18" t="s">
        <v>81</v>
      </c>
      <c r="BK154" s="166">
        <f t="shared" si="19"/>
        <v>0</v>
      </c>
      <c r="BL154" s="18" t="s">
        <v>219</v>
      </c>
      <c r="BM154" s="18" t="s">
        <v>872</v>
      </c>
    </row>
    <row r="155" spans="2:65" s="10" customFormat="1" ht="37.35" customHeight="1" x14ac:dyDescent="0.35">
      <c r="B155" s="147"/>
      <c r="C155" s="148"/>
      <c r="D155" s="149" t="s">
        <v>147</v>
      </c>
      <c r="E155" s="149"/>
      <c r="F155" s="149"/>
      <c r="G155" s="149"/>
      <c r="H155" s="149"/>
      <c r="I155" s="149"/>
      <c r="J155" s="149"/>
      <c r="K155" s="149"/>
      <c r="L155" s="149"/>
      <c r="M155" s="149"/>
      <c r="N155" s="285">
        <f>BK155</f>
        <v>0</v>
      </c>
      <c r="O155" s="286"/>
      <c r="P155" s="286"/>
      <c r="Q155" s="286"/>
      <c r="R155" s="150"/>
      <c r="T155" s="151"/>
      <c r="U155" s="148"/>
      <c r="V155" s="148"/>
      <c r="W155" s="152">
        <f>SUM(W156:W157)</f>
        <v>0</v>
      </c>
      <c r="X155" s="148"/>
      <c r="Y155" s="152">
        <f>SUM(Y156:Y157)</f>
        <v>0</v>
      </c>
      <c r="Z155" s="148"/>
      <c r="AA155" s="153">
        <f>SUM(AA156:AA157)</f>
        <v>0</v>
      </c>
      <c r="AR155" s="154" t="s">
        <v>156</v>
      </c>
      <c r="AT155" s="155" t="s">
        <v>70</v>
      </c>
      <c r="AU155" s="155" t="s">
        <v>71</v>
      </c>
      <c r="AY155" s="154" t="s">
        <v>151</v>
      </c>
      <c r="BK155" s="156">
        <f>SUM(BK156:BK157)</f>
        <v>0</v>
      </c>
    </row>
    <row r="156" spans="2:65" s="1" customFormat="1" ht="69.75" customHeight="1" x14ac:dyDescent="0.3">
      <c r="B156" s="135"/>
      <c r="C156" s="158" t="s">
        <v>262</v>
      </c>
      <c r="D156" s="158" t="s">
        <v>152</v>
      </c>
      <c r="E156" s="159" t="s">
        <v>551</v>
      </c>
      <c r="F156" s="265" t="s">
        <v>552</v>
      </c>
      <c r="G156" s="265"/>
      <c r="H156" s="265"/>
      <c r="I156" s="265"/>
      <c r="J156" s="160" t="s">
        <v>5</v>
      </c>
      <c r="K156" s="161">
        <v>0</v>
      </c>
      <c r="L156" s="266">
        <v>0</v>
      </c>
      <c r="M156" s="266"/>
      <c r="N156" s="266">
        <f>ROUND(L156*K156,3)</f>
        <v>0</v>
      </c>
      <c r="O156" s="266"/>
      <c r="P156" s="266"/>
      <c r="Q156" s="266"/>
      <c r="R156" s="137"/>
      <c r="T156" s="162" t="s">
        <v>5</v>
      </c>
      <c r="U156" s="41" t="s">
        <v>38</v>
      </c>
      <c r="V156" s="163">
        <v>0</v>
      </c>
      <c r="W156" s="163">
        <f>V156*K156</f>
        <v>0</v>
      </c>
      <c r="X156" s="163">
        <v>0</v>
      </c>
      <c r="Y156" s="163">
        <f>X156*K156</f>
        <v>0</v>
      </c>
      <c r="Z156" s="163">
        <v>0</v>
      </c>
      <c r="AA156" s="164">
        <f>Z156*K156</f>
        <v>0</v>
      </c>
      <c r="AR156" s="18" t="s">
        <v>548</v>
      </c>
      <c r="AT156" s="18" t="s">
        <v>152</v>
      </c>
      <c r="AU156" s="18" t="s">
        <v>76</v>
      </c>
      <c r="AY156" s="18" t="s">
        <v>151</v>
      </c>
      <c r="BE156" s="165">
        <f>IF(U156="základná",N156,0)</f>
        <v>0</v>
      </c>
      <c r="BF156" s="165">
        <f>IF(U156="znížená",N156,0)</f>
        <v>0</v>
      </c>
      <c r="BG156" s="165">
        <f>IF(U156="zákl. prenesená",N156,0)</f>
        <v>0</v>
      </c>
      <c r="BH156" s="165">
        <f>IF(U156="zníž. prenesená",N156,0)</f>
        <v>0</v>
      </c>
      <c r="BI156" s="165">
        <f>IF(U156="nulová",N156,0)</f>
        <v>0</v>
      </c>
      <c r="BJ156" s="18" t="s">
        <v>81</v>
      </c>
      <c r="BK156" s="166">
        <f>ROUND(L156*K156,3)</f>
        <v>0</v>
      </c>
      <c r="BL156" s="18" t="s">
        <v>548</v>
      </c>
      <c r="BM156" s="18" t="s">
        <v>873</v>
      </c>
    </row>
    <row r="157" spans="2:65" s="1" customFormat="1" ht="282" customHeight="1" x14ac:dyDescent="0.3">
      <c r="B157" s="32"/>
      <c r="C157" s="33"/>
      <c r="D157" s="33"/>
      <c r="E157" s="33"/>
      <c r="F157" s="269" t="s">
        <v>554</v>
      </c>
      <c r="G157" s="270"/>
      <c r="H157" s="270"/>
      <c r="I157" s="270"/>
      <c r="J157" s="33"/>
      <c r="K157" s="33"/>
      <c r="L157" s="33"/>
      <c r="M157" s="33"/>
      <c r="N157" s="33"/>
      <c r="O157" s="33"/>
      <c r="P157" s="33"/>
      <c r="Q157" s="33"/>
      <c r="R157" s="34"/>
      <c r="T157" s="106"/>
      <c r="U157" s="53"/>
      <c r="V157" s="53"/>
      <c r="W157" s="53"/>
      <c r="X157" s="53"/>
      <c r="Y157" s="53"/>
      <c r="Z157" s="53"/>
      <c r="AA157" s="55"/>
      <c r="AT157" s="18" t="s">
        <v>210</v>
      </c>
      <c r="AU157" s="18" t="s">
        <v>76</v>
      </c>
    </row>
    <row r="158" spans="2:65" s="1" customFormat="1" ht="6.9" customHeight="1" x14ac:dyDescent="0.3">
      <c r="B158" s="56"/>
      <c r="C158" s="57"/>
      <c r="D158" s="57"/>
      <c r="E158" s="57"/>
      <c r="F158" s="57"/>
      <c r="G158" s="57"/>
      <c r="H158" s="57"/>
      <c r="I158" s="57"/>
      <c r="J158" s="57"/>
      <c r="K158" s="57"/>
      <c r="L158" s="57"/>
      <c r="M158" s="57"/>
      <c r="N158" s="57"/>
      <c r="O158" s="57"/>
      <c r="P158" s="57"/>
      <c r="Q158" s="57"/>
      <c r="R158" s="58"/>
    </row>
  </sheetData>
  <mergeCells count="158">
    <mergeCell ref="H1:K1"/>
    <mergeCell ref="S2:AC2"/>
    <mergeCell ref="F154:I154"/>
    <mergeCell ref="L154:M154"/>
    <mergeCell ref="N154:Q154"/>
    <mergeCell ref="F156:I156"/>
    <mergeCell ref="L156:M156"/>
    <mergeCell ref="N156:Q156"/>
    <mergeCell ref="F157:I157"/>
    <mergeCell ref="N120:Q120"/>
    <mergeCell ref="N121:Q121"/>
    <mergeCell ref="N122:Q122"/>
    <mergeCell ref="N129:Q129"/>
    <mergeCell ref="N141:Q141"/>
    <mergeCell ref="N143:Q143"/>
    <mergeCell ref="N144:Q144"/>
    <mergeCell ref="N155:Q155"/>
    <mergeCell ref="F151:I151"/>
    <mergeCell ref="L151:M151"/>
    <mergeCell ref="N151:Q151"/>
    <mergeCell ref="F152:I152"/>
    <mergeCell ref="L152:M152"/>
    <mergeCell ref="N152:Q152"/>
    <mergeCell ref="F153:I153"/>
    <mergeCell ref="L153:M153"/>
    <mergeCell ref="N153:Q153"/>
    <mergeCell ref="F147:I147"/>
    <mergeCell ref="L147:M147"/>
    <mergeCell ref="N147:Q147"/>
    <mergeCell ref="F149:I149"/>
    <mergeCell ref="L149:M149"/>
    <mergeCell ref="N149:Q149"/>
    <mergeCell ref="F150:I150"/>
    <mergeCell ref="L150:M150"/>
    <mergeCell ref="N150:Q150"/>
    <mergeCell ref="F148:I148"/>
    <mergeCell ref="L148:M148"/>
    <mergeCell ref="N148:Q148"/>
    <mergeCell ref="F142:I142"/>
    <mergeCell ref="L142:M142"/>
    <mergeCell ref="N142:Q142"/>
    <mergeCell ref="F145:I145"/>
    <mergeCell ref="L145:M145"/>
    <mergeCell ref="N145:Q145"/>
    <mergeCell ref="F146:I146"/>
    <mergeCell ref="L146:M146"/>
    <mergeCell ref="N146:Q146"/>
    <mergeCell ref="F138:I138"/>
    <mergeCell ref="L138:M138"/>
    <mergeCell ref="N138:Q138"/>
    <mergeCell ref="F139:I139"/>
    <mergeCell ref="L139:M139"/>
    <mergeCell ref="N139:Q139"/>
    <mergeCell ref="F140:I140"/>
    <mergeCell ref="L140:M140"/>
    <mergeCell ref="N140:Q140"/>
    <mergeCell ref="F135:I135"/>
    <mergeCell ref="L135:M135"/>
    <mergeCell ref="N135:Q135"/>
    <mergeCell ref="F136:I136"/>
    <mergeCell ref="L136:M136"/>
    <mergeCell ref="N136:Q136"/>
    <mergeCell ref="F137:I137"/>
    <mergeCell ref="L137:M137"/>
    <mergeCell ref="N137:Q137"/>
    <mergeCell ref="F132:I132"/>
    <mergeCell ref="L132:M132"/>
    <mergeCell ref="N132:Q132"/>
    <mergeCell ref="F133:I133"/>
    <mergeCell ref="L133:M133"/>
    <mergeCell ref="N133:Q133"/>
    <mergeCell ref="F134:I134"/>
    <mergeCell ref="L134:M134"/>
    <mergeCell ref="N134:Q134"/>
    <mergeCell ref="F127:I127"/>
    <mergeCell ref="F128:I128"/>
    <mergeCell ref="L128:M128"/>
    <mergeCell ref="N128:Q128"/>
    <mergeCell ref="F130:I130"/>
    <mergeCell ref="L130:M130"/>
    <mergeCell ref="N130:Q130"/>
    <mergeCell ref="F131:I131"/>
    <mergeCell ref="L131:M131"/>
    <mergeCell ref="N131:Q131"/>
    <mergeCell ref="F124:I124"/>
    <mergeCell ref="L124:M124"/>
    <mergeCell ref="N124:Q124"/>
    <mergeCell ref="F125:I125"/>
    <mergeCell ref="L125:M125"/>
    <mergeCell ref="N125:Q125"/>
    <mergeCell ref="F126:I126"/>
    <mergeCell ref="L126:M126"/>
    <mergeCell ref="N126:Q126"/>
    <mergeCell ref="M114:P114"/>
    <mergeCell ref="M116:Q116"/>
    <mergeCell ref="M117:Q117"/>
    <mergeCell ref="F119:I119"/>
    <mergeCell ref="L119:M119"/>
    <mergeCell ref="N119:Q119"/>
    <mergeCell ref="F123:I123"/>
    <mergeCell ref="L123:M123"/>
    <mergeCell ref="N123:Q123"/>
    <mergeCell ref="D99:H99"/>
    <mergeCell ref="N99:Q99"/>
    <mergeCell ref="D100:H100"/>
    <mergeCell ref="N100:Q100"/>
    <mergeCell ref="L102:Q102"/>
    <mergeCell ref="C108:Q108"/>
    <mergeCell ref="F110:P110"/>
    <mergeCell ref="F111:P111"/>
    <mergeCell ref="F112:P112"/>
    <mergeCell ref="N89:Q89"/>
    <mergeCell ref="N90:Q90"/>
    <mergeCell ref="N91:Q91"/>
    <mergeCell ref="N92:Q92"/>
    <mergeCell ref="N93:Q93"/>
    <mergeCell ref="N94:Q94"/>
    <mergeCell ref="N95:Q95"/>
    <mergeCell ref="N96:Q96"/>
    <mergeCell ref="N98:Q98"/>
    <mergeCell ref="L39:P39"/>
    <mergeCell ref="C76:Q76"/>
    <mergeCell ref="F78:P78"/>
    <mergeCell ref="F79:P79"/>
    <mergeCell ref="F80:P80"/>
    <mergeCell ref="M82:P82"/>
    <mergeCell ref="M84:Q84"/>
    <mergeCell ref="M85:Q85"/>
    <mergeCell ref="C87:G87"/>
    <mergeCell ref="N87:Q87"/>
    <mergeCell ref="H33:J33"/>
    <mergeCell ref="M33:P33"/>
    <mergeCell ref="H34:J34"/>
    <mergeCell ref="M34:P34"/>
    <mergeCell ref="H35:J35"/>
    <mergeCell ref="M35:P35"/>
    <mergeCell ref="H36:J36"/>
    <mergeCell ref="M36:P36"/>
    <mergeCell ref="H37:J37"/>
    <mergeCell ref="M37:P37"/>
    <mergeCell ref="O16:P16"/>
    <mergeCell ref="O18:P18"/>
    <mergeCell ref="O19:P19"/>
    <mergeCell ref="O21:P21"/>
    <mergeCell ref="O22:P22"/>
    <mergeCell ref="E25:L25"/>
    <mergeCell ref="M28:P28"/>
    <mergeCell ref="M29:P29"/>
    <mergeCell ref="M31:P31"/>
    <mergeCell ref="C2:Q2"/>
    <mergeCell ref="C4:Q4"/>
    <mergeCell ref="F6:P6"/>
    <mergeCell ref="F7:P7"/>
    <mergeCell ref="F8:P8"/>
    <mergeCell ref="O10:P10"/>
    <mergeCell ref="O12:P12"/>
    <mergeCell ref="O13:P13"/>
    <mergeCell ref="O15:P15"/>
  </mergeCells>
  <hyperlinks>
    <hyperlink ref="F1:G1" location="C2" display="1) Krycí list rozpočtu" xr:uid="{00000000-0004-0000-0500-000000000000}"/>
    <hyperlink ref="H1:K1" location="C87" display="2) Rekapitulácia rozpočtu" xr:uid="{00000000-0004-0000-0500-000001000000}"/>
    <hyperlink ref="L1" location="C119" display="3) Rozpočet" xr:uid="{00000000-0004-0000-0500-000002000000}"/>
    <hyperlink ref="S1:T1" location="'Rekapitulácia stavby'!C2" display="Rekapitulácia stavby" xr:uid="{00000000-0004-0000-0500-000003000000}"/>
  </hyperlinks>
  <pageMargins left="0.58333330000000005" right="0.58333330000000005" top="0.5" bottom="0.46666669999999999" header="0" footer="0"/>
  <pageSetup paperSize="9" scale="95" fitToHeight="100" orientation="portrait" blackAndWhite="1" r:id="rId1"/>
  <headerFooter>
    <oddFooter>&amp;CStrana &amp;P z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6</vt:i4>
      </vt:variant>
      <vt:variant>
        <vt:lpstr>Pomenované rozsahy</vt:lpstr>
      </vt:variant>
      <vt:variant>
        <vt:i4>12</vt:i4>
      </vt:variant>
    </vt:vector>
  </HeadingPairs>
  <TitlesOfParts>
    <vt:vector size="18" baseType="lpstr">
      <vt:lpstr>Rekapitulácia stavby</vt:lpstr>
      <vt:lpstr>02 - Banská Bystrica</vt:lpstr>
      <vt:lpstr>01 - Dielne</vt:lpstr>
      <vt:lpstr>01 - Rekonštrukcia interiéru</vt:lpstr>
      <vt:lpstr>02 - Zateplenie fasády a ...</vt:lpstr>
      <vt:lpstr>03 - Výplne otvorov</vt:lpstr>
      <vt:lpstr>'01 - Dielne'!Názvy_tlače</vt:lpstr>
      <vt:lpstr>'01 - Rekonštrukcia interiéru'!Názvy_tlače</vt:lpstr>
      <vt:lpstr>'02 - Banská Bystrica'!Názvy_tlače</vt:lpstr>
      <vt:lpstr>'02 - Zateplenie fasády a ...'!Názvy_tlače</vt:lpstr>
      <vt:lpstr>'03 - Výplne otvorov'!Názvy_tlače</vt:lpstr>
      <vt:lpstr>'Rekapitulácia stavby'!Názvy_tlače</vt:lpstr>
      <vt:lpstr>'01 - Dielne'!Oblasť_tlače</vt:lpstr>
      <vt:lpstr>'01 - Rekonštrukcia interiéru'!Oblasť_tlače</vt:lpstr>
      <vt:lpstr>'02 - Banská Bystrica'!Oblasť_tlače</vt:lpstr>
      <vt:lpstr>'02 - Zateplenie fasády a ...'!Oblasť_tlače</vt:lpstr>
      <vt:lpstr>'03 - Výplne otvorov'!Oblasť_tlače</vt:lpstr>
      <vt:lpstr>'Rekapitulácia stavby'!Oblasť_tlače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PÉCECKO\Osoba</dc:creator>
  <cp:lastModifiedBy>Debnárová Monika</cp:lastModifiedBy>
  <dcterms:created xsi:type="dcterms:W3CDTF">2018-02-02T11:13:52Z</dcterms:created>
  <dcterms:modified xsi:type="dcterms:W3CDTF">2021-03-17T08:11:52Z</dcterms:modified>
</cp:coreProperties>
</file>