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Kamenná Poruba\VO\"/>
    </mc:Choice>
  </mc:AlternateContent>
  <xr:revisionPtr revIDLastSave="0" documentId="13_ncr:1_{AFD4AFE6-DE70-481F-9C91-58FB1A1EE6A2}" xr6:coauthVersionLast="46" xr6:coauthVersionMax="46" xr10:uidLastSave="{00000000-0000-0000-0000-000000000000}"/>
  <bookViews>
    <workbookView xWindow="28680" yWindow="-120" windowWidth="29040" windowHeight="15840" activeTab="2" xr2:uid="{E958C308-9065-4D8F-8AA8-DC6404FD0956}"/>
  </bookViews>
  <sheets>
    <sheet name="Rekapitulácia" sheetId="1" r:id="rId1"/>
    <sheet name="Krycí list stavby" sheetId="2" r:id="rId2"/>
    <sheet name="SO 15258" sheetId="3" r:id="rId3"/>
  </sheets>
  <definedNames>
    <definedName name="_xlnm.Print_Area" localSheetId="2">'SO 15258'!$B$2:$V$148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E18" i="2"/>
  <c r="D18" i="2"/>
  <c r="C18" i="2"/>
  <c r="E17" i="2"/>
  <c r="D17" i="2"/>
  <c r="C17" i="2"/>
  <c r="E16" i="2"/>
  <c r="D16" i="2"/>
  <c r="C16" i="2"/>
  <c r="C15" i="2"/>
  <c r="F8" i="1"/>
  <c r="D8" i="1"/>
  <c r="I17" i="2" s="1"/>
  <c r="E7" i="1"/>
  <c r="E8" i="1" s="1"/>
  <c r="I16" i="2" s="1"/>
  <c r="I19" i="2" s="1"/>
  <c r="K7" i="1"/>
  <c r="H29" i="3"/>
  <c r="P29" i="3" s="1"/>
  <c r="P16" i="3"/>
  <c r="Z148" i="3"/>
  <c r="V145" i="3"/>
  <c r="I62" i="3" s="1"/>
  <c r="L145" i="3"/>
  <c r="E62" i="3" s="1"/>
  <c r="K144" i="3"/>
  <c r="J144" i="3"/>
  <c r="S144" i="3"/>
  <c r="S145" i="3" s="1"/>
  <c r="H62" i="3" s="1"/>
  <c r="M144" i="3"/>
  <c r="M145" i="3" s="1"/>
  <c r="F62" i="3" s="1"/>
  <c r="I144" i="3"/>
  <c r="I145" i="3" s="1"/>
  <c r="G62" i="3" s="1"/>
  <c r="E61" i="3"/>
  <c r="V141" i="3"/>
  <c r="I61" i="3" s="1"/>
  <c r="L141" i="3"/>
  <c r="K140" i="3"/>
  <c r="J140" i="3"/>
  <c r="S140" i="3"/>
  <c r="M140" i="3"/>
  <c r="I140" i="3"/>
  <c r="K139" i="3"/>
  <c r="J139" i="3"/>
  <c r="S139" i="3"/>
  <c r="M139" i="3"/>
  <c r="I139" i="3"/>
  <c r="K138" i="3"/>
  <c r="J138" i="3"/>
  <c r="S138" i="3"/>
  <c r="M138" i="3"/>
  <c r="I138" i="3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S141" i="3" s="1"/>
  <c r="H61" i="3" s="1"/>
  <c r="M130" i="3"/>
  <c r="I130" i="3"/>
  <c r="I141" i="3" s="1"/>
  <c r="G61" i="3" s="1"/>
  <c r="E60" i="3"/>
  <c r="V127" i="3"/>
  <c r="I60" i="3" s="1"/>
  <c r="L127" i="3"/>
  <c r="K126" i="3"/>
  <c r="J126" i="3"/>
  <c r="S126" i="3"/>
  <c r="M126" i="3"/>
  <c r="I126" i="3"/>
  <c r="K125" i="3"/>
  <c r="J125" i="3"/>
  <c r="S125" i="3"/>
  <c r="S127" i="3" s="1"/>
  <c r="H60" i="3" s="1"/>
  <c r="M125" i="3"/>
  <c r="I125" i="3"/>
  <c r="I59" i="3"/>
  <c r="V122" i="3"/>
  <c r="L122" i="3"/>
  <c r="E59" i="3" s="1"/>
  <c r="K121" i="3"/>
  <c r="J121" i="3"/>
  <c r="S121" i="3"/>
  <c r="M121" i="3"/>
  <c r="I121" i="3"/>
  <c r="K120" i="3"/>
  <c r="J120" i="3"/>
  <c r="S120" i="3"/>
  <c r="M120" i="3"/>
  <c r="I120" i="3"/>
  <c r="K119" i="3"/>
  <c r="J119" i="3"/>
  <c r="S119" i="3"/>
  <c r="M119" i="3"/>
  <c r="I119" i="3"/>
  <c r="K118" i="3"/>
  <c r="J118" i="3"/>
  <c r="S118" i="3"/>
  <c r="M118" i="3"/>
  <c r="I118" i="3"/>
  <c r="K117" i="3"/>
  <c r="J117" i="3"/>
  <c r="S117" i="3"/>
  <c r="M117" i="3"/>
  <c r="I117" i="3"/>
  <c r="K116" i="3"/>
  <c r="J116" i="3"/>
  <c r="S116" i="3"/>
  <c r="M116" i="3"/>
  <c r="I116" i="3"/>
  <c r="K115" i="3"/>
  <c r="J115" i="3"/>
  <c r="S115" i="3"/>
  <c r="M115" i="3"/>
  <c r="I115" i="3"/>
  <c r="K114" i="3"/>
  <c r="J114" i="3"/>
  <c r="S114" i="3"/>
  <c r="S122" i="3" s="1"/>
  <c r="H59" i="3" s="1"/>
  <c r="M114" i="3"/>
  <c r="I114" i="3"/>
  <c r="I122" i="3" s="1"/>
  <c r="G59" i="3" s="1"/>
  <c r="S111" i="3"/>
  <c r="H58" i="3" s="1"/>
  <c r="V111" i="3"/>
  <c r="I58" i="3" s="1"/>
  <c r="L111" i="3"/>
  <c r="E58" i="3" s="1"/>
  <c r="K110" i="3"/>
  <c r="J110" i="3"/>
  <c r="S110" i="3"/>
  <c r="M110" i="3"/>
  <c r="I110" i="3"/>
  <c r="K109" i="3"/>
  <c r="J109" i="3"/>
  <c r="S109" i="3"/>
  <c r="M109" i="3"/>
  <c r="I109" i="3"/>
  <c r="E57" i="3"/>
  <c r="V106" i="3"/>
  <c r="I57" i="3" s="1"/>
  <c r="L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J98" i="3"/>
  <c r="S98" i="3"/>
  <c r="M98" i="3"/>
  <c r="I98" i="3"/>
  <c r="K97" i="3"/>
  <c r="J97" i="3"/>
  <c r="S97" i="3"/>
  <c r="S106" i="3" s="1"/>
  <c r="H57" i="3" s="1"/>
  <c r="M97" i="3"/>
  <c r="I97" i="3"/>
  <c r="I56" i="3"/>
  <c r="E56" i="3"/>
  <c r="V94" i="3"/>
  <c r="L94" i="3"/>
  <c r="K93" i="3"/>
  <c r="J93" i="3"/>
  <c r="S93" i="3"/>
  <c r="M93" i="3"/>
  <c r="I93" i="3"/>
  <c r="K92" i="3"/>
  <c r="J92" i="3"/>
  <c r="S92" i="3"/>
  <c r="M92" i="3"/>
  <c r="I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M89" i="3"/>
  <c r="I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M86" i="3"/>
  <c r="I86" i="3"/>
  <c r="K85" i="3"/>
  <c r="J85" i="3"/>
  <c r="S85" i="3"/>
  <c r="M85" i="3"/>
  <c r="I85" i="3"/>
  <c r="K84" i="3"/>
  <c r="J84" i="3"/>
  <c r="S84" i="3"/>
  <c r="M84" i="3"/>
  <c r="I84" i="3"/>
  <c r="K83" i="3"/>
  <c r="J83" i="3"/>
  <c r="S83" i="3"/>
  <c r="M83" i="3"/>
  <c r="I83" i="3"/>
  <c r="K82" i="3"/>
  <c r="K148" i="3" s="1"/>
  <c r="J82" i="3"/>
  <c r="S82" i="3"/>
  <c r="M82" i="3"/>
  <c r="I82" i="3"/>
  <c r="P19" i="3"/>
  <c r="M122" i="3" l="1"/>
  <c r="F59" i="3" s="1"/>
  <c r="M141" i="3"/>
  <c r="F61" i="3" s="1"/>
  <c r="I111" i="3"/>
  <c r="G58" i="3" s="1"/>
  <c r="I127" i="3"/>
  <c r="G60" i="3" s="1"/>
  <c r="I94" i="3"/>
  <c r="G56" i="3" s="1"/>
  <c r="M106" i="3"/>
  <c r="F57" i="3" s="1"/>
  <c r="M111" i="3"/>
  <c r="F58" i="3" s="1"/>
  <c r="M127" i="3"/>
  <c r="F60" i="3" s="1"/>
  <c r="I106" i="3"/>
  <c r="G57" i="3" s="1"/>
  <c r="M94" i="3"/>
  <c r="F56" i="3" s="1"/>
  <c r="S94" i="3"/>
  <c r="H56" i="3" s="1"/>
  <c r="L147" i="3"/>
  <c r="E63" i="3" s="1"/>
  <c r="C15" i="3" s="1"/>
  <c r="V147" i="3"/>
  <c r="I63" i="3" s="1"/>
  <c r="I147" i="3" l="1"/>
  <c r="G63" i="3" s="1"/>
  <c r="E15" i="3" s="1"/>
  <c r="V148" i="3"/>
  <c r="I65" i="3" s="1"/>
  <c r="L148" i="3"/>
  <c r="E65" i="3" s="1"/>
  <c r="S147" i="3"/>
  <c r="H63" i="3" s="1"/>
  <c r="M147" i="3"/>
  <c r="F63" i="3" s="1"/>
  <c r="D15" i="3" s="1"/>
  <c r="D15" i="2" s="1"/>
  <c r="S148" i="3"/>
  <c r="H65" i="3" s="1"/>
  <c r="E21" i="3" l="1"/>
  <c r="E15" i="2"/>
  <c r="E19" i="2" s="1"/>
  <c r="E23" i="3"/>
  <c r="E23" i="2" s="1"/>
  <c r="E22" i="3"/>
  <c r="E22" i="2" s="1"/>
  <c r="P21" i="3"/>
  <c r="I21" i="2" s="1"/>
  <c r="P22" i="3"/>
  <c r="I22" i="2" s="1"/>
  <c r="P23" i="3"/>
  <c r="I23" i="2" s="1"/>
  <c r="E19" i="3"/>
  <c r="I148" i="3"/>
  <c r="M148" i="3"/>
  <c r="F65" i="3" s="1"/>
  <c r="E21" i="2" l="1"/>
  <c r="I25" i="2" s="1"/>
  <c r="I27" i="2" s="1"/>
  <c r="P25" i="3"/>
  <c r="G65" i="3"/>
  <c r="B7" i="1"/>
  <c r="B8" i="1" l="1"/>
  <c r="P27" i="3"/>
  <c r="C7" i="1"/>
  <c r="C8" i="1" s="1"/>
  <c r="H28" i="3" l="1"/>
  <c r="P28" i="3" s="1"/>
  <c r="P30" i="3" s="1"/>
  <c r="G7" i="1"/>
  <c r="G8" i="1" s="1"/>
  <c r="B9" i="1" l="1"/>
  <c r="G9" i="1" l="1"/>
  <c r="H28" i="2"/>
  <c r="I28" i="2" s="1"/>
  <c r="B10" i="1"/>
  <c r="G10" i="1" l="1"/>
  <c r="G11" i="1" s="1"/>
  <c r="H29" i="2"/>
  <c r="I29" i="2" s="1"/>
  <c r="I30" i="2" s="1"/>
</calcChain>
</file>

<file path=xl/sharedStrings.xml><?xml version="1.0" encoding="utf-8"?>
<sst xmlns="http://schemas.openxmlformats.org/spreadsheetml/2006/main" count="317" uniqueCount="194">
  <si>
    <t>Rekapitulácia rozpočtu</t>
  </si>
  <si>
    <t>Stavba VÝSTAVBA CESTNEJ KOMUNIKÁCIE A CHODNÍKOV PRE PEŠÍCH V OBCI KAMENNÁ PORUBA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</si>
  <si>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</si>
  <si>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</si>
  <si>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</si>
  <si>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</si>
  <si>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</si>
  <si>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</si>
  <si>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</si>
  <si>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</si>
  <si>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</si>
  <si>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</si>
  <si>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Vlastný objekt</t>
  </si>
  <si>
    <t>Krycí list rozpočtu</t>
  </si>
  <si>
    <t>Objekt Vlastný objekt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</si>
  <si>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</si>
  <si>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</si>
  <si>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</si>
  <si>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</si>
  <si>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</si>
  <si>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13. 3. 2021</t>
  </si>
  <si>
    <t>Odberateľ: Obec Kamenná Poruba</t>
  </si>
  <si>
    <t>Projektant: L+H  KOM  s.r.o.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</si>
  <si>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</si>
  <si>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</si>
  <si>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</si>
  <si>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</si>
  <si>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</si>
  <si>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</si>
  <si>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</si>
  <si>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</si>
  <si>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</si>
  <si>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</si>
  <si>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</si>
  <si>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</si>
  <si>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</si>
  <si>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</si>
  <si>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</si>
  <si>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</si>
  <si>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</si>
  <si>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</si>
  <si>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</si>
  <si>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</si>
  <si>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</si>
  <si>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</si>
  <si>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</si>
  <si>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</si>
  <si>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</si>
  <si>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</si>
  <si>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</si>
  <si>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</si>
  <si>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</si>
  <si>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</si>
  <si>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</si>
  <si>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</si>
  <si>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</si>
  <si>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13. 3. 2021</t>
  </si>
  <si>
    <t>Prehľad rozpočtových nákladov</t>
  </si>
  <si>
    <t>Práce HSV</t>
  </si>
  <si>
    <t xml:space="preserve">   ZEMNÉ PRÁCE</t>
  </si>
  <si>
    <t xml:space="preserve">   ZÁKLADY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</si>
  <si>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</si>
  <si>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</si>
  <si>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</si>
  <si>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</si>
  <si>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</si>
  <si>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</si>
  <si>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</si>
  <si>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</si>
  <si>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</si>
  <si>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</si>
  <si>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</si>
  <si>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</si>
  <si>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</si>
  <si>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</si>
  <si>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</si>
  <si>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</si>
  <si>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</si>
  <si>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</si>
  <si>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</si>
  <si>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</si>
  <si>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VÝSTAVBA CESTNEJ KOMUNIKÁCIE A CHODNÍKOV PRE PEŠÍCH V OBCI KAMENNÁ PORUBA</t>
  </si>
  <si>
    <t>122201103</t>
  </si>
  <si>
    <t>Odkopávka a prekopávka nezapažená v hornine 3, nad 1000 do 10000 m3 - komunikácia,chodník</t>
  </si>
  <si>
    <t>m3</t>
  </si>
  <si>
    <t>122201109</t>
  </si>
  <si>
    <t>Odkopávky a prekopávky nezapažené. Príplatok k cenám za lepivosť horniny</t>
  </si>
  <si>
    <t>132201102</t>
  </si>
  <si>
    <t>Výkop ryhy do šírky 600 mm v horn.3 nad 100 m3 - drenáž</t>
  </si>
  <si>
    <t>132201109</t>
  </si>
  <si>
    <t>Hĺbenie rýh šírky do 600 mm zapažených i nezapažených s urovnaním dna. Príplatok k cene za lepivosť horniny 3</t>
  </si>
  <si>
    <t>132201201</t>
  </si>
  <si>
    <t>Výkop ryhy šírky 600-2000mm horn.3 do 100m3 - pre základ pod rúry,čelá</t>
  </si>
  <si>
    <t>132201209</t>
  </si>
  <si>
    <t>Hĺbenie rýh š. nad 600 do 2 000 mm zapažených i nezapažených, s urovnaním dna. Príplatok k cenám za lepivosť horniny 3</t>
  </si>
  <si>
    <t>162701105</t>
  </si>
  <si>
    <t>Vodorovné premiestnenie výkopku tr.1-4 do 10000 m + dovoz štrkopiesku</t>
  </si>
  <si>
    <t>M3</t>
  </si>
  <si>
    <t>171201201</t>
  </si>
  <si>
    <t>Uloženie sypaniny na skládky do 100 m3</t>
  </si>
  <si>
    <t>171209991</t>
  </si>
  <si>
    <t>Poplatok za uloženie zeminy na skládku</t>
  </si>
  <si>
    <t>175101102</t>
  </si>
  <si>
    <t>Obsyp potrubia sypaninou z vhodných hornín 1 až 4 s prehodením sypaniny</t>
  </si>
  <si>
    <t>583371610</t>
  </si>
  <si>
    <t>Štrkopiesok / A3 / frakcia 0-22  tr. B I - obsyp rúr</t>
  </si>
  <si>
    <t>113107241</t>
  </si>
  <si>
    <t>Odstránenie krytu v ploche nad 200 m2 asfaltového, hr. vrstvy do 50 mm,  -0,09800t</t>
  </si>
  <si>
    <t>m2</t>
  </si>
  <si>
    <t>211561111</t>
  </si>
  <si>
    <t>Výplň odvodňovacieho rebra alebo trativodu do rýh kamenivom hrubým drveným frakcie 4-16 mm</t>
  </si>
  <si>
    <t>211971110</t>
  </si>
  <si>
    <t>Zhotovenie opláštenia výplne z geotextílie, v ryhe alebo v záreze so stenami šikmými o skl. do 1:2,5</t>
  </si>
  <si>
    <t>212572111</t>
  </si>
  <si>
    <t>Lôžko pre trativod zo štrkopiesku triedeného</t>
  </si>
  <si>
    <t>212755116</t>
  </si>
  <si>
    <t>Trativod z drenážnych rúrok bez lôžka, vnútorného priem. rúrok 160 mm</t>
  </si>
  <si>
    <t>m</t>
  </si>
  <si>
    <t>271531111</t>
  </si>
  <si>
    <t>Vankúše zhutnené pod základy z kameniva hrubého drveného, frakcie 16 - 63 mm - čelá</t>
  </si>
  <si>
    <t>272313611</t>
  </si>
  <si>
    <t>Betón základových konštrukcií prostý tr.C 16/20 - čelá</t>
  </si>
  <si>
    <t xml:space="preserve">M3   </t>
  </si>
  <si>
    <t>272351215</t>
  </si>
  <si>
    <t>Debnenie stien základových konštrukcií, zhotovenie-dielce</t>
  </si>
  <si>
    <t xml:space="preserve">M2   </t>
  </si>
  <si>
    <t>272351216</t>
  </si>
  <si>
    <t>Debnenie stien základových konštrukcií, odstránenie-dielce</t>
  </si>
  <si>
    <t>693665420</t>
  </si>
  <si>
    <t>M2</t>
  </si>
  <si>
    <t>451573111</t>
  </si>
  <si>
    <t>Lôžko pod potrubie, stoky a drobné objekty, v otvorenom výkope z piesku a štrkopiesku  - pod bet.rúry</t>
  </si>
  <si>
    <t>452311131</t>
  </si>
  <si>
    <t>Dosky z betónu v otvorenom výkope tr.C 12/15 - pod bet.rúry</t>
  </si>
  <si>
    <t>564261111</t>
  </si>
  <si>
    <t>Podklad alebo podsyp zo štrkopiesku s rozprestretím, vlhčením a zhutnením po zhutnení hr.200 mm - chodník</t>
  </si>
  <si>
    <t>564271111</t>
  </si>
  <si>
    <t>Podklad alebo podsyp zo štrkopiesku s rozprestretím, vlhčením a zhutnením po zhutnení hr.250 mm - cesta</t>
  </si>
  <si>
    <t>564851111</t>
  </si>
  <si>
    <t>Podklad zo štrkodrviny s rozprestrením a zhutnením, hr.po zhutnení 150 mm</t>
  </si>
  <si>
    <t>573211111</t>
  </si>
  <si>
    <t>Postrek asfaltový spojovací bez posypu kamenivom z asfaltu v množstve od 0, 50 do 0,70 kg/m2</t>
  </si>
  <si>
    <t>577133211</t>
  </si>
  <si>
    <t>Betón asfaltový po zhutnení II.tr. jemnozrnný AC 8 (ABJ) hr.40mm</t>
  </si>
  <si>
    <t>577153213</t>
  </si>
  <si>
    <t>Betón asfaltový po zhutnení II.tr. jemnozrnný AC 8, AC 11, AC 16,AC 32 (ABJ, ABS, ABH) hr.60mm</t>
  </si>
  <si>
    <t>596911112</t>
  </si>
  <si>
    <t>Kladenie zámkovej dlažby  hr.6cm do pieskového lôžka hr.25mm pre peších nad 20 m2</t>
  </si>
  <si>
    <t>5920000021</t>
  </si>
  <si>
    <t>822471111</t>
  </si>
  <si>
    <t>Montáž potrubia z rúr želbet. v sklone do 20 % tesnených povrazcom a cem. maltou MC 10 DN 800</t>
  </si>
  <si>
    <t>5922356600</t>
  </si>
  <si>
    <t>Rúra betónová pre splaškové odpadné vody TBR 50-80 Ms 80xdĺ.250cmxhr.steny 12,2</t>
  </si>
  <si>
    <t>KUS</t>
  </si>
  <si>
    <t>979082133</t>
  </si>
  <si>
    <t>Poplatok za uloženie vybúranej sute na verejnú skládku (orientačná cena)</t>
  </si>
  <si>
    <t>T</t>
  </si>
  <si>
    <t>911131111</t>
  </si>
  <si>
    <t>Osadenie a montáž cestného zábradlia oceľového s oceľovými stĺpikmi</t>
  </si>
  <si>
    <t>916561111</t>
  </si>
  <si>
    <t xml:space="preserve">Osadenie záhon. obrubníka betón., do lôžka z bet. pros. tr. C 10/12,5 s bočnou oporou </t>
  </si>
  <si>
    <t>917862111</t>
  </si>
  <si>
    <t xml:space="preserve">Osadenie chodník. obrub. betón. stojatého s bočnou oporou z betónu prostého tr. C 10/12, 5 </t>
  </si>
  <si>
    <t>918101111</t>
  </si>
  <si>
    <t>Lôžko pod obrub., krajníky alebo obruby z dlažob. kociek z betónu prostého tr. C 10/12,5</t>
  </si>
  <si>
    <t>919535555</t>
  </si>
  <si>
    <t>Obetónovanie rúrového priepustu betónom jednoduchým tr.C 8/10 s debnením - čelo rúr</t>
  </si>
  <si>
    <t>979084216</t>
  </si>
  <si>
    <t>Vodorovná doprava vybúraných hmôt po suchu bez naloženia, ale so zložením na vzdialenosť do 5 km</t>
  </si>
  <si>
    <t>t</t>
  </si>
  <si>
    <t>979084219</t>
  </si>
  <si>
    <t>Príplatok k cene za každých ďalších aj začatých 5 km nad 5 km</t>
  </si>
  <si>
    <t>553000001</t>
  </si>
  <si>
    <t>Oceľové zábradlie v.1,05m dodávka s náterom</t>
  </si>
  <si>
    <t>M</t>
  </si>
  <si>
    <t>592173200</t>
  </si>
  <si>
    <t>592174530</t>
  </si>
  <si>
    <t>998225111</t>
  </si>
  <si>
    <t>Presun hmôt pre pozemnú komunikáciu a letisko s krytom asfaltovým akejkoľvek dĺžky objektu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</si>
  <si>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</si>
  <si>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</si>
  <si>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</si>
  <si>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</si>
  <si>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</si>
  <si>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</si>
  <si>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</si>
  <si>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</si>
  <si>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</si>
  <si>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</si>
  <si>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</si>
  <si>
    <r>
      <t xml:space="preserve">Separačné, filtračné a spevňovacie geotextílie (napr. Typar SF 49 (3407-2) alebo ekvivalent) </t>
    </r>
    <r>
      <rPr>
        <sz val="8"/>
        <color rgb="FFFF0000"/>
        <rFont val="Arial CE"/>
        <charset val="238"/>
      </rPr>
      <t>obchodný názov a typ uvedie uchádzač</t>
    </r>
  </si>
  <si>
    <r>
      <t xml:space="preserve">Zámková dlažba hr. 60 MM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</si>
  <si>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betónový záhonový  ABO  4-8  50x8x20 cm </t>
    </r>
    <r>
      <rPr>
        <sz val="8"/>
        <color rgb="FFFF0000"/>
        <rFont val="Arial CE"/>
        <charset val="238"/>
      </rPr>
      <t>obchodný názov a typ uvedie uchádzač</t>
    </r>
  </si>
  <si>
    <r>
      <t xml:space="preserve">Obrubník betónový ABO 2-15  100x15x25cm </t>
    </r>
    <r>
      <rPr>
        <sz val="8"/>
        <color rgb="FFFF0000"/>
        <rFont val="Arial CE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</si>
</sst>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2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2" xfId="0" applyFont="1" applyBorder="1"/>
    <xf numFmtId="0" fontId="1" fillId="0" borderId="74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6" fillId="0" borderId="82" xfId="0" applyFont="1" applyBorder="1"/>
    <xf numFmtId="0" fontId="1" fillId="0" borderId="75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6" fillId="0" borderId="59" xfId="0" applyFont="1" applyBorder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A6C9-36C4-4114-8110-5A4E3E654F43}">
  <dimension ref="A1:Z11"/>
  <sheetViews>
    <sheetView workbookViewId="0">
      <selection activeCell="E22" sqref="E22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3">
      <c r="A7" s="2" t="s">
        <v>12</v>
      </c>
      <c r="B7" s="220">
        <f>'SO 15258'!I148-Rekapitulácia!D7</f>
        <v>0</v>
      </c>
      <c r="C7" s="220">
        <f>'SO 15258'!P25</f>
        <v>0</v>
      </c>
      <c r="D7" s="220">
        <v>0</v>
      </c>
      <c r="E7" s="220">
        <f>'SO 15258'!P16</f>
        <v>0</v>
      </c>
      <c r="F7" s="220">
        <v>0</v>
      </c>
      <c r="G7" s="220">
        <f>B7+C7+D7+E7+F7</f>
        <v>0</v>
      </c>
      <c r="K7">
        <f>'SO 15258'!K148</f>
        <v>0</v>
      </c>
      <c r="Q7">
        <v>30.126000000000001</v>
      </c>
    </row>
    <row r="8" spans="1:26" x14ac:dyDescent="0.3">
      <c r="A8" s="223" t="s">
        <v>179</v>
      </c>
      <c r="B8" s="224">
        <f>SUM(B7:B7)</f>
        <v>0</v>
      </c>
      <c r="C8" s="224">
        <f>SUM(C7:C7)</f>
        <v>0</v>
      </c>
      <c r="D8" s="224">
        <f>SUM(D7:D7)</f>
        <v>0</v>
      </c>
      <c r="E8" s="224">
        <f>SUM(E7:E7)</f>
        <v>0</v>
      </c>
      <c r="F8" s="224">
        <f>SUM(F7:F7)</f>
        <v>0</v>
      </c>
      <c r="G8" s="224">
        <f>SUM(G7:G7)-SUM(Z7:Z7)</f>
        <v>0</v>
      </c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</row>
    <row r="9" spans="1:26" x14ac:dyDescent="0.3">
      <c r="A9" s="221" t="s">
        <v>180</v>
      </c>
      <c r="B9" s="222">
        <f>G8-SUM(Rekapitulácia!K7:'Rekapitulácia'!K7)*1</f>
        <v>0</v>
      </c>
      <c r="C9" s="222"/>
      <c r="D9" s="222"/>
      <c r="E9" s="222"/>
      <c r="F9" s="222"/>
      <c r="G9" s="222">
        <f>ROUND(((ROUND(B9,2)*20)/100),2)*1</f>
        <v>0</v>
      </c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</row>
    <row r="10" spans="1:26" x14ac:dyDescent="0.3">
      <c r="A10" s="4" t="s">
        <v>181</v>
      </c>
      <c r="B10" s="219">
        <f>(G8-B9)</f>
        <v>0</v>
      </c>
      <c r="C10" s="219"/>
      <c r="D10" s="219"/>
      <c r="E10" s="219"/>
      <c r="F10" s="219"/>
      <c r="G10" s="219">
        <f>ROUND(((ROUND(B10,2)*0)/100),2)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5" t="s">
        <v>182</v>
      </c>
      <c r="B11" s="226"/>
      <c r="C11" s="226"/>
      <c r="D11" s="226"/>
      <c r="E11" s="226"/>
      <c r="F11" s="226"/>
      <c r="G11" s="226">
        <f>SUM(G8:G10)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243D-D307-49BB-B69F-45C3B30CD782}">
  <dimension ref="A1:AA42"/>
  <sheetViews>
    <sheetView workbookViewId="0">
      <pane ySplit="1" topLeftCell="A8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9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1" t="s">
        <v>183</v>
      </c>
      <c r="C2" s="302"/>
      <c r="D2" s="302"/>
      <c r="E2" s="302"/>
      <c r="F2" s="302"/>
      <c r="G2" s="302"/>
      <c r="H2" s="302"/>
      <c r="I2" s="302"/>
      <c r="J2" s="303"/>
      <c r="K2" s="268"/>
      <c r="L2" s="268"/>
      <c r="M2" s="268"/>
      <c r="N2" s="268"/>
      <c r="O2" s="268"/>
      <c r="P2" s="153"/>
    </row>
    <row r="3" spans="1:23" ht="18" customHeight="1" x14ac:dyDescent="0.3">
      <c r="A3" s="1"/>
      <c r="B3" s="304" t="s">
        <v>1</v>
      </c>
      <c r="C3" s="305"/>
      <c r="D3" s="305"/>
      <c r="E3" s="305"/>
      <c r="F3" s="305"/>
      <c r="G3" s="306"/>
      <c r="H3" s="306"/>
      <c r="I3" s="306"/>
      <c r="J3" s="307"/>
      <c r="K3" s="268"/>
      <c r="L3" s="268"/>
      <c r="M3" s="268"/>
      <c r="N3" s="268"/>
      <c r="O3" s="268"/>
      <c r="P3" s="153"/>
    </row>
    <row r="4" spans="1:23" ht="18" customHeight="1" x14ac:dyDescent="0.3">
      <c r="A4" s="1"/>
      <c r="B4" s="236"/>
      <c r="C4" s="227"/>
      <c r="D4" s="227"/>
      <c r="E4" s="227"/>
      <c r="F4" s="237" t="s">
        <v>15</v>
      </c>
      <c r="G4" s="227"/>
      <c r="H4" s="227"/>
      <c r="I4" s="227"/>
      <c r="J4" s="271"/>
      <c r="K4" s="268"/>
      <c r="L4" s="268"/>
      <c r="M4" s="268"/>
      <c r="N4" s="268"/>
      <c r="O4" s="268"/>
      <c r="P4" s="153"/>
    </row>
    <row r="5" spans="1:23" ht="18" customHeight="1" x14ac:dyDescent="0.3">
      <c r="A5" s="1"/>
      <c r="B5" s="235"/>
      <c r="C5" s="227"/>
      <c r="D5" s="227"/>
      <c r="E5" s="227"/>
      <c r="F5" s="237" t="s">
        <v>16</v>
      </c>
      <c r="G5" s="227"/>
      <c r="H5" s="227"/>
      <c r="I5" s="227"/>
      <c r="J5" s="271"/>
      <c r="K5" s="268"/>
      <c r="L5" s="268"/>
      <c r="M5" s="268"/>
      <c r="N5" s="268"/>
      <c r="O5" s="268"/>
      <c r="P5" s="153"/>
    </row>
    <row r="6" spans="1:23" ht="18" customHeight="1" x14ac:dyDescent="0.3">
      <c r="A6" s="1"/>
      <c r="B6" s="238" t="s">
        <v>17</v>
      </c>
      <c r="C6" s="227"/>
      <c r="D6" s="237" t="s">
        <v>18</v>
      </c>
      <c r="E6" s="227"/>
      <c r="F6" s="237" t="s">
        <v>19</v>
      </c>
      <c r="G6" s="237" t="s">
        <v>20</v>
      </c>
      <c r="H6" s="227"/>
      <c r="I6" s="227"/>
      <c r="J6" s="271"/>
      <c r="K6" s="268"/>
      <c r="L6" s="268"/>
      <c r="M6" s="268"/>
      <c r="N6" s="268"/>
      <c r="O6" s="268"/>
      <c r="P6" s="153"/>
    </row>
    <row r="7" spans="1:23" ht="19.95" customHeight="1" x14ac:dyDescent="0.3">
      <c r="A7" s="1"/>
      <c r="B7" s="308" t="s">
        <v>21</v>
      </c>
      <c r="C7" s="309"/>
      <c r="D7" s="309"/>
      <c r="E7" s="309"/>
      <c r="F7" s="309"/>
      <c r="G7" s="309"/>
      <c r="H7" s="309"/>
      <c r="I7" s="239"/>
      <c r="J7" s="272"/>
      <c r="K7" s="268"/>
      <c r="L7" s="268"/>
      <c r="M7" s="268"/>
      <c r="N7" s="268"/>
      <c r="O7" s="268"/>
      <c r="P7" s="153"/>
    </row>
    <row r="8" spans="1:23" ht="18" customHeight="1" x14ac:dyDescent="0.3">
      <c r="A8" s="1"/>
      <c r="B8" s="238" t="s">
        <v>24</v>
      </c>
      <c r="C8" s="227"/>
      <c r="D8" s="227"/>
      <c r="E8" s="227"/>
      <c r="F8" s="237" t="s">
        <v>25</v>
      </c>
      <c r="G8" s="227"/>
      <c r="H8" s="227"/>
      <c r="I8" s="227"/>
      <c r="J8" s="271"/>
      <c r="K8" s="268"/>
      <c r="L8" s="268"/>
      <c r="M8" s="268"/>
      <c r="N8" s="268"/>
      <c r="O8" s="268"/>
      <c r="P8" s="153"/>
    </row>
    <row r="9" spans="1:23" ht="19.95" customHeight="1" x14ac:dyDescent="0.3">
      <c r="A9" s="1"/>
      <c r="B9" s="308" t="s">
        <v>22</v>
      </c>
      <c r="C9" s="309"/>
      <c r="D9" s="309"/>
      <c r="E9" s="309"/>
      <c r="F9" s="309"/>
      <c r="G9" s="309"/>
      <c r="H9" s="309"/>
      <c r="I9" s="239"/>
      <c r="J9" s="272"/>
      <c r="K9" s="268"/>
      <c r="L9" s="268"/>
      <c r="M9" s="268"/>
      <c r="N9" s="268"/>
      <c r="O9" s="268"/>
      <c r="P9" s="153"/>
    </row>
    <row r="10" spans="1:23" ht="18" customHeight="1" x14ac:dyDescent="0.3">
      <c r="A10" s="1"/>
      <c r="B10" s="238" t="s">
        <v>24</v>
      </c>
      <c r="C10" s="227"/>
      <c r="D10" s="227"/>
      <c r="E10" s="227"/>
      <c r="F10" s="237" t="s">
        <v>25</v>
      </c>
      <c r="G10" s="227"/>
      <c r="H10" s="227"/>
      <c r="I10" s="227"/>
      <c r="J10" s="271"/>
      <c r="K10" s="268"/>
      <c r="L10" s="268"/>
      <c r="M10" s="268"/>
      <c r="N10" s="268"/>
      <c r="O10" s="268"/>
      <c r="P10" s="153"/>
    </row>
    <row r="11" spans="1:23" ht="19.95" customHeight="1" x14ac:dyDescent="0.3">
      <c r="A11" s="1"/>
      <c r="B11" s="308" t="s">
        <v>23</v>
      </c>
      <c r="C11" s="309"/>
      <c r="D11" s="309"/>
      <c r="E11" s="309"/>
      <c r="F11" s="309"/>
      <c r="G11" s="309"/>
      <c r="H11" s="309"/>
      <c r="I11" s="239"/>
      <c r="J11" s="272"/>
      <c r="K11" s="268"/>
      <c r="L11" s="268"/>
      <c r="M11" s="268"/>
      <c r="N11" s="268"/>
      <c r="O11" s="268"/>
      <c r="P11" s="153"/>
    </row>
    <row r="12" spans="1:23" ht="18" customHeight="1" x14ac:dyDescent="0.3">
      <c r="A12" s="1"/>
      <c r="B12" s="238" t="s">
        <v>24</v>
      </c>
      <c r="C12" s="227"/>
      <c r="D12" s="227"/>
      <c r="E12" s="227"/>
      <c r="F12" s="237" t="s">
        <v>25</v>
      </c>
      <c r="G12" s="227"/>
      <c r="H12" s="227"/>
      <c r="I12" s="227"/>
      <c r="J12" s="271"/>
      <c r="K12" s="268"/>
      <c r="L12" s="268"/>
      <c r="M12" s="268"/>
      <c r="N12" s="268"/>
      <c r="O12" s="268"/>
      <c r="P12" s="153"/>
    </row>
    <row r="13" spans="1:23" ht="18" customHeight="1" x14ac:dyDescent="0.3">
      <c r="A13" s="1"/>
      <c r="B13" s="234"/>
      <c r="C13" s="127"/>
      <c r="D13" s="127"/>
      <c r="E13" s="127"/>
      <c r="F13" s="127"/>
      <c r="G13" s="127"/>
      <c r="H13" s="127"/>
      <c r="I13" s="127"/>
      <c r="J13" s="273"/>
      <c r="K13" s="268"/>
      <c r="L13" s="268"/>
      <c r="M13" s="268"/>
      <c r="N13" s="268"/>
      <c r="O13" s="268"/>
      <c r="P13" s="153"/>
    </row>
    <row r="14" spans="1:23" ht="18" customHeight="1" x14ac:dyDescent="0.3">
      <c r="A14" s="1"/>
      <c r="B14" s="244" t="s">
        <v>6</v>
      </c>
      <c r="C14" s="252" t="s">
        <v>47</v>
      </c>
      <c r="D14" s="248" t="s">
        <v>48</v>
      </c>
      <c r="E14" s="242" t="s">
        <v>49</v>
      </c>
      <c r="F14" s="310" t="s">
        <v>31</v>
      </c>
      <c r="G14" s="295"/>
      <c r="H14" s="232"/>
      <c r="I14" s="240"/>
      <c r="J14" s="274"/>
      <c r="K14" s="268"/>
      <c r="L14" s="268"/>
      <c r="M14" s="268"/>
      <c r="N14" s="268"/>
      <c r="O14" s="268"/>
      <c r="P14" s="153"/>
    </row>
    <row r="15" spans="1:23" ht="18" customHeight="1" x14ac:dyDescent="0.3">
      <c r="A15" s="1"/>
      <c r="B15" s="212" t="s">
        <v>26</v>
      </c>
      <c r="C15" s="253">
        <f>'SO 15258'!C15</f>
        <v>0</v>
      </c>
      <c r="D15" s="249">
        <f>'SO 15258'!D15</f>
        <v>0</v>
      </c>
      <c r="E15" s="241">
        <f>'SO 15258'!E15</f>
        <v>0</v>
      </c>
      <c r="F15" s="293" t="s">
        <v>32</v>
      </c>
      <c r="G15" s="285"/>
      <c r="H15" s="230"/>
      <c r="I15" s="256">
        <f>Rekapitulácia!F8</f>
        <v>0</v>
      </c>
      <c r="J15" s="201"/>
      <c r="K15" s="268"/>
      <c r="L15" s="268"/>
      <c r="M15" s="268"/>
      <c r="N15" s="268"/>
      <c r="O15" s="268"/>
      <c r="P15" s="153"/>
    </row>
    <row r="16" spans="1:23" ht="18" customHeight="1" x14ac:dyDescent="0.3">
      <c r="A16" s="1"/>
      <c r="B16" s="244" t="s">
        <v>27</v>
      </c>
      <c r="C16" s="260">
        <f>'SO 15258'!C16</f>
        <v>0</v>
      </c>
      <c r="D16" s="261">
        <f>'SO 15258'!D16</f>
        <v>0</v>
      </c>
      <c r="E16" s="246">
        <f>'SO 15258'!E16</f>
        <v>0</v>
      </c>
      <c r="F16" s="294" t="s">
        <v>33</v>
      </c>
      <c r="G16" s="295"/>
      <c r="H16" s="233"/>
      <c r="I16" s="262">
        <f>Rekapitulácia!E8</f>
        <v>0</v>
      </c>
      <c r="J16" s="274"/>
      <c r="K16" s="268"/>
      <c r="L16" s="268"/>
      <c r="M16" s="268"/>
      <c r="N16" s="268"/>
      <c r="O16" s="268"/>
      <c r="P16" s="153"/>
    </row>
    <row r="17" spans="1:23" ht="18" customHeight="1" x14ac:dyDescent="0.3">
      <c r="A17" s="1"/>
      <c r="B17" s="212" t="s">
        <v>28</v>
      </c>
      <c r="C17" s="253">
        <f>'SO 15258'!C17</f>
        <v>0</v>
      </c>
      <c r="D17" s="249">
        <f>'SO 15258'!D17</f>
        <v>0</v>
      </c>
      <c r="E17" s="241">
        <f>'SO 15258'!E17</f>
        <v>0</v>
      </c>
      <c r="F17" s="296" t="s">
        <v>34</v>
      </c>
      <c r="G17" s="297"/>
      <c r="H17" s="231"/>
      <c r="I17" s="256">
        <f>Rekapitulácia!D8</f>
        <v>0</v>
      </c>
      <c r="J17" s="201"/>
      <c r="K17" s="268"/>
      <c r="L17" s="268"/>
      <c r="M17" s="268"/>
      <c r="N17" s="268"/>
      <c r="O17" s="268"/>
      <c r="P17" s="153"/>
    </row>
    <row r="18" spans="1:23" ht="18" customHeight="1" x14ac:dyDescent="0.3">
      <c r="A18" s="1"/>
      <c r="B18" s="238" t="s">
        <v>29</v>
      </c>
      <c r="C18" s="254">
        <f>'SO 15258'!C18</f>
        <v>0</v>
      </c>
      <c r="D18" s="250">
        <f>'SO 15258'!D18</f>
        <v>0</v>
      </c>
      <c r="E18" s="228">
        <f>'SO 15258'!E18</f>
        <v>0</v>
      </c>
      <c r="F18" s="298"/>
      <c r="G18" s="287"/>
      <c r="H18" s="229"/>
      <c r="I18" s="257"/>
      <c r="J18" s="271"/>
      <c r="K18" s="268"/>
      <c r="L18" s="268"/>
      <c r="M18" s="268"/>
      <c r="N18" s="268"/>
      <c r="O18" s="268"/>
      <c r="P18" s="153"/>
    </row>
    <row r="19" spans="1:23" ht="18" customHeight="1" x14ac:dyDescent="0.3">
      <c r="A19" s="1"/>
      <c r="B19" s="238" t="s">
        <v>30</v>
      </c>
      <c r="C19" s="255"/>
      <c r="D19" s="251"/>
      <c r="E19" s="243">
        <f>SUM(E15:E18)</f>
        <v>0</v>
      </c>
      <c r="F19" s="299" t="s">
        <v>30</v>
      </c>
      <c r="G19" s="300"/>
      <c r="H19" s="229"/>
      <c r="I19" s="258">
        <f>SUM(I15:I18)</f>
        <v>0</v>
      </c>
      <c r="J19" s="271"/>
      <c r="K19" s="268"/>
      <c r="L19" s="268"/>
      <c r="M19" s="268"/>
      <c r="N19" s="268"/>
      <c r="O19" s="268"/>
      <c r="P19" s="153"/>
    </row>
    <row r="20" spans="1:23" ht="18" customHeight="1" x14ac:dyDescent="0.3">
      <c r="A20" s="1"/>
      <c r="B20" s="244" t="s">
        <v>40</v>
      </c>
      <c r="C20" s="247"/>
      <c r="D20" s="247"/>
      <c r="E20" s="263"/>
      <c r="F20" s="291" t="s">
        <v>40</v>
      </c>
      <c r="G20" s="295"/>
      <c r="H20" s="233"/>
      <c r="I20" s="259"/>
      <c r="J20" s="274"/>
      <c r="K20" s="268"/>
      <c r="L20" s="268"/>
      <c r="M20" s="268"/>
      <c r="N20" s="268"/>
      <c r="O20" s="268"/>
      <c r="P20" s="153"/>
    </row>
    <row r="21" spans="1:23" ht="18" customHeight="1" x14ac:dyDescent="0.3">
      <c r="A21" s="1"/>
      <c r="B21" s="212" t="s">
        <v>184</v>
      </c>
      <c r="C21" s="231"/>
      <c r="D21" s="231"/>
      <c r="E21" s="241">
        <f>'SO 15258'!E21</f>
        <v>0</v>
      </c>
      <c r="F21" s="286" t="s">
        <v>187</v>
      </c>
      <c r="G21" s="287"/>
      <c r="H21" s="231"/>
      <c r="I21" s="256">
        <f>'SO 15258'!P21</f>
        <v>0</v>
      </c>
      <c r="J21" s="201"/>
      <c r="K21" s="268"/>
      <c r="L21" s="268"/>
      <c r="M21" s="268"/>
      <c r="N21" s="268"/>
      <c r="O21" s="268"/>
      <c r="P21" s="153"/>
    </row>
    <row r="22" spans="1:23" ht="18" customHeight="1" x14ac:dyDescent="0.3">
      <c r="A22" s="1"/>
      <c r="B22" s="238" t="s">
        <v>185</v>
      </c>
      <c r="C22" s="229"/>
      <c r="D22" s="229"/>
      <c r="E22" s="228">
        <f>'SO 15258'!E22</f>
        <v>0</v>
      </c>
      <c r="F22" s="286" t="s">
        <v>188</v>
      </c>
      <c r="G22" s="287"/>
      <c r="H22" s="229"/>
      <c r="I22" s="257">
        <f>'SO 15258'!P22</f>
        <v>0</v>
      </c>
      <c r="J22" s="271"/>
      <c r="K22" s="268"/>
      <c r="L22" s="268"/>
      <c r="M22" s="268"/>
      <c r="N22" s="268"/>
      <c r="O22" s="268"/>
      <c r="P22" s="153"/>
      <c r="V22" s="53"/>
      <c r="W22" s="53"/>
    </row>
    <row r="23" spans="1:23" ht="18" customHeight="1" x14ac:dyDescent="0.3">
      <c r="A23" s="1"/>
      <c r="B23" s="238" t="s">
        <v>186</v>
      </c>
      <c r="C23" s="229"/>
      <c r="D23" s="229"/>
      <c r="E23" s="228">
        <f>'SO 15258'!E23</f>
        <v>0</v>
      </c>
      <c r="F23" s="286" t="s">
        <v>189</v>
      </c>
      <c r="G23" s="287"/>
      <c r="H23" s="229"/>
      <c r="I23" s="257">
        <f>'SO 15258'!P23</f>
        <v>0</v>
      </c>
      <c r="J23" s="271"/>
      <c r="K23" s="268"/>
      <c r="L23" s="268"/>
      <c r="M23" s="268"/>
      <c r="N23" s="268"/>
      <c r="O23" s="268"/>
      <c r="P23" s="153"/>
      <c r="V23" s="53"/>
      <c r="W23" s="53"/>
    </row>
    <row r="24" spans="1:23" ht="18" customHeight="1" x14ac:dyDescent="0.3">
      <c r="A24" s="1"/>
      <c r="B24" s="235"/>
      <c r="C24" s="229"/>
      <c r="D24" s="229"/>
      <c r="E24" s="229"/>
      <c r="F24" s="288"/>
      <c r="G24" s="287"/>
      <c r="H24" s="229"/>
      <c r="I24" s="235"/>
      <c r="J24" s="271"/>
      <c r="K24" s="268"/>
      <c r="L24" s="268"/>
      <c r="M24" s="268"/>
      <c r="N24" s="268"/>
      <c r="O24" s="268"/>
      <c r="P24" s="153"/>
      <c r="V24" s="53"/>
      <c r="W24" s="53"/>
    </row>
    <row r="25" spans="1:23" ht="18" customHeight="1" x14ac:dyDescent="0.3">
      <c r="A25" s="1"/>
      <c r="B25" s="238"/>
      <c r="C25" s="229"/>
      <c r="D25" s="229"/>
      <c r="E25" s="229"/>
      <c r="F25" s="289" t="s">
        <v>30</v>
      </c>
      <c r="G25" s="290"/>
      <c r="H25" s="229"/>
      <c r="I25" s="258">
        <f>SUM(E21:E24)+SUM(I21:I24)</f>
        <v>0</v>
      </c>
      <c r="J25" s="271"/>
      <c r="K25" s="268"/>
      <c r="L25" s="268"/>
      <c r="M25" s="268"/>
      <c r="N25" s="268"/>
      <c r="O25" s="268"/>
      <c r="P25" s="153"/>
    </row>
    <row r="26" spans="1:23" ht="18" customHeight="1" x14ac:dyDescent="0.3">
      <c r="A26" s="1"/>
      <c r="B26" s="211" t="s">
        <v>52</v>
      </c>
      <c r="C26" s="132"/>
      <c r="D26" s="132"/>
      <c r="E26" s="265"/>
      <c r="F26" s="291" t="s">
        <v>35</v>
      </c>
      <c r="G26" s="292"/>
      <c r="H26" s="132"/>
      <c r="I26" s="234"/>
      <c r="J26" s="273"/>
      <c r="K26" s="268"/>
      <c r="L26" s="268"/>
      <c r="M26" s="268"/>
      <c r="N26" s="268"/>
      <c r="O26" s="268"/>
      <c r="P26" s="153"/>
    </row>
    <row r="27" spans="1:23" ht="18" customHeight="1" x14ac:dyDescent="0.3">
      <c r="A27" s="1"/>
      <c r="B27" s="208"/>
      <c r="C27" s="1"/>
      <c r="D27" s="1"/>
      <c r="E27" s="266"/>
      <c r="F27" s="279" t="s">
        <v>36</v>
      </c>
      <c r="G27" s="280"/>
      <c r="H27" s="133"/>
      <c r="I27" s="256">
        <f>E19+I19+I25</f>
        <v>0</v>
      </c>
      <c r="J27" s="201"/>
      <c r="K27" s="268"/>
      <c r="L27" s="268"/>
      <c r="M27" s="268"/>
      <c r="N27" s="268"/>
      <c r="O27" s="268"/>
      <c r="P27" s="153"/>
    </row>
    <row r="28" spans="1:23" ht="18" customHeight="1" x14ac:dyDescent="0.3">
      <c r="A28" s="1"/>
      <c r="B28" s="208"/>
      <c r="C28" s="1"/>
      <c r="D28" s="1"/>
      <c r="E28" s="266"/>
      <c r="F28" s="281" t="s">
        <v>37</v>
      </c>
      <c r="G28" s="282"/>
      <c r="H28" s="246">
        <f>Rekapitulácia!B9</f>
        <v>0</v>
      </c>
      <c r="I28" s="244">
        <f>ROUND(((ROUND(H28,2)*20)/100),2)*1</f>
        <v>0</v>
      </c>
      <c r="J28" s="274"/>
      <c r="K28" s="268"/>
      <c r="L28" s="268"/>
      <c r="M28" s="268"/>
      <c r="N28" s="268"/>
      <c r="O28" s="268"/>
      <c r="P28" s="152"/>
    </row>
    <row r="29" spans="1:23" ht="18" customHeight="1" x14ac:dyDescent="0.3">
      <c r="A29" s="1"/>
      <c r="B29" s="208"/>
      <c r="C29" s="1"/>
      <c r="D29" s="1"/>
      <c r="E29" s="266"/>
      <c r="F29" s="283" t="s">
        <v>38</v>
      </c>
      <c r="G29" s="284"/>
      <c r="H29" s="241">
        <f>Rekapitulácia!B10</f>
        <v>0</v>
      </c>
      <c r="I29" s="212">
        <f>ROUND(((ROUND(H29,2)*0)/100),2)</f>
        <v>0</v>
      </c>
      <c r="J29" s="201"/>
      <c r="K29" s="268"/>
      <c r="L29" s="268"/>
      <c r="M29" s="268"/>
      <c r="N29" s="268"/>
      <c r="O29" s="268"/>
      <c r="P29" s="152"/>
    </row>
    <row r="30" spans="1:23" ht="18" customHeight="1" x14ac:dyDescent="0.3">
      <c r="A30" s="1"/>
      <c r="B30" s="208"/>
      <c r="C30" s="1"/>
      <c r="D30" s="1"/>
      <c r="E30" s="266"/>
      <c r="F30" s="281" t="s">
        <v>39</v>
      </c>
      <c r="G30" s="282"/>
      <c r="H30" s="233"/>
      <c r="I30" s="264">
        <f>SUM(I27:I29)</f>
        <v>0</v>
      </c>
      <c r="J30" s="274"/>
      <c r="K30" s="268"/>
      <c r="L30" s="268"/>
      <c r="M30" s="268"/>
      <c r="N30" s="268"/>
      <c r="O30" s="268"/>
      <c r="P30" s="153"/>
    </row>
    <row r="31" spans="1:23" ht="18" customHeight="1" x14ac:dyDescent="0.3">
      <c r="A31" s="1"/>
      <c r="B31" s="208"/>
      <c r="C31" s="1"/>
      <c r="D31" s="1"/>
      <c r="E31" s="267"/>
      <c r="F31" s="280"/>
      <c r="G31" s="285"/>
      <c r="H31" s="231"/>
      <c r="I31" s="208"/>
      <c r="J31" s="201"/>
      <c r="K31" s="268"/>
      <c r="L31" s="268"/>
      <c r="M31" s="268"/>
      <c r="N31" s="268"/>
      <c r="O31" s="268"/>
      <c r="P31" s="153"/>
    </row>
    <row r="32" spans="1:23" ht="18" customHeight="1" x14ac:dyDescent="0.3">
      <c r="A32" s="1"/>
      <c r="B32" s="211" t="s">
        <v>50</v>
      </c>
      <c r="C32" s="127"/>
      <c r="D32" s="127"/>
      <c r="E32" s="245" t="s">
        <v>51</v>
      </c>
      <c r="F32" s="230"/>
      <c r="G32" s="127"/>
      <c r="H32" s="132"/>
      <c r="I32" s="127"/>
      <c r="J32" s="273"/>
      <c r="K32" s="268"/>
      <c r="L32" s="268"/>
      <c r="M32" s="268"/>
      <c r="N32" s="268"/>
      <c r="O32" s="268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1"/>
      <c r="K33" s="268"/>
      <c r="L33" s="268"/>
      <c r="M33" s="268"/>
      <c r="N33" s="268"/>
      <c r="O33" s="268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1"/>
      <c r="K34" s="268"/>
      <c r="L34" s="268"/>
      <c r="M34" s="268"/>
      <c r="N34" s="268"/>
      <c r="O34" s="268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1"/>
      <c r="K35" s="268"/>
      <c r="L35" s="268"/>
      <c r="M35" s="268"/>
      <c r="N35" s="268"/>
      <c r="O35" s="268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1"/>
      <c r="K36" s="268"/>
      <c r="L36" s="268"/>
      <c r="M36" s="268"/>
      <c r="N36" s="268"/>
      <c r="O36" s="268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1"/>
      <c r="K37" s="268"/>
      <c r="L37" s="268"/>
      <c r="M37" s="268"/>
      <c r="N37" s="268"/>
      <c r="O37" s="268"/>
      <c r="P37" s="153"/>
    </row>
    <row r="38" spans="1:23" ht="18" customHeight="1" x14ac:dyDescent="0.3">
      <c r="A38" s="1"/>
      <c r="B38" s="269"/>
      <c r="C38" s="270"/>
      <c r="D38" s="270"/>
      <c r="E38" s="270"/>
      <c r="F38" s="270"/>
      <c r="G38" s="270"/>
      <c r="H38" s="270"/>
      <c r="I38" s="270"/>
      <c r="J38" s="275"/>
      <c r="K38" s="268"/>
      <c r="L38" s="268"/>
      <c r="M38" s="268"/>
      <c r="N38" s="268"/>
      <c r="O38" s="268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A3A7-9A15-42D4-A4FC-649E23C73030}">
  <dimension ref="A1:AA148"/>
  <sheetViews>
    <sheetView tabSelected="1" workbookViewId="0">
      <pane ySplit="1" topLeftCell="A78" activePane="bottomLeft" state="frozen"/>
      <selection pane="bottomLeft" activeCell="G139" sqref="G13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3320312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8" t="s">
        <v>13</v>
      </c>
      <c r="C1" s="334"/>
      <c r="D1" s="12"/>
      <c r="E1" s="379" t="s">
        <v>0</v>
      </c>
      <c r="F1" s="380"/>
      <c r="G1" s="13"/>
      <c r="H1" s="333" t="s">
        <v>67</v>
      </c>
      <c r="I1" s="334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1" t="s">
        <v>13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3"/>
      <c r="R2" s="383"/>
      <c r="S2" s="383"/>
      <c r="T2" s="383"/>
      <c r="U2" s="383"/>
      <c r="V2" s="384"/>
      <c r="W2" s="53"/>
    </row>
    <row r="3" spans="1:23" ht="18" customHeight="1" x14ac:dyDescent="0.3">
      <c r="A3" s="15"/>
      <c r="B3" s="385" t="s">
        <v>1</v>
      </c>
      <c r="C3" s="386"/>
      <c r="D3" s="386"/>
      <c r="E3" s="386"/>
      <c r="F3" s="386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8"/>
      <c r="W3" s="53"/>
    </row>
    <row r="4" spans="1:23" ht="18" customHeight="1" x14ac:dyDescent="0.3">
      <c r="A4" s="15"/>
      <c r="B4" s="43" t="s">
        <v>14</v>
      </c>
      <c r="C4" s="32"/>
      <c r="D4" s="25"/>
      <c r="E4" s="25"/>
      <c r="F4" s="44" t="s">
        <v>15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16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17</v>
      </c>
      <c r="C6" s="32"/>
      <c r="D6" s="44" t="s">
        <v>18</v>
      </c>
      <c r="E6" s="25"/>
      <c r="F6" s="44" t="s">
        <v>19</v>
      </c>
      <c r="G6" s="44" t="s">
        <v>20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9" t="s">
        <v>21</v>
      </c>
      <c r="C7" s="390"/>
      <c r="D7" s="390"/>
      <c r="E7" s="390"/>
      <c r="F7" s="390"/>
      <c r="G7" s="390"/>
      <c r="H7" s="391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24</v>
      </c>
      <c r="C8" s="46"/>
      <c r="D8" s="28"/>
      <c r="E8" s="28"/>
      <c r="F8" s="50" t="s">
        <v>25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9" t="s">
        <v>22</v>
      </c>
      <c r="C9" s="370"/>
      <c r="D9" s="370"/>
      <c r="E9" s="370"/>
      <c r="F9" s="370"/>
      <c r="G9" s="370"/>
      <c r="H9" s="371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24</v>
      </c>
      <c r="C10" s="32"/>
      <c r="D10" s="25"/>
      <c r="E10" s="25"/>
      <c r="F10" s="44" t="s">
        <v>25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9" t="s">
        <v>23</v>
      </c>
      <c r="C11" s="370"/>
      <c r="D11" s="370"/>
      <c r="E11" s="370"/>
      <c r="F11" s="370"/>
      <c r="G11" s="370"/>
      <c r="H11" s="371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24</v>
      </c>
      <c r="C12" s="32"/>
      <c r="D12" s="25"/>
      <c r="E12" s="25"/>
      <c r="F12" s="44" t="s">
        <v>25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47</v>
      </c>
      <c r="D14" s="61" t="s">
        <v>48</v>
      </c>
      <c r="E14" s="66" t="s">
        <v>49</v>
      </c>
      <c r="F14" s="372" t="s">
        <v>31</v>
      </c>
      <c r="G14" s="373"/>
      <c r="H14" s="364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26</v>
      </c>
      <c r="C15" s="63">
        <f>'SO 15258'!E63</f>
        <v>0</v>
      </c>
      <c r="D15" s="58">
        <f>'SO 15258'!F63</f>
        <v>0</v>
      </c>
      <c r="E15" s="67">
        <f>'SO 15258'!G63</f>
        <v>0</v>
      </c>
      <c r="F15" s="374" t="s">
        <v>32</v>
      </c>
      <c r="G15" s="366"/>
      <c r="H15" s="349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27</v>
      </c>
      <c r="C16" s="92"/>
      <c r="D16" s="93"/>
      <c r="E16" s="94"/>
      <c r="F16" s="375" t="s">
        <v>33</v>
      </c>
      <c r="G16" s="366"/>
      <c r="H16" s="349"/>
      <c r="I16" s="25"/>
      <c r="J16" s="25"/>
      <c r="K16" s="26"/>
      <c r="L16" s="26"/>
      <c r="M16" s="26"/>
      <c r="N16" s="26"/>
      <c r="O16" s="74"/>
      <c r="P16" s="83">
        <f>(SUM(Z80:Z147))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28</v>
      </c>
      <c r="C17" s="63"/>
      <c r="D17" s="58"/>
      <c r="E17" s="67"/>
      <c r="F17" s="376" t="s">
        <v>34</v>
      </c>
      <c r="G17" s="366"/>
      <c r="H17" s="349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29</v>
      </c>
      <c r="C18" s="64"/>
      <c r="D18" s="59"/>
      <c r="E18" s="68"/>
      <c r="F18" s="377"/>
      <c r="G18" s="368"/>
      <c r="H18" s="349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30</v>
      </c>
      <c r="C19" s="65"/>
      <c r="D19" s="60"/>
      <c r="E19" s="69">
        <f>SUM(E15:E18)</f>
        <v>0</v>
      </c>
      <c r="F19" s="361" t="s">
        <v>30</v>
      </c>
      <c r="G19" s="348"/>
      <c r="H19" s="36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40</v>
      </c>
      <c r="C20" s="57"/>
      <c r="D20" s="95"/>
      <c r="E20" s="96"/>
      <c r="F20" s="350" t="s">
        <v>40</v>
      </c>
      <c r="G20" s="363"/>
      <c r="H20" s="364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41</v>
      </c>
      <c r="C21" s="51"/>
      <c r="D21" s="91"/>
      <c r="E21" s="70">
        <f>((E15*U22*0)+(E16*V22*0)+(E17*W22*0))/100</f>
        <v>0</v>
      </c>
      <c r="F21" s="365" t="s">
        <v>44</v>
      </c>
      <c r="G21" s="366"/>
      <c r="H21" s="349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42</v>
      </c>
      <c r="C22" s="34"/>
      <c r="D22" s="72"/>
      <c r="E22" s="71">
        <f>((E15*U23*0)+(E16*V23*0)+(E17*W23*0))/100</f>
        <v>0</v>
      </c>
      <c r="F22" s="365" t="s">
        <v>45</v>
      </c>
      <c r="G22" s="366"/>
      <c r="H22" s="349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43</v>
      </c>
      <c r="C23" s="34"/>
      <c r="D23" s="72"/>
      <c r="E23" s="71">
        <f>((E15*U24*0)+(E16*V24*0)+(E17*W24*0))/100</f>
        <v>0</v>
      </c>
      <c r="F23" s="365" t="s">
        <v>46</v>
      </c>
      <c r="G23" s="366"/>
      <c r="H23" s="349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7"/>
      <c r="G24" s="368"/>
      <c r="H24" s="349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7" t="s">
        <v>30</v>
      </c>
      <c r="G25" s="348"/>
      <c r="H25" s="349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52</v>
      </c>
      <c r="C26" s="98"/>
      <c r="D26" s="100"/>
      <c r="E26" s="106"/>
      <c r="F26" s="350" t="s">
        <v>35</v>
      </c>
      <c r="G26" s="351"/>
      <c r="H26" s="352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3" t="s">
        <v>36</v>
      </c>
      <c r="G27" s="336"/>
      <c r="H27" s="354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5" t="s">
        <v>37</v>
      </c>
      <c r="G28" s="356"/>
      <c r="H28" s="218">
        <f>P27-SUM('SO 15258'!K80:'SO 15258'!K147)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7" t="s">
        <v>38</v>
      </c>
      <c r="G29" s="358"/>
      <c r="H29" s="33">
        <f>SUM('SO 15258'!K80:'SO 15258'!K147)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59" t="s">
        <v>39</v>
      </c>
      <c r="G30" s="360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6"/>
      <c r="G31" s="337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50</v>
      </c>
      <c r="C32" s="102"/>
      <c r="D32" s="19"/>
      <c r="E32" s="111" t="s">
        <v>51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0" t="s">
        <v>0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2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19" t="s">
        <v>21</v>
      </c>
      <c r="C46" s="320"/>
      <c r="D46" s="320"/>
      <c r="E46" s="321"/>
      <c r="F46" s="343" t="s">
        <v>18</v>
      </c>
      <c r="G46" s="320"/>
      <c r="H46" s="321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19" t="s">
        <v>22</v>
      </c>
      <c r="C47" s="320"/>
      <c r="D47" s="320"/>
      <c r="E47" s="321"/>
      <c r="F47" s="343" t="s">
        <v>16</v>
      </c>
      <c r="G47" s="320"/>
      <c r="H47" s="321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19" t="s">
        <v>23</v>
      </c>
      <c r="C48" s="320"/>
      <c r="D48" s="320"/>
      <c r="E48" s="321"/>
      <c r="F48" s="343" t="s">
        <v>56</v>
      </c>
      <c r="G48" s="320"/>
      <c r="H48" s="321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4" t="s">
        <v>1</v>
      </c>
      <c r="C49" s="345"/>
      <c r="D49" s="345"/>
      <c r="E49" s="345"/>
      <c r="F49" s="345"/>
      <c r="G49" s="345"/>
      <c r="H49" s="345"/>
      <c r="I49" s="346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57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38" t="s">
        <v>53</v>
      </c>
      <c r="C54" s="339"/>
      <c r="D54" s="129"/>
      <c r="E54" s="129" t="s">
        <v>47</v>
      </c>
      <c r="F54" s="129" t="s">
        <v>48</v>
      </c>
      <c r="G54" s="129" t="s">
        <v>30</v>
      </c>
      <c r="H54" s="129" t="s">
        <v>54</v>
      </c>
      <c r="I54" s="129" t="s">
        <v>55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5" t="s">
        <v>58</v>
      </c>
      <c r="C55" s="325"/>
      <c r="D55" s="325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26" t="s">
        <v>59</v>
      </c>
      <c r="C56" s="327"/>
      <c r="D56" s="327"/>
      <c r="E56" s="140">
        <f>'SO 15258'!L94</f>
        <v>0</v>
      </c>
      <c r="F56" s="140">
        <f>'SO 15258'!M94</f>
        <v>0</v>
      </c>
      <c r="G56" s="140">
        <f>'SO 15258'!I94</f>
        <v>0</v>
      </c>
      <c r="H56" s="141">
        <f>'SO 15258'!S94</f>
        <v>0</v>
      </c>
      <c r="I56" s="141">
        <f>'SO 15258'!V94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26" t="s">
        <v>60</v>
      </c>
      <c r="C57" s="327"/>
      <c r="D57" s="327"/>
      <c r="E57" s="140">
        <f>'SO 15258'!L106</f>
        <v>0</v>
      </c>
      <c r="F57" s="140">
        <f>'SO 15258'!M106</f>
        <v>0</v>
      </c>
      <c r="G57" s="140">
        <f>'SO 15258'!I106</f>
        <v>0</v>
      </c>
      <c r="H57" s="141">
        <f>'SO 15258'!S106</f>
        <v>383.88</v>
      </c>
      <c r="I57" s="141">
        <f>'SO 15258'!V106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26" t="s">
        <v>61</v>
      </c>
      <c r="C58" s="327"/>
      <c r="D58" s="327"/>
      <c r="E58" s="140">
        <f>'SO 15258'!L111</f>
        <v>0</v>
      </c>
      <c r="F58" s="140">
        <f>'SO 15258'!M111</f>
        <v>0</v>
      </c>
      <c r="G58" s="140">
        <f>'SO 15258'!I111</f>
        <v>0</v>
      </c>
      <c r="H58" s="141">
        <f>'SO 15258'!S111</f>
        <v>3.14</v>
      </c>
      <c r="I58" s="141">
        <f>'SO 15258'!V111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26" t="s">
        <v>62</v>
      </c>
      <c r="C59" s="327"/>
      <c r="D59" s="327"/>
      <c r="E59" s="140">
        <f>'SO 15258'!L122</f>
        <v>0</v>
      </c>
      <c r="F59" s="140">
        <f>'SO 15258'!M122</f>
        <v>0</v>
      </c>
      <c r="G59" s="140">
        <f>'SO 15258'!I122</f>
        <v>0</v>
      </c>
      <c r="H59" s="141">
        <f>'SO 15258'!S122</f>
        <v>5393.23</v>
      </c>
      <c r="I59" s="141">
        <f>'SO 15258'!V122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26" t="s">
        <v>63</v>
      </c>
      <c r="C60" s="327"/>
      <c r="D60" s="327"/>
      <c r="E60" s="140">
        <f>'SO 15258'!L127</f>
        <v>0</v>
      </c>
      <c r="F60" s="140">
        <f>'SO 15258'!M127</f>
        <v>0</v>
      </c>
      <c r="G60" s="140">
        <f>'SO 15258'!I127</f>
        <v>0</v>
      </c>
      <c r="H60" s="141">
        <f>'SO 15258'!S127</f>
        <v>7.32</v>
      </c>
      <c r="I60" s="141">
        <f>'SO 15258'!V127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26" t="s">
        <v>64</v>
      </c>
      <c r="C61" s="327"/>
      <c r="D61" s="327"/>
      <c r="E61" s="140">
        <f>'SO 15258'!L141</f>
        <v>0</v>
      </c>
      <c r="F61" s="140">
        <f>'SO 15258'!M141</f>
        <v>0</v>
      </c>
      <c r="G61" s="140">
        <f>'SO 15258'!I141</f>
        <v>0</v>
      </c>
      <c r="H61" s="141">
        <f>'SO 15258'!S141</f>
        <v>234.2</v>
      </c>
      <c r="I61" s="141">
        <f>'SO 15258'!V141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26" t="s">
        <v>65</v>
      </c>
      <c r="C62" s="327"/>
      <c r="D62" s="327"/>
      <c r="E62" s="140">
        <f>'SO 15258'!L145</f>
        <v>0</v>
      </c>
      <c r="F62" s="140">
        <f>'SO 15258'!M145</f>
        <v>0</v>
      </c>
      <c r="G62" s="140">
        <f>'SO 15258'!I145</f>
        <v>0</v>
      </c>
      <c r="H62" s="141">
        <f>'SO 15258'!S145</f>
        <v>0</v>
      </c>
      <c r="I62" s="141">
        <f>'SO 15258'!V145</f>
        <v>0</v>
      </c>
      <c r="J62" s="141"/>
      <c r="K62" s="141"/>
      <c r="L62" s="141"/>
      <c r="M62" s="141"/>
      <c r="N62" s="141"/>
      <c r="O62" s="141"/>
      <c r="P62" s="141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0"/>
      <c r="B63" s="328" t="s">
        <v>58</v>
      </c>
      <c r="C63" s="313"/>
      <c r="D63" s="313"/>
      <c r="E63" s="142">
        <f>'SO 15258'!L147</f>
        <v>0</v>
      </c>
      <c r="F63" s="142">
        <f>'SO 15258'!M147</f>
        <v>0</v>
      </c>
      <c r="G63" s="142">
        <f>'SO 15258'!I147</f>
        <v>0</v>
      </c>
      <c r="H63" s="143">
        <f>'SO 15258'!S147</f>
        <v>6021.77</v>
      </c>
      <c r="I63" s="143">
        <f>'SO 15258'!V147</f>
        <v>0</v>
      </c>
      <c r="J63" s="143"/>
      <c r="K63" s="143"/>
      <c r="L63" s="143"/>
      <c r="M63" s="143"/>
      <c r="N63" s="143"/>
      <c r="O63" s="143"/>
      <c r="P63" s="143"/>
      <c r="Q63" s="139"/>
      <c r="R63" s="139"/>
      <c r="S63" s="139"/>
      <c r="T63" s="139"/>
      <c r="U63" s="139"/>
      <c r="V63" s="152"/>
      <c r="W63" s="217"/>
      <c r="X63" s="139"/>
      <c r="Y63" s="139"/>
      <c r="Z63" s="139"/>
    </row>
    <row r="64" spans="1:26" x14ac:dyDescent="0.3">
      <c r="A64" s="1"/>
      <c r="B64" s="208"/>
      <c r="C64" s="1"/>
      <c r="D64" s="1"/>
      <c r="E64" s="133"/>
      <c r="F64" s="133"/>
      <c r="G64" s="133"/>
      <c r="H64" s="134"/>
      <c r="I64" s="134"/>
      <c r="J64" s="134"/>
      <c r="K64" s="134"/>
      <c r="L64" s="134"/>
      <c r="M64" s="134"/>
      <c r="N64" s="134"/>
      <c r="O64" s="134"/>
      <c r="P64" s="134"/>
      <c r="V64" s="153"/>
      <c r="W64" s="53"/>
    </row>
    <row r="65" spans="1:26" x14ac:dyDescent="0.3">
      <c r="A65" s="144"/>
      <c r="B65" s="329" t="s">
        <v>66</v>
      </c>
      <c r="C65" s="330"/>
      <c r="D65" s="330"/>
      <c r="E65" s="146">
        <f>'SO 15258'!L148</f>
        <v>0</v>
      </c>
      <c r="F65" s="146">
        <f>'SO 15258'!M148</f>
        <v>0</v>
      </c>
      <c r="G65" s="146">
        <f>'SO 15258'!I148</f>
        <v>0</v>
      </c>
      <c r="H65" s="147">
        <f>'SO 15258'!S148</f>
        <v>6021.77</v>
      </c>
      <c r="I65" s="147">
        <f>'SO 15258'!V148</f>
        <v>0</v>
      </c>
      <c r="J65" s="148"/>
      <c r="K65" s="148"/>
      <c r="L65" s="148"/>
      <c r="M65" s="148"/>
      <c r="N65" s="148"/>
      <c r="O65" s="148"/>
      <c r="P65" s="148"/>
      <c r="Q65" s="149"/>
      <c r="R65" s="149"/>
      <c r="S65" s="149"/>
      <c r="T65" s="149"/>
      <c r="U65" s="149"/>
      <c r="V65" s="154"/>
      <c r="W65" s="217"/>
      <c r="X65" s="145"/>
      <c r="Y65" s="145"/>
      <c r="Z65" s="145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42"/>
      <c r="C67" s="3"/>
      <c r="D67" s="3"/>
      <c r="E67" s="14"/>
      <c r="F67" s="14"/>
      <c r="G67" s="14"/>
      <c r="H67" s="155"/>
      <c r="I67" s="155"/>
      <c r="J67" s="155"/>
      <c r="K67" s="155"/>
      <c r="L67" s="155"/>
      <c r="M67" s="155"/>
      <c r="N67" s="155"/>
      <c r="O67" s="155"/>
      <c r="P67" s="155"/>
      <c r="Q67" s="11"/>
      <c r="R67" s="11"/>
      <c r="S67" s="11"/>
      <c r="T67" s="11"/>
      <c r="U67" s="11"/>
      <c r="V67" s="11"/>
      <c r="W67" s="53"/>
    </row>
    <row r="68" spans="1:26" x14ac:dyDescent="0.3">
      <c r="A68" s="15"/>
      <c r="B68" s="38"/>
      <c r="C68" s="8"/>
      <c r="D68" s="8"/>
      <c r="E68" s="27"/>
      <c r="F68" s="27"/>
      <c r="G68" s="27"/>
      <c r="H68" s="156"/>
      <c r="I68" s="156"/>
      <c r="J68" s="156"/>
      <c r="K68" s="156"/>
      <c r="L68" s="156"/>
      <c r="M68" s="156"/>
      <c r="N68" s="156"/>
      <c r="O68" s="156"/>
      <c r="P68" s="156"/>
      <c r="Q68" s="16"/>
      <c r="R68" s="16"/>
      <c r="S68" s="16"/>
      <c r="T68" s="16"/>
      <c r="U68" s="16"/>
      <c r="V68" s="16"/>
      <c r="W68" s="53"/>
    </row>
    <row r="69" spans="1:26" ht="34.950000000000003" customHeight="1" x14ac:dyDescent="0.3">
      <c r="A69" s="1"/>
      <c r="B69" s="331" t="s">
        <v>67</v>
      </c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53"/>
    </row>
    <row r="70" spans="1:26" x14ac:dyDescent="0.3">
      <c r="A70" s="15"/>
      <c r="B70" s="97"/>
      <c r="C70" s="19"/>
      <c r="D70" s="19"/>
      <c r="E70" s="99"/>
      <c r="F70" s="99"/>
      <c r="G70" s="99"/>
      <c r="H70" s="170"/>
      <c r="I70" s="170"/>
      <c r="J70" s="170"/>
      <c r="K70" s="170"/>
      <c r="L70" s="170"/>
      <c r="M70" s="170"/>
      <c r="N70" s="170"/>
      <c r="O70" s="170"/>
      <c r="P70" s="170"/>
      <c r="Q70" s="20"/>
      <c r="R70" s="20"/>
      <c r="S70" s="20"/>
      <c r="T70" s="20"/>
      <c r="U70" s="20"/>
      <c r="V70" s="20"/>
      <c r="W70" s="53"/>
    </row>
    <row r="71" spans="1:26" ht="19.95" customHeight="1" x14ac:dyDescent="0.3">
      <c r="A71" s="203"/>
      <c r="B71" s="316" t="s">
        <v>21</v>
      </c>
      <c r="C71" s="317"/>
      <c r="D71" s="317"/>
      <c r="E71" s="318"/>
      <c r="F71" s="168"/>
      <c r="G71" s="168"/>
      <c r="H71" s="169" t="s">
        <v>78</v>
      </c>
      <c r="I71" s="322" t="s">
        <v>79</v>
      </c>
      <c r="J71" s="323"/>
      <c r="K71" s="323"/>
      <c r="L71" s="323"/>
      <c r="M71" s="323"/>
      <c r="N71" s="323"/>
      <c r="O71" s="323"/>
      <c r="P71" s="324"/>
      <c r="Q71" s="18"/>
      <c r="R71" s="18"/>
      <c r="S71" s="18"/>
      <c r="T71" s="18"/>
      <c r="U71" s="18"/>
      <c r="V71" s="18"/>
      <c r="W71" s="53"/>
    </row>
    <row r="72" spans="1:26" ht="19.95" customHeight="1" x14ac:dyDescent="0.3">
      <c r="A72" s="203"/>
      <c r="B72" s="319" t="s">
        <v>22</v>
      </c>
      <c r="C72" s="320"/>
      <c r="D72" s="320"/>
      <c r="E72" s="321"/>
      <c r="F72" s="164"/>
      <c r="G72" s="164"/>
      <c r="H72" s="165" t="s">
        <v>16</v>
      </c>
      <c r="I72" s="16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203"/>
      <c r="B73" s="319" t="s">
        <v>23</v>
      </c>
      <c r="C73" s="320"/>
      <c r="D73" s="320"/>
      <c r="E73" s="321"/>
      <c r="F73" s="164"/>
      <c r="G73" s="164"/>
      <c r="H73" s="165" t="s">
        <v>80</v>
      </c>
      <c r="I73" s="165" t="s">
        <v>20</v>
      </c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81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7" t="s">
        <v>14</v>
      </c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42"/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9" t="s">
        <v>57</v>
      </c>
      <c r="C78" s="166"/>
      <c r="D78" s="166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x14ac:dyDescent="0.3">
      <c r="A79" s="2"/>
      <c r="B79" s="210" t="s">
        <v>68</v>
      </c>
      <c r="C79" s="129" t="s">
        <v>69</v>
      </c>
      <c r="D79" s="129" t="s">
        <v>70</v>
      </c>
      <c r="E79" s="157"/>
      <c r="F79" s="157" t="s">
        <v>71</v>
      </c>
      <c r="G79" s="157" t="s">
        <v>72</v>
      </c>
      <c r="H79" s="158" t="s">
        <v>73</v>
      </c>
      <c r="I79" s="158" t="s">
        <v>74</v>
      </c>
      <c r="J79" s="158"/>
      <c r="K79" s="158"/>
      <c r="L79" s="158"/>
      <c r="M79" s="158"/>
      <c r="N79" s="158"/>
      <c r="O79" s="158"/>
      <c r="P79" s="158" t="s">
        <v>75</v>
      </c>
      <c r="Q79" s="159"/>
      <c r="R79" s="159"/>
      <c r="S79" s="129" t="s">
        <v>76</v>
      </c>
      <c r="T79" s="160"/>
      <c r="U79" s="160"/>
      <c r="V79" s="129" t="s">
        <v>77</v>
      </c>
      <c r="W79" s="53"/>
    </row>
    <row r="80" spans="1:26" x14ac:dyDescent="0.3">
      <c r="A80" s="10"/>
      <c r="B80" s="211"/>
      <c r="C80" s="171"/>
      <c r="D80" s="325" t="s">
        <v>58</v>
      </c>
      <c r="E80" s="325"/>
      <c r="F80" s="136"/>
      <c r="G80" s="172"/>
      <c r="H80" s="136"/>
      <c r="I80" s="136"/>
      <c r="J80" s="137"/>
      <c r="K80" s="137"/>
      <c r="L80" s="137"/>
      <c r="M80" s="137"/>
      <c r="N80" s="137"/>
      <c r="O80" s="137"/>
      <c r="P80" s="137"/>
      <c r="Q80" s="135"/>
      <c r="R80" s="135"/>
      <c r="S80" s="135"/>
      <c r="T80" s="135"/>
      <c r="U80" s="135"/>
      <c r="V80" s="196"/>
      <c r="W80" s="217"/>
      <c r="X80" s="139"/>
      <c r="Y80" s="139"/>
      <c r="Z80" s="139"/>
    </row>
    <row r="81" spans="1:26" x14ac:dyDescent="0.3">
      <c r="A81" s="10"/>
      <c r="B81" s="212"/>
      <c r="C81" s="174">
        <v>1</v>
      </c>
      <c r="D81" s="311" t="s">
        <v>59</v>
      </c>
      <c r="E81" s="311"/>
      <c r="F81" s="140"/>
      <c r="G81" s="173"/>
      <c r="H81" s="140"/>
      <c r="I81" s="140"/>
      <c r="J81" s="141"/>
      <c r="K81" s="141"/>
      <c r="L81" s="141"/>
      <c r="M81" s="141"/>
      <c r="N81" s="141"/>
      <c r="O81" s="141"/>
      <c r="P81" s="141"/>
      <c r="Q81" s="10"/>
      <c r="R81" s="10"/>
      <c r="S81" s="10"/>
      <c r="T81" s="10"/>
      <c r="U81" s="10"/>
      <c r="V81" s="197"/>
      <c r="W81" s="217"/>
      <c r="X81" s="139"/>
      <c r="Y81" s="139"/>
      <c r="Z81" s="139"/>
    </row>
    <row r="82" spans="1:26" ht="25.05" customHeight="1" x14ac:dyDescent="0.3">
      <c r="A82" s="181"/>
      <c r="B82" s="213">
        <v>1</v>
      </c>
      <c r="C82" s="182" t="s">
        <v>82</v>
      </c>
      <c r="D82" s="312" t="s">
        <v>83</v>
      </c>
      <c r="E82" s="312"/>
      <c r="F82" s="176" t="s">
        <v>84</v>
      </c>
      <c r="G82" s="177">
        <v>2501.6999999999998</v>
      </c>
      <c r="H82" s="176"/>
      <c r="I82" s="176">
        <f t="shared" ref="I82:I93" si="0">ROUND(G82*(H82),2)</f>
        <v>0</v>
      </c>
      <c r="J82" s="178">
        <f t="shared" ref="J82:J93" si="1">ROUND(G82*(N82),2)</f>
        <v>5378.66</v>
      </c>
      <c r="K82" s="179">
        <f t="shared" ref="K82:K93" si="2">ROUND(G82*(O82),2)</f>
        <v>0</v>
      </c>
      <c r="L82" s="179"/>
      <c r="M82" s="179">
        <f t="shared" ref="M82:M93" si="3">ROUND(G82*(H82),2)</f>
        <v>0</v>
      </c>
      <c r="N82" s="179">
        <v>2.15</v>
      </c>
      <c r="O82" s="179"/>
      <c r="P82" s="183"/>
      <c r="Q82" s="183"/>
      <c r="R82" s="183"/>
      <c r="S82" s="180">
        <f t="shared" ref="S82:S93" si="4">ROUND(G82*(P82),3)</f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2</v>
      </c>
      <c r="C83" s="182" t="s">
        <v>85</v>
      </c>
      <c r="D83" s="312" t="s">
        <v>86</v>
      </c>
      <c r="E83" s="312"/>
      <c r="F83" s="176" t="s">
        <v>84</v>
      </c>
      <c r="G83" s="177">
        <v>750.51</v>
      </c>
      <c r="H83" s="176"/>
      <c r="I83" s="176">
        <f t="shared" si="0"/>
        <v>0</v>
      </c>
      <c r="J83" s="178">
        <f t="shared" si="1"/>
        <v>743</v>
      </c>
      <c r="K83" s="179">
        <f t="shared" si="2"/>
        <v>0</v>
      </c>
      <c r="L83" s="179"/>
      <c r="M83" s="179">
        <f t="shared" si="3"/>
        <v>0</v>
      </c>
      <c r="N83" s="179">
        <v>0.99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3</v>
      </c>
      <c r="C84" s="182" t="s">
        <v>87</v>
      </c>
      <c r="D84" s="312" t="s">
        <v>88</v>
      </c>
      <c r="E84" s="312"/>
      <c r="F84" s="176" t="s">
        <v>84</v>
      </c>
      <c r="G84" s="177">
        <v>226.23</v>
      </c>
      <c r="H84" s="176"/>
      <c r="I84" s="176">
        <f t="shared" si="0"/>
        <v>0</v>
      </c>
      <c r="J84" s="178">
        <f t="shared" si="1"/>
        <v>3226.04</v>
      </c>
      <c r="K84" s="179">
        <f t="shared" si="2"/>
        <v>0</v>
      </c>
      <c r="L84" s="179"/>
      <c r="M84" s="179">
        <f t="shared" si="3"/>
        <v>0</v>
      </c>
      <c r="N84" s="179">
        <v>14.26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4</v>
      </c>
      <c r="C85" s="182" t="s">
        <v>89</v>
      </c>
      <c r="D85" s="312" t="s">
        <v>90</v>
      </c>
      <c r="E85" s="312"/>
      <c r="F85" s="176" t="s">
        <v>84</v>
      </c>
      <c r="G85" s="177">
        <v>67.87</v>
      </c>
      <c r="H85" s="176"/>
      <c r="I85" s="176">
        <f t="shared" si="0"/>
        <v>0</v>
      </c>
      <c r="J85" s="178">
        <f t="shared" si="1"/>
        <v>504.27</v>
      </c>
      <c r="K85" s="179">
        <f t="shared" si="2"/>
        <v>0</v>
      </c>
      <c r="L85" s="179"/>
      <c r="M85" s="179">
        <f t="shared" si="3"/>
        <v>0</v>
      </c>
      <c r="N85" s="179">
        <v>7.43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5</v>
      </c>
      <c r="C86" s="182" t="s">
        <v>91</v>
      </c>
      <c r="D86" s="312" t="s">
        <v>92</v>
      </c>
      <c r="E86" s="312"/>
      <c r="F86" s="176" t="s">
        <v>84</v>
      </c>
      <c r="G86" s="177">
        <v>13.5</v>
      </c>
      <c r="H86" s="176"/>
      <c r="I86" s="176">
        <f t="shared" si="0"/>
        <v>0</v>
      </c>
      <c r="J86" s="178">
        <f t="shared" si="1"/>
        <v>218.84</v>
      </c>
      <c r="K86" s="179">
        <f t="shared" si="2"/>
        <v>0</v>
      </c>
      <c r="L86" s="179"/>
      <c r="M86" s="179">
        <f t="shared" si="3"/>
        <v>0</v>
      </c>
      <c r="N86" s="179">
        <v>16.21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34.950000000000003" customHeight="1" x14ac:dyDescent="0.3">
      <c r="A87" s="181"/>
      <c r="B87" s="213">
        <v>6</v>
      </c>
      <c r="C87" s="182" t="s">
        <v>93</v>
      </c>
      <c r="D87" s="312" t="s">
        <v>94</v>
      </c>
      <c r="E87" s="312"/>
      <c r="F87" s="176" t="s">
        <v>84</v>
      </c>
      <c r="G87" s="177">
        <v>4.05</v>
      </c>
      <c r="H87" s="176"/>
      <c r="I87" s="176">
        <f t="shared" si="0"/>
        <v>0</v>
      </c>
      <c r="J87" s="178">
        <f t="shared" si="1"/>
        <v>3.73</v>
      </c>
      <c r="K87" s="179">
        <f t="shared" si="2"/>
        <v>0</v>
      </c>
      <c r="L87" s="179"/>
      <c r="M87" s="179">
        <f t="shared" si="3"/>
        <v>0</v>
      </c>
      <c r="N87" s="179">
        <v>0.92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7</v>
      </c>
      <c r="C88" s="182" t="s">
        <v>95</v>
      </c>
      <c r="D88" s="312" t="s">
        <v>96</v>
      </c>
      <c r="E88" s="312"/>
      <c r="F88" s="176" t="s">
        <v>97</v>
      </c>
      <c r="G88" s="177">
        <v>2744.94</v>
      </c>
      <c r="H88" s="176"/>
      <c r="I88" s="176">
        <f t="shared" si="0"/>
        <v>0</v>
      </c>
      <c r="J88" s="178">
        <f t="shared" si="1"/>
        <v>19653.77</v>
      </c>
      <c r="K88" s="179">
        <f t="shared" si="2"/>
        <v>0</v>
      </c>
      <c r="L88" s="179"/>
      <c r="M88" s="179">
        <f t="shared" si="3"/>
        <v>0</v>
      </c>
      <c r="N88" s="179">
        <v>7.16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8</v>
      </c>
      <c r="C89" s="182" t="s">
        <v>98</v>
      </c>
      <c r="D89" s="312" t="s">
        <v>99</v>
      </c>
      <c r="E89" s="312"/>
      <c r="F89" s="176" t="s">
        <v>84</v>
      </c>
      <c r="G89" s="177">
        <v>2741.43</v>
      </c>
      <c r="H89" s="176"/>
      <c r="I89" s="176">
        <f t="shared" si="0"/>
        <v>0</v>
      </c>
      <c r="J89" s="178">
        <f t="shared" si="1"/>
        <v>2439.87</v>
      </c>
      <c r="K89" s="179">
        <f t="shared" si="2"/>
        <v>0</v>
      </c>
      <c r="L89" s="179"/>
      <c r="M89" s="179">
        <f t="shared" si="3"/>
        <v>0</v>
      </c>
      <c r="N89" s="179">
        <v>0.89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9</v>
      </c>
      <c r="C90" s="182" t="s">
        <v>100</v>
      </c>
      <c r="D90" s="312" t="s">
        <v>101</v>
      </c>
      <c r="E90" s="312"/>
      <c r="F90" s="176" t="s">
        <v>84</v>
      </c>
      <c r="G90" s="177">
        <v>2741.43</v>
      </c>
      <c r="H90" s="176"/>
      <c r="I90" s="176">
        <f t="shared" si="0"/>
        <v>0</v>
      </c>
      <c r="J90" s="178">
        <f t="shared" si="1"/>
        <v>21575.05</v>
      </c>
      <c r="K90" s="179">
        <f t="shared" si="2"/>
        <v>0</v>
      </c>
      <c r="L90" s="179"/>
      <c r="M90" s="179">
        <f t="shared" si="3"/>
        <v>0</v>
      </c>
      <c r="N90" s="179">
        <v>7.87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10</v>
      </c>
      <c r="C91" s="182" t="s">
        <v>102</v>
      </c>
      <c r="D91" s="312" t="s">
        <v>103</v>
      </c>
      <c r="E91" s="312"/>
      <c r="F91" s="176" t="s">
        <v>84</v>
      </c>
      <c r="G91" s="177">
        <v>3.51</v>
      </c>
      <c r="H91" s="176"/>
      <c r="I91" s="176">
        <f t="shared" si="0"/>
        <v>0</v>
      </c>
      <c r="J91" s="178">
        <f t="shared" si="1"/>
        <v>86.77</v>
      </c>
      <c r="K91" s="179">
        <f t="shared" si="2"/>
        <v>0</v>
      </c>
      <c r="L91" s="179"/>
      <c r="M91" s="179">
        <f t="shared" si="3"/>
        <v>0</v>
      </c>
      <c r="N91" s="179">
        <v>24.72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4">
        <v>11</v>
      </c>
      <c r="C92" s="190" t="s">
        <v>104</v>
      </c>
      <c r="D92" s="315" t="s">
        <v>105</v>
      </c>
      <c r="E92" s="315"/>
      <c r="F92" s="185" t="s">
        <v>97</v>
      </c>
      <c r="G92" s="186">
        <v>3.51</v>
      </c>
      <c r="H92" s="185"/>
      <c r="I92" s="185">
        <f t="shared" si="0"/>
        <v>0</v>
      </c>
      <c r="J92" s="187">
        <f t="shared" si="1"/>
        <v>33.630000000000003</v>
      </c>
      <c r="K92" s="188">
        <f t="shared" si="2"/>
        <v>0</v>
      </c>
      <c r="L92" s="188"/>
      <c r="M92" s="188">
        <f t="shared" si="3"/>
        <v>0</v>
      </c>
      <c r="N92" s="188">
        <v>9.58</v>
      </c>
      <c r="O92" s="188"/>
      <c r="P92" s="191"/>
      <c r="Q92" s="191"/>
      <c r="R92" s="191"/>
      <c r="S92" s="189">
        <f t="shared" si="4"/>
        <v>0</v>
      </c>
      <c r="T92" s="189"/>
      <c r="U92" s="189"/>
      <c r="V92" s="199"/>
      <c r="W92" s="53"/>
      <c r="Z92">
        <v>0</v>
      </c>
    </row>
    <row r="93" spans="1:26" ht="25.05" customHeight="1" x14ac:dyDescent="0.3">
      <c r="A93" s="181"/>
      <c r="B93" s="213">
        <v>12</v>
      </c>
      <c r="C93" s="182" t="s">
        <v>106</v>
      </c>
      <c r="D93" s="312" t="s">
        <v>107</v>
      </c>
      <c r="E93" s="312"/>
      <c r="F93" s="175" t="s">
        <v>108</v>
      </c>
      <c r="G93" s="177">
        <v>660.76</v>
      </c>
      <c r="H93" s="176"/>
      <c r="I93" s="176">
        <f t="shared" si="0"/>
        <v>0</v>
      </c>
      <c r="J93" s="175">
        <f t="shared" si="1"/>
        <v>673.98</v>
      </c>
      <c r="K93" s="180">
        <f t="shared" si="2"/>
        <v>0</v>
      </c>
      <c r="L93" s="180"/>
      <c r="M93" s="180">
        <f t="shared" si="3"/>
        <v>0</v>
      </c>
      <c r="N93" s="180">
        <v>1.02</v>
      </c>
      <c r="O93" s="180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x14ac:dyDescent="0.3">
      <c r="A94" s="10"/>
      <c r="B94" s="212"/>
      <c r="C94" s="174">
        <v>1</v>
      </c>
      <c r="D94" s="311" t="s">
        <v>59</v>
      </c>
      <c r="E94" s="311"/>
      <c r="F94" s="10"/>
      <c r="G94" s="173"/>
      <c r="H94" s="140"/>
      <c r="I94" s="142">
        <f>ROUND((SUM(I81:I93))/1,2)</f>
        <v>0</v>
      </c>
      <c r="J94" s="10"/>
      <c r="K94" s="10"/>
      <c r="L94" s="10">
        <f>ROUND((SUM(L81:L93))/1,2)</f>
        <v>0</v>
      </c>
      <c r="M94" s="10">
        <f>ROUND((SUM(M81:M93))/1,2)</f>
        <v>0</v>
      </c>
      <c r="N94" s="10"/>
      <c r="O94" s="10"/>
      <c r="P94" s="10"/>
      <c r="Q94" s="10"/>
      <c r="R94" s="10"/>
      <c r="S94" s="10">
        <f>ROUND((SUM(S81:S93))/1,2)</f>
        <v>0</v>
      </c>
      <c r="T94" s="10"/>
      <c r="U94" s="10"/>
      <c r="V94" s="200">
        <f>ROUND((SUM(V81:V93))/1,2)</f>
        <v>0</v>
      </c>
      <c r="W94" s="217"/>
      <c r="X94" s="139"/>
      <c r="Y94" s="139"/>
      <c r="Z94" s="139"/>
    </row>
    <row r="95" spans="1:26" x14ac:dyDescent="0.3">
      <c r="A95" s="1"/>
      <c r="B95" s="208"/>
      <c r="C95" s="1"/>
      <c r="D95" s="1"/>
      <c r="E95" s="1"/>
      <c r="F95" s="1"/>
      <c r="G95" s="167"/>
      <c r="H95" s="133"/>
      <c r="I95" s="1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01"/>
      <c r="W95" s="53"/>
    </row>
    <row r="96" spans="1:26" x14ac:dyDescent="0.3">
      <c r="A96" s="10"/>
      <c r="B96" s="212"/>
      <c r="C96" s="174">
        <v>2</v>
      </c>
      <c r="D96" s="311" t="s">
        <v>60</v>
      </c>
      <c r="E96" s="311"/>
      <c r="F96" s="10"/>
      <c r="G96" s="173"/>
      <c r="H96" s="140"/>
      <c r="I96" s="14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97"/>
      <c r="W96" s="217"/>
      <c r="X96" s="139"/>
      <c r="Y96" s="139"/>
      <c r="Z96" s="139"/>
    </row>
    <row r="97" spans="1:26" ht="25.05" customHeight="1" x14ac:dyDescent="0.3">
      <c r="A97" s="181"/>
      <c r="B97" s="213">
        <v>13</v>
      </c>
      <c r="C97" s="182" t="s">
        <v>109</v>
      </c>
      <c r="D97" s="312" t="s">
        <v>110</v>
      </c>
      <c r="E97" s="312"/>
      <c r="F97" s="175" t="s">
        <v>84</v>
      </c>
      <c r="G97" s="177">
        <v>153.74</v>
      </c>
      <c r="H97" s="176"/>
      <c r="I97" s="176">
        <f t="shared" ref="I97:I105" si="5">ROUND(G97*(H97),2)</f>
        <v>0</v>
      </c>
      <c r="J97" s="175">
        <f t="shared" ref="J97:J105" si="6">ROUND(G97*(N97),2)</f>
        <v>5691.45</v>
      </c>
      <c r="K97" s="180">
        <f t="shared" ref="K97:K105" si="7">ROUND(G97*(O97),2)</f>
        <v>0</v>
      </c>
      <c r="L97" s="180"/>
      <c r="M97" s="180">
        <f t="shared" ref="M97:M105" si="8">ROUND(G97*(H97),2)</f>
        <v>0</v>
      </c>
      <c r="N97" s="180">
        <v>37.020000000000003</v>
      </c>
      <c r="O97" s="180"/>
      <c r="P97" s="183">
        <v>1.665</v>
      </c>
      <c r="Q97" s="183"/>
      <c r="R97" s="183">
        <v>1.665</v>
      </c>
      <c r="S97" s="180">
        <f t="shared" ref="S97:S105" si="9">ROUND(G97*(P97),3)</f>
        <v>255.977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14</v>
      </c>
      <c r="C98" s="182" t="s">
        <v>111</v>
      </c>
      <c r="D98" s="312" t="s">
        <v>112</v>
      </c>
      <c r="E98" s="312"/>
      <c r="F98" s="175" t="s">
        <v>108</v>
      </c>
      <c r="G98" s="177">
        <v>452.46</v>
      </c>
      <c r="H98" s="176"/>
      <c r="I98" s="176">
        <f t="shared" si="5"/>
        <v>0</v>
      </c>
      <c r="J98" s="175">
        <f t="shared" si="6"/>
        <v>470.56</v>
      </c>
      <c r="K98" s="180">
        <f t="shared" si="7"/>
        <v>0</v>
      </c>
      <c r="L98" s="180"/>
      <c r="M98" s="180">
        <f t="shared" si="8"/>
        <v>0</v>
      </c>
      <c r="N98" s="180">
        <v>1.04</v>
      </c>
      <c r="O98" s="180"/>
      <c r="P98" s="183">
        <v>1.7999999999999998E-4</v>
      </c>
      <c r="Q98" s="183"/>
      <c r="R98" s="183">
        <v>1.7999999999999998E-4</v>
      </c>
      <c r="S98" s="180">
        <f t="shared" si="9"/>
        <v>8.1000000000000003E-2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15</v>
      </c>
      <c r="C99" s="182" t="s">
        <v>113</v>
      </c>
      <c r="D99" s="312" t="s">
        <v>114</v>
      </c>
      <c r="E99" s="312"/>
      <c r="F99" s="175" t="s">
        <v>84</v>
      </c>
      <c r="G99" s="177">
        <v>54.3</v>
      </c>
      <c r="H99" s="176"/>
      <c r="I99" s="176">
        <f t="shared" si="5"/>
        <v>0</v>
      </c>
      <c r="J99" s="175">
        <f t="shared" si="6"/>
        <v>1524.2</v>
      </c>
      <c r="K99" s="180">
        <f t="shared" si="7"/>
        <v>0</v>
      </c>
      <c r="L99" s="180"/>
      <c r="M99" s="180">
        <f t="shared" si="8"/>
        <v>0</v>
      </c>
      <c r="N99" s="180">
        <v>28.07</v>
      </c>
      <c r="O99" s="180"/>
      <c r="P99" s="183">
        <v>1.9205000000000001</v>
      </c>
      <c r="Q99" s="183"/>
      <c r="R99" s="183">
        <v>1.9205000000000001</v>
      </c>
      <c r="S99" s="180">
        <f t="shared" si="9"/>
        <v>104.283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16</v>
      </c>
      <c r="C100" s="182" t="s">
        <v>115</v>
      </c>
      <c r="D100" s="312" t="s">
        <v>116</v>
      </c>
      <c r="E100" s="312"/>
      <c r="F100" s="175" t="s">
        <v>117</v>
      </c>
      <c r="G100" s="177">
        <v>904.93</v>
      </c>
      <c r="H100" s="176"/>
      <c r="I100" s="176">
        <f t="shared" si="5"/>
        <v>0</v>
      </c>
      <c r="J100" s="175">
        <f t="shared" si="6"/>
        <v>4026.94</v>
      </c>
      <c r="K100" s="180">
        <f t="shared" si="7"/>
        <v>0</v>
      </c>
      <c r="L100" s="180"/>
      <c r="M100" s="180">
        <f t="shared" si="8"/>
        <v>0</v>
      </c>
      <c r="N100" s="180">
        <v>4.45</v>
      </c>
      <c r="O100" s="180"/>
      <c r="P100" s="183">
        <v>1.7979999999999999E-2</v>
      </c>
      <c r="Q100" s="183"/>
      <c r="R100" s="183">
        <v>1.7979999999999999E-2</v>
      </c>
      <c r="S100" s="180">
        <f t="shared" si="9"/>
        <v>16.271000000000001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3">
        <v>17</v>
      </c>
      <c r="C101" s="182" t="s">
        <v>118</v>
      </c>
      <c r="D101" s="312" t="s">
        <v>119</v>
      </c>
      <c r="E101" s="312"/>
      <c r="F101" s="175" t="s">
        <v>97</v>
      </c>
      <c r="G101" s="177">
        <v>0.56000000000000005</v>
      </c>
      <c r="H101" s="176"/>
      <c r="I101" s="176">
        <f t="shared" si="5"/>
        <v>0</v>
      </c>
      <c r="J101" s="175">
        <f t="shared" si="6"/>
        <v>17.28</v>
      </c>
      <c r="K101" s="180">
        <f t="shared" si="7"/>
        <v>0</v>
      </c>
      <c r="L101" s="180"/>
      <c r="M101" s="180">
        <f t="shared" si="8"/>
        <v>0</v>
      </c>
      <c r="N101" s="180">
        <v>30.86</v>
      </c>
      <c r="O101" s="180"/>
      <c r="P101" s="183"/>
      <c r="Q101" s="183"/>
      <c r="R101" s="183"/>
      <c r="S101" s="180">
        <f t="shared" si="9"/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3">
        <v>18</v>
      </c>
      <c r="C102" s="182" t="s">
        <v>120</v>
      </c>
      <c r="D102" s="312" t="s">
        <v>121</v>
      </c>
      <c r="E102" s="312"/>
      <c r="F102" s="175" t="s">
        <v>122</v>
      </c>
      <c r="G102" s="177">
        <v>3</v>
      </c>
      <c r="H102" s="176"/>
      <c r="I102" s="176">
        <f t="shared" si="5"/>
        <v>0</v>
      </c>
      <c r="J102" s="175">
        <f t="shared" si="6"/>
        <v>367.56</v>
      </c>
      <c r="K102" s="180">
        <f t="shared" si="7"/>
        <v>0</v>
      </c>
      <c r="L102" s="180"/>
      <c r="M102" s="180">
        <f t="shared" si="8"/>
        <v>0</v>
      </c>
      <c r="N102" s="180">
        <v>122.52</v>
      </c>
      <c r="O102" s="180"/>
      <c r="P102" s="183">
        <v>2.4178999999999999</v>
      </c>
      <c r="Q102" s="183"/>
      <c r="R102" s="183">
        <v>2.4178999999999999</v>
      </c>
      <c r="S102" s="180">
        <f t="shared" si="9"/>
        <v>7.2539999999999996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19</v>
      </c>
      <c r="C103" s="182" t="s">
        <v>123</v>
      </c>
      <c r="D103" s="312" t="s">
        <v>124</v>
      </c>
      <c r="E103" s="312"/>
      <c r="F103" s="175" t="s">
        <v>125</v>
      </c>
      <c r="G103" s="177">
        <v>8.9600000000000009</v>
      </c>
      <c r="H103" s="176"/>
      <c r="I103" s="176">
        <f t="shared" si="5"/>
        <v>0</v>
      </c>
      <c r="J103" s="175">
        <f t="shared" si="6"/>
        <v>98.56</v>
      </c>
      <c r="K103" s="180">
        <f t="shared" si="7"/>
        <v>0</v>
      </c>
      <c r="L103" s="180"/>
      <c r="M103" s="180">
        <f t="shared" si="8"/>
        <v>0</v>
      </c>
      <c r="N103" s="180">
        <v>11</v>
      </c>
      <c r="O103" s="180"/>
      <c r="P103" s="183">
        <v>1.6000000000000001E-3</v>
      </c>
      <c r="Q103" s="183"/>
      <c r="R103" s="183">
        <v>1.6000000000000001E-3</v>
      </c>
      <c r="S103" s="180">
        <f t="shared" si="9"/>
        <v>1.4E-2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20</v>
      </c>
      <c r="C104" s="182" t="s">
        <v>126</v>
      </c>
      <c r="D104" s="312" t="s">
        <v>127</v>
      </c>
      <c r="E104" s="312"/>
      <c r="F104" s="175" t="s">
        <v>125</v>
      </c>
      <c r="G104" s="177">
        <v>8.9600000000000009</v>
      </c>
      <c r="H104" s="176"/>
      <c r="I104" s="176">
        <f t="shared" si="5"/>
        <v>0</v>
      </c>
      <c r="J104" s="175">
        <f t="shared" si="6"/>
        <v>17.29</v>
      </c>
      <c r="K104" s="180">
        <f t="shared" si="7"/>
        <v>0</v>
      </c>
      <c r="L104" s="180"/>
      <c r="M104" s="180">
        <f t="shared" si="8"/>
        <v>0</v>
      </c>
      <c r="N104" s="180">
        <v>1.9300000000000002</v>
      </c>
      <c r="O104" s="180"/>
      <c r="P104" s="183"/>
      <c r="Q104" s="183"/>
      <c r="R104" s="183"/>
      <c r="S104" s="180">
        <f t="shared" si="9"/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4">
        <v>21</v>
      </c>
      <c r="C105" s="190" t="s">
        <v>128</v>
      </c>
      <c r="D105" s="315" t="s">
        <v>190</v>
      </c>
      <c r="E105" s="315"/>
      <c r="F105" s="184" t="s">
        <v>129</v>
      </c>
      <c r="G105" s="186">
        <v>497.71</v>
      </c>
      <c r="H105" s="185"/>
      <c r="I105" s="185">
        <f t="shared" si="5"/>
        <v>0</v>
      </c>
      <c r="J105" s="184">
        <f t="shared" si="6"/>
        <v>612.17999999999995</v>
      </c>
      <c r="K105" s="189">
        <f t="shared" si="7"/>
        <v>0</v>
      </c>
      <c r="L105" s="189"/>
      <c r="M105" s="189">
        <f t="shared" si="8"/>
        <v>0</v>
      </c>
      <c r="N105" s="189">
        <v>1.23</v>
      </c>
      <c r="O105" s="189"/>
      <c r="P105" s="191"/>
      <c r="Q105" s="191"/>
      <c r="R105" s="191"/>
      <c r="S105" s="189">
        <f t="shared" si="9"/>
        <v>0</v>
      </c>
      <c r="T105" s="189"/>
      <c r="U105" s="189"/>
      <c r="V105" s="199"/>
      <c r="W105" s="53"/>
      <c r="Z105">
        <v>0</v>
      </c>
    </row>
    <row r="106" spans="1:26" x14ac:dyDescent="0.3">
      <c r="A106" s="10"/>
      <c r="B106" s="212"/>
      <c r="C106" s="174">
        <v>2</v>
      </c>
      <c r="D106" s="311" t="s">
        <v>60</v>
      </c>
      <c r="E106" s="311"/>
      <c r="F106" s="10"/>
      <c r="G106" s="173"/>
      <c r="H106" s="140"/>
      <c r="I106" s="142">
        <f>ROUND((SUM(I96:I105))/1,2)</f>
        <v>0</v>
      </c>
      <c r="J106" s="10"/>
      <c r="K106" s="10"/>
      <c r="L106" s="10">
        <f>ROUND((SUM(L96:L105))/1,2)</f>
        <v>0</v>
      </c>
      <c r="M106" s="10">
        <f>ROUND((SUM(M96:M105))/1,2)</f>
        <v>0</v>
      </c>
      <c r="N106" s="10"/>
      <c r="O106" s="10"/>
      <c r="P106" s="10"/>
      <c r="Q106" s="10"/>
      <c r="R106" s="10"/>
      <c r="S106" s="10">
        <f>ROUND((SUM(S96:S105))/1,2)</f>
        <v>383.88</v>
      </c>
      <c r="T106" s="10"/>
      <c r="U106" s="10"/>
      <c r="V106" s="200">
        <f>ROUND((SUM(V96:V105))/1,2)</f>
        <v>0</v>
      </c>
      <c r="W106" s="217"/>
      <c r="X106" s="139"/>
      <c r="Y106" s="139"/>
      <c r="Z106" s="139"/>
    </row>
    <row r="107" spans="1:26" x14ac:dyDescent="0.3">
      <c r="A107" s="1"/>
      <c r="B107" s="208"/>
      <c r="C107" s="1"/>
      <c r="D107" s="1"/>
      <c r="E107" s="1"/>
      <c r="F107" s="1"/>
      <c r="G107" s="167"/>
      <c r="H107" s="133"/>
      <c r="I107" s="1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01"/>
      <c r="W107" s="53"/>
    </row>
    <row r="108" spans="1:26" x14ac:dyDescent="0.3">
      <c r="A108" s="10"/>
      <c r="B108" s="212"/>
      <c r="C108" s="174">
        <v>4</v>
      </c>
      <c r="D108" s="311" t="s">
        <v>61</v>
      </c>
      <c r="E108" s="311"/>
      <c r="F108" s="10"/>
      <c r="G108" s="173"/>
      <c r="H108" s="140"/>
      <c r="I108" s="14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97"/>
      <c r="W108" s="217"/>
      <c r="X108" s="139"/>
      <c r="Y108" s="139"/>
      <c r="Z108" s="139"/>
    </row>
    <row r="109" spans="1:26" ht="25.05" customHeight="1" x14ac:dyDescent="0.3">
      <c r="A109" s="181"/>
      <c r="B109" s="213">
        <v>22</v>
      </c>
      <c r="C109" s="182" t="s">
        <v>130</v>
      </c>
      <c r="D109" s="312" t="s">
        <v>131</v>
      </c>
      <c r="E109" s="312"/>
      <c r="F109" s="175" t="s">
        <v>84</v>
      </c>
      <c r="G109" s="177">
        <v>0.65</v>
      </c>
      <c r="H109" s="176"/>
      <c r="I109" s="176">
        <f>ROUND(G109*(H109),2)</f>
        <v>0</v>
      </c>
      <c r="J109" s="175">
        <f>ROUND(G109*(N109),2)</f>
        <v>19.940000000000001</v>
      </c>
      <c r="K109" s="180">
        <f>ROUND(G109*(O109),2)</f>
        <v>0</v>
      </c>
      <c r="L109" s="180"/>
      <c r="M109" s="180">
        <f>ROUND(G109*(H109),2)</f>
        <v>0</v>
      </c>
      <c r="N109" s="180">
        <v>30.68</v>
      </c>
      <c r="O109" s="180"/>
      <c r="P109" s="183">
        <v>1.8907700000000001</v>
      </c>
      <c r="Q109" s="183"/>
      <c r="R109" s="183">
        <v>1.8907700000000001</v>
      </c>
      <c r="S109" s="180">
        <f>ROUND(G109*(P109),3)</f>
        <v>1.2290000000000001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23</v>
      </c>
      <c r="C110" s="182" t="s">
        <v>132</v>
      </c>
      <c r="D110" s="312" t="s">
        <v>133</v>
      </c>
      <c r="E110" s="312"/>
      <c r="F110" s="175" t="s">
        <v>84</v>
      </c>
      <c r="G110" s="177">
        <v>0.86</v>
      </c>
      <c r="H110" s="176"/>
      <c r="I110" s="176">
        <f>ROUND(G110*(H110),2)</f>
        <v>0</v>
      </c>
      <c r="J110" s="175">
        <f>ROUND(G110*(N110),2)</f>
        <v>79.67</v>
      </c>
      <c r="K110" s="180">
        <f>ROUND(G110*(O110),2)</f>
        <v>0</v>
      </c>
      <c r="L110" s="180"/>
      <c r="M110" s="180">
        <f>ROUND(G110*(H110),2)</f>
        <v>0</v>
      </c>
      <c r="N110" s="180">
        <v>92.64</v>
      </c>
      <c r="O110" s="180"/>
      <c r="P110" s="183">
        <v>2.2164700000000002</v>
      </c>
      <c r="Q110" s="183"/>
      <c r="R110" s="183">
        <v>2.2164700000000002</v>
      </c>
      <c r="S110" s="180">
        <f>ROUND(G110*(P110),3)</f>
        <v>1.9059999999999999</v>
      </c>
      <c r="T110" s="180"/>
      <c r="U110" s="180"/>
      <c r="V110" s="198"/>
      <c r="W110" s="53"/>
      <c r="Z110">
        <v>0</v>
      </c>
    </row>
    <row r="111" spans="1:26" x14ac:dyDescent="0.3">
      <c r="A111" s="10"/>
      <c r="B111" s="212"/>
      <c r="C111" s="174">
        <v>4</v>
      </c>
      <c r="D111" s="311" t="s">
        <v>61</v>
      </c>
      <c r="E111" s="311"/>
      <c r="F111" s="10"/>
      <c r="G111" s="173"/>
      <c r="H111" s="140"/>
      <c r="I111" s="142">
        <f>ROUND((SUM(I108:I110))/1,2)</f>
        <v>0</v>
      </c>
      <c r="J111" s="10"/>
      <c r="K111" s="10"/>
      <c r="L111" s="10">
        <f>ROUND((SUM(L108:L110))/1,2)</f>
        <v>0</v>
      </c>
      <c r="M111" s="10">
        <f>ROUND((SUM(M108:M110))/1,2)</f>
        <v>0</v>
      </c>
      <c r="N111" s="10"/>
      <c r="O111" s="10"/>
      <c r="P111" s="10"/>
      <c r="Q111" s="10"/>
      <c r="R111" s="10"/>
      <c r="S111" s="10">
        <f>ROUND((SUM(S108:S110))/1,2)</f>
        <v>3.14</v>
      </c>
      <c r="T111" s="10"/>
      <c r="U111" s="10"/>
      <c r="V111" s="200">
        <f>ROUND((SUM(V108:V110))/1,2)</f>
        <v>0</v>
      </c>
      <c r="W111" s="217"/>
      <c r="X111" s="139"/>
      <c r="Y111" s="139"/>
      <c r="Z111" s="139"/>
    </row>
    <row r="112" spans="1:26" x14ac:dyDescent="0.3">
      <c r="A112" s="1"/>
      <c r="B112" s="208"/>
      <c r="C112" s="1"/>
      <c r="D112" s="1"/>
      <c r="E112" s="1"/>
      <c r="F112" s="1"/>
      <c r="G112" s="167"/>
      <c r="H112" s="133"/>
      <c r="I112" s="1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01"/>
      <c r="W112" s="53"/>
    </row>
    <row r="113" spans="1:26" x14ac:dyDescent="0.3">
      <c r="A113" s="10"/>
      <c r="B113" s="212"/>
      <c r="C113" s="174">
        <v>5</v>
      </c>
      <c r="D113" s="311" t="s">
        <v>62</v>
      </c>
      <c r="E113" s="311"/>
      <c r="F113" s="10"/>
      <c r="G113" s="173"/>
      <c r="H113" s="140"/>
      <c r="I113" s="14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97"/>
      <c r="W113" s="217"/>
      <c r="X113" s="139"/>
      <c r="Y113" s="139"/>
      <c r="Z113" s="139"/>
    </row>
    <row r="114" spans="1:26" ht="25.05" customHeight="1" x14ac:dyDescent="0.3">
      <c r="A114" s="181"/>
      <c r="B114" s="213">
        <v>24</v>
      </c>
      <c r="C114" s="182" t="s">
        <v>134</v>
      </c>
      <c r="D114" s="312" t="s">
        <v>135</v>
      </c>
      <c r="E114" s="312"/>
      <c r="F114" s="175" t="s">
        <v>108</v>
      </c>
      <c r="G114" s="177">
        <v>594.54999999999995</v>
      </c>
      <c r="H114" s="176"/>
      <c r="I114" s="176">
        <f t="shared" ref="I114:I121" si="10">ROUND(G114*(H114),2)</f>
        <v>0</v>
      </c>
      <c r="J114" s="175">
        <f t="shared" ref="J114:J121" si="11">ROUND(G114*(N114),2)</f>
        <v>2728.98</v>
      </c>
      <c r="K114" s="180">
        <f t="shared" ref="K114:K121" si="12">ROUND(G114*(O114),2)</f>
        <v>0</v>
      </c>
      <c r="L114" s="180"/>
      <c r="M114" s="180">
        <f t="shared" ref="M114:M121" si="13">ROUND(G114*(H114),2)</f>
        <v>0</v>
      </c>
      <c r="N114" s="180">
        <v>4.59</v>
      </c>
      <c r="O114" s="180"/>
      <c r="P114" s="183">
        <v>0.40481</v>
      </c>
      <c r="Q114" s="183"/>
      <c r="R114" s="183">
        <v>0.40481</v>
      </c>
      <c r="S114" s="180">
        <f t="shared" ref="S114:S121" si="14">ROUND(G114*(P114),3)</f>
        <v>240.68</v>
      </c>
      <c r="T114" s="180"/>
      <c r="U114" s="180"/>
      <c r="V114" s="198"/>
      <c r="W114" s="53"/>
      <c r="Z114">
        <v>0</v>
      </c>
    </row>
    <row r="115" spans="1:26" ht="25.05" customHeight="1" x14ac:dyDescent="0.3">
      <c r="A115" s="181"/>
      <c r="B115" s="213">
        <v>25</v>
      </c>
      <c r="C115" s="182" t="s">
        <v>136</v>
      </c>
      <c r="D115" s="312" t="s">
        <v>137</v>
      </c>
      <c r="E115" s="312"/>
      <c r="F115" s="175" t="s">
        <v>108</v>
      </c>
      <c r="G115" s="177">
        <v>4844.83</v>
      </c>
      <c r="H115" s="176"/>
      <c r="I115" s="176">
        <f t="shared" si="10"/>
        <v>0</v>
      </c>
      <c r="J115" s="175">
        <f t="shared" si="11"/>
        <v>27227.94</v>
      </c>
      <c r="K115" s="180">
        <f t="shared" si="12"/>
        <v>0</v>
      </c>
      <c r="L115" s="180"/>
      <c r="M115" s="180">
        <f t="shared" si="13"/>
        <v>0</v>
      </c>
      <c r="N115" s="180">
        <v>5.62</v>
      </c>
      <c r="O115" s="180"/>
      <c r="P115" s="183">
        <v>0.50600999999999996</v>
      </c>
      <c r="Q115" s="183"/>
      <c r="R115" s="183">
        <v>0.50600999999999996</v>
      </c>
      <c r="S115" s="180">
        <f t="shared" si="14"/>
        <v>2451.5320000000002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26</v>
      </c>
      <c r="C116" s="182" t="s">
        <v>138</v>
      </c>
      <c r="D116" s="312" t="s">
        <v>139</v>
      </c>
      <c r="E116" s="312"/>
      <c r="F116" s="175" t="s">
        <v>108</v>
      </c>
      <c r="G116" s="177">
        <v>4844.83</v>
      </c>
      <c r="H116" s="176"/>
      <c r="I116" s="176">
        <f t="shared" si="10"/>
        <v>0</v>
      </c>
      <c r="J116" s="175">
        <f t="shared" si="11"/>
        <v>22576.91</v>
      </c>
      <c r="K116" s="180">
        <f t="shared" si="12"/>
        <v>0</v>
      </c>
      <c r="L116" s="180"/>
      <c r="M116" s="180">
        <f t="shared" si="13"/>
        <v>0</v>
      </c>
      <c r="N116" s="180">
        <v>4.66</v>
      </c>
      <c r="O116" s="180"/>
      <c r="P116" s="183">
        <v>0.27994000000000002</v>
      </c>
      <c r="Q116" s="183"/>
      <c r="R116" s="183">
        <v>0.27994000000000002</v>
      </c>
      <c r="S116" s="180">
        <f t="shared" si="14"/>
        <v>1356.2619999999999</v>
      </c>
      <c r="T116" s="180"/>
      <c r="U116" s="180"/>
      <c r="V116" s="198"/>
      <c r="W116" s="53"/>
      <c r="Z116">
        <v>0</v>
      </c>
    </row>
    <row r="117" spans="1:26" ht="25.05" customHeight="1" x14ac:dyDescent="0.3">
      <c r="A117" s="181"/>
      <c r="B117" s="213">
        <v>27</v>
      </c>
      <c r="C117" s="182" t="s">
        <v>140</v>
      </c>
      <c r="D117" s="312" t="s">
        <v>141</v>
      </c>
      <c r="E117" s="312"/>
      <c r="F117" s="175" t="s">
        <v>108</v>
      </c>
      <c r="G117" s="177">
        <v>4844.83</v>
      </c>
      <c r="H117" s="176"/>
      <c r="I117" s="176">
        <f t="shared" si="10"/>
        <v>0</v>
      </c>
      <c r="J117" s="175">
        <f t="shared" si="11"/>
        <v>1453.45</v>
      </c>
      <c r="K117" s="180">
        <f t="shared" si="12"/>
        <v>0</v>
      </c>
      <c r="L117" s="180"/>
      <c r="M117" s="180">
        <f t="shared" si="13"/>
        <v>0</v>
      </c>
      <c r="N117" s="180">
        <v>0.3</v>
      </c>
      <c r="O117" s="180"/>
      <c r="P117" s="183">
        <v>6.0999999999999997E-4</v>
      </c>
      <c r="Q117" s="183"/>
      <c r="R117" s="183">
        <v>6.0999999999999997E-4</v>
      </c>
      <c r="S117" s="180">
        <f t="shared" si="14"/>
        <v>2.9550000000000001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3">
        <v>28</v>
      </c>
      <c r="C118" s="182" t="s">
        <v>142</v>
      </c>
      <c r="D118" s="312" t="s">
        <v>143</v>
      </c>
      <c r="E118" s="312"/>
      <c r="F118" s="175" t="s">
        <v>108</v>
      </c>
      <c r="G118" s="177">
        <v>4844.83</v>
      </c>
      <c r="H118" s="176"/>
      <c r="I118" s="176">
        <f t="shared" si="10"/>
        <v>0</v>
      </c>
      <c r="J118" s="175">
        <f t="shared" si="11"/>
        <v>50192.44</v>
      </c>
      <c r="K118" s="180">
        <f t="shared" si="12"/>
        <v>0</v>
      </c>
      <c r="L118" s="180"/>
      <c r="M118" s="180">
        <f t="shared" si="13"/>
        <v>0</v>
      </c>
      <c r="N118" s="180">
        <v>10.36</v>
      </c>
      <c r="O118" s="180"/>
      <c r="P118" s="183">
        <v>0.10627</v>
      </c>
      <c r="Q118" s="183"/>
      <c r="R118" s="183">
        <v>0.10627</v>
      </c>
      <c r="S118" s="180">
        <f t="shared" si="14"/>
        <v>514.86</v>
      </c>
      <c r="T118" s="180"/>
      <c r="U118" s="180"/>
      <c r="V118" s="198"/>
      <c r="W118" s="53"/>
      <c r="Z118">
        <v>0</v>
      </c>
    </row>
    <row r="119" spans="1:26" ht="25.05" customHeight="1" x14ac:dyDescent="0.3">
      <c r="A119" s="181"/>
      <c r="B119" s="213">
        <v>29</v>
      </c>
      <c r="C119" s="182" t="s">
        <v>144</v>
      </c>
      <c r="D119" s="312" t="s">
        <v>145</v>
      </c>
      <c r="E119" s="312"/>
      <c r="F119" s="175" t="s">
        <v>108</v>
      </c>
      <c r="G119" s="177">
        <v>4844.83</v>
      </c>
      <c r="H119" s="176"/>
      <c r="I119" s="176">
        <f t="shared" si="10"/>
        <v>0</v>
      </c>
      <c r="J119" s="175">
        <f t="shared" si="11"/>
        <v>73447.62</v>
      </c>
      <c r="K119" s="180">
        <f t="shared" si="12"/>
        <v>0</v>
      </c>
      <c r="L119" s="180"/>
      <c r="M119" s="180">
        <f t="shared" si="13"/>
        <v>0</v>
      </c>
      <c r="N119" s="180">
        <v>15.16</v>
      </c>
      <c r="O119" s="180"/>
      <c r="P119" s="183">
        <v>0.15694000000000002</v>
      </c>
      <c r="Q119" s="183"/>
      <c r="R119" s="183">
        <v>0.15694000000000002</v>
      </c>
      <c r="S119" s="180">
        <f t="shared" si="14"/>
        <v>760.34799999999996</v>
      </c>
      <c r="T119" s="180"/>
      <c r="U119" s="180"/>
      <c r="V119" s="198"/>
      <c r="W119" s="53"/>
      <c r="Z119">
        <v>0</v>
      </c>
    </row>
    <row r="120" spans="1:26" ht="25.05" customHeight="1" x14ac:dyDescent="0.3">
      <c r="A120" s="181"/>
      <c r="B120" s="213">
        <v>30</v>
      </c>
      <c r="C120" s="182" t="s">
        <v>146</v>
      </c>
      <c r="D120" s="312" t="s">
        <v>147</v>
      </c>
      <c r="E120" s="312"/>
      <c r="F120" s="175" t="s">
        <v>108</v>
      </c>
      <c r="G120" s="177">
        <v>594.54999999999995</v>
      </c>
      <c r="H120" s="176"/>
      <c r="I120" s="176">
        <f t="shared" si="10"/>
        <v>0</v>
      </c>
      <c r="J120" s="175">
        <f t="shared" si="11"/>
        <v>9673.33</v>
      </c>
      <c r="K120" s="180">
        <f t="shared" si="12"/>
        <v>0</v>
      </c>
      <c r="L120" s="180"/>
      <c r="M120" s="180">
        <f t="shared" si="13"/>
        <v>0</v>
      </c>
      <c r="N120" s="180">
        <v>16.27</v>
      </c>
      <c r="O120" s="180"/>
      <c r="P120" s="183">
        <v>0.112</v>
      </c>
      <c r="Q120" s="183"/>
      <c r="R120" s="183">
        <v>0.112</v>
      </c>
      <c r="S120" s="180">
        <f t="shared" si="14"/>
        <v>66.59</v>
      </c>
      <c r="T120" s="180"/>
      <c r="U120" s="180"/>
      <c r="V120" s="198"/>
      <c r="W120" s="53"/>
      <c r="Z120">
        <v>0</v>
      </c>
    </row>
    <row r="121" spans="1:26" ht="25.05" customHeight="1" x14ac:dyDescent="0.3">
      <c r="A121" s="181"/>
      <c r="B121" s="214">
        <v>31</v>
      </c>
      <c r="C121" s="190" t="s">
        <v>148</v>
      </c>
      <c r="D121" s="315" t="s">
        <v>191</v>
      </c>
      <c r="E121" s="315"/>
      <c r="F121" s="184" t="s">
        <v>129</v>
      </c>
      <c r="G121" s="186">
        <v>600.5</v>
      </c>
      <c r="H121" s="185"/>
      <c r="I121" s="185">
        <f t="shared" si="10"/>
        <v>0</v>
      </c>
      <c r="J121" s="184">
        <f t="shared" si="11"/>
        <v>8533.11</v>
      </c>
      <c r="K121" s="189">
        <f t="shared" si="12"/>
        <v>0</v>
      </c>
      <c r="L121" s="189"/>
      <c r="M121" s="189">
        <f t="shared" si="13"/>
        <v>0</v>
      </c>
      <c r="N121" s="189">
        <v>14.21</v>
      </c>
      <c r="O121" s="189"/>
      <c r="P121" s="191"/>
      <c r="Q121" s="191"/>
      <c r="R121" s="191"/>
      <c r="S121" s="189">
        <f t="shared" si="14"/>
        <v>0</v>
      </c>
      <c r="T121" s="189"/>
      <c r="U121" s="189"/>
      <c r="V121" s="199"/>
      <c r="W121" s="53"/>
      <c r="Z121">
        <v>0</v>
      </c>
    </row>
    <row r="122" spans="1:26" x14ac:dyDescent="0.3">
      <c r="A122" s="10"/>
      <c r="B122" s="212"/>
      <c r="C122" s="174">
        <v>5</v>
      </c>
      <c r="D122" s="311" t="s">
        <v>62</v>
      </c>
      <c r="E122" s="311"/>
      <c r="F122" s="10"/>
      <c r="G122" s="173"/>
      <c r="H122" s="140"/>
      <c r="I122" s="142">
        <f>ROUND((SUM(I113:I121))/1,2)</f>
        <v>0</v>
      </c>
      <c r="J122" s="10"/>
      <c r="K122" s="10"/>
      <c r="L122" s="10">
        <f>ROUND((SUM(L113:L121))/1,2)</f>
        <v>0</v>
      </c>
      <c r="M122" s="10">
        <f>ROUND((SUM(M113:M121))/1,2)</f>
        <v>0</v>
      </c>
      <c r="N122" s="10"/>
      <c r="O122" s="10"/>
      <c r="P122" s="10"/>
      <c r="Q122" s="10"/>
      <c r="R122" s="10"/>
      <c r="S122" s="10">
        <f>ROUND((SUM(S113:S121))/1,2)</f>
        <v>5393.23</v>
      </c>
      <c r="T122" s="10"/>
      <c r="U122" s="10"/>
      <c r="V122" s="200">
        <f>ROUND((SUM(V113:V121))/1,2)</f>
        <v>0</v>
      </c>
      <c r="W122" s="217"/>
      <c r="X122" s="139"/>
      <c r="Y122" s="139"/>
      <c r="Z122" s="139"/>
    </row>
    <row r="123" spans="1:26" x14ac:dyDescent="0.3">
      <c r="A123" s="1"/>
      <c r="B123" s="208"/>
      <c r="C123" s="1"/>
      <c r="D123" s="1"/>
      <c r="E123" s="1"/>
      <c r="F123" s="1"/>
      <c r="G123" s="167"/>
      <c r="H123" s="133"/>
      <c r="I123" s="1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01"/>
      <c r="W123" s="53"/>
    </row>
    <row r="124" spans="1:26" x14ac:dyDescent="0.3">
      <c r="A124" s="10"/>
      <c r="B124" s="212"/>
      <c r="C124" s="174">
        <v>8</v>
      </c>
      <c r="D124" s="311" t="s">
        <v>63</v>
      </c>
      <c r="E124" s="311"/>
      <c r="F124" s="10"/>
      <c r="G124" s="173"/>
      <c r="H124" s="140"/>
      <c r="I124" s="14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97"/>
      <c r="W124" s="217"/>
      <c r="X124" s="139"/>
      <c r="Y124" s="139"/>
      <c r="Z124" s="139"/>
    </row>
    <row r="125" spans="1:26" ht="25.05" customHeight="1" x14ac:dyDescent="0.3">
      <c r="A125" s="181"/>
      <c r="B125" s="213">
        <v>32</v>
      </c>
      <c r="C125" s="182" t="s">
        <v>149</v>
      </c>
      <c r="D125" s="312" t="s">
        <v>150</v>
      </c>
      <c r="E125" s="312"/>
      <c r="F125" s="175" t="s">
        <v>117</v>
      </c>
      <c r="G125" s="177">
        <v>7</v>
      </c>
      <c r="H125" s="176"/>
      <c r="I125" s="176">
        <f>ROUND(G125*(H125),2)</f>
        <v>0</v>
      </c>
      <c r="J125" s="175">
        <f>ROUND(G125*(N125),2)</f>
        <v>264.88</v>
      </c>
      <c r="K125" s="180">
        <f>ROUND(G125*(O125),2)</f>
        <v>0</v>
      </c>
      <c r="L125" s="180"/>
      <c r="M125" s="180">
        <f>ROUND(G125*(H125),2)</f>
        <v>0</v>
      </c>
      <c r="N125" s="180">
        <v>37.840000000000003</v>
      </c>
      <c r="O125" s="180"/>
      <c r="P125" s="183">
        <v>4.4999999999999997E-3</v>
      </c>
      <c r="Q125" s="183"/>
      <c r="R125" s="183">
        <v>4.4999999999999997E-3</v>
      </c>
      <c r="S125" s="180">
        <f>ROUND(G125*(P125),3)</f>
        <v>3.2000000000000001E-2</v>
      </c>
      <c r="T125" s="180"/>
      <c r="U125" s="180"/>
      <c r="V125" s="198"/>
      <c r="W125" s="53"/>
      <c r="Z125">
        <v>0</v>
      </c>
    </row>
    <row r="126" spans="1:26" ht="25.05" customHeight="1" x14ac:dyDescent="0.3">
      <c r="A126" s="181"/>
      <c r="B126" s="214">
        <v>33</v>
      </c>
      <c r="C126" s="190" t="s">
        <v>151</v>
      </c>
      <c r="D126" s="315" t="s">
        <v>152</v>
      </c>
      <c r="E126" s="315"/>
      <c r="F126" s="184" t="s">
        <v>153</v>
      </c>
      <c r="G126" s="186">
        <v>3</v>
      </c>
      <c r="H126" s="185"/>
      <c r="I126" s="185">
        <f>ROUND(G126*(H126),2)</f>
        <v>0</v>
      </c>
      <c r="J126" s="184">
        <f>ROUND(G126*(N126),2)</f>
        <v>816.96</v>
      </c>
      <c r="K126" s="189">
        <f>ROUND(G126*(O126),2)</f>
        <v>0</v>
      </c>
      <c r="L126" s="189"/>
      <c r="M126" s="189">
        <f>ROUND(G126*(H126),2)</f>
        <v>0</v>
      </c>
      <c r="N126" s="189">
        <v>272.32</v>
      </c>
      <c r="O126" s="189"/>
      <c r="P126" s="191">
        <v>2.4300000000000002</v>
      </c>
      <c r="Q126" s="191"/>
      <c r="R126" s="191">
        <v>2.4300000000000002</v>
      </c>
      <c r="S126" s="189">
        <f>ROUND(G126*(P126),3)</f>
        <v>7.29</v>
      </c>
      <c r="T126" s="189"/>
      <c r="U126" s="189"/>
      <c r="V126" s="199"/>
      <c r="W126" s="53"/>
      <c r="Z126">
        <v>0</v>
      </c>
    </row>
    <row r="127" spans="1:26" x14ac:dyDescent="0.3">
      <c r="A127" s="10"/>
      <c r="B127" s="212"/>
      <c r="C127" s="174">
        <v>8</v>
      </c>
      <c r="D127" s="311" t="s">
        <v>63</v>
      </c>
      <c r="E127" s="311"/>
      <c r="F127" s="10"/>
      <c r="G127" s="173"/>
      <c r="H127" s="140"/>
      <c r="I127" s="142">
        <f>ROUND((SUM(I124:I126))/1,2)</f>
        <v>0</v>
      </c>
      <c r="J127" s="10"/>
      <c r="K127" s="10"/>
      <c r="L127" s="10">
        <f>ROUND((SUM(L124:L126))/1,2)</f>
        <v>0</v>
      </c>
      <c r="M127" s="10">
        <f>ROUND((SUM(M124:M126))/1,2)</f>
        <v>0</v>
      </c>
      <c r="N127" s="10"/>
      <c r="O127" s="10"/>
      <c r="P127" s="10"/>
      <c r="Q127" s="10"/>
      <c r="R127" s="10"/>
      <c r="S127" s="10">
        <f>ROUND((SUM(S124:S126))/1,2)</f>
        <v>7.32</v>
      </c>
      <c r="T127" s="10"/>
      <c r="U127" s="10"/>
      <c r="V127" s="200">
        <f>ROUND((SUM(V124:V126))/1,2)</f>
        <v>0</v>
      </c>
      <c r="W127" s="217"/>
      <c r="X127" s="139"/>
      <c r="Y127" s="139"/>
      <c r="Z127" s="139"/>
    </row>
    <row r="128" spans="1:26" x14ac:dyDescent="0.3">
      <c r="A128" s="1"/>
      <c r="B128" s="208"/>
      <c r="C128" s="1"/>
      <c r="D128" s="1"/>
      <c r="E128" s="1"/>
      <c r="F128" s="1"/>
      <c r="G128" s="167"/>
      <c r="H128" s="133"/>
      <c r="I128" s="1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01"/>
      <c r="W128" s="53"/>
    </row>
    <row r="129" spans="1:26" x14ac:dyDescent="0.3">
      <c r="A129" s="10"/>
      <c r="B129" s="212"/>
      <c r="C129" s="174">
        <v>9</v>
      </c>
      <c r="D129" s="311" t="s">
        <v>64</v>
      </c>
      <c r="E129" s="311"/>
      <c r="F129" s="10"/>
      <c r="G129" s="173"/>
      <c r="H129" s="140"/>
      <c r="I129" s="14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97"/>
      <c r="W129" s="217"/>
      <c r="X129" s="139"/>
      <c r="Y129" s="139"/>
      <c r="Z129" s="139"/>
    </row>
    <row r="130" spans="1:26" ht="25.05" customHeight="1" x14ac:dyDescent="0.3">
      <c r="A130" s="181"/>
      <c r="B130" s="213">
        <v>34</v>
      </c>
      <c r="C130" s="182" t="s">
        <v>154</v>
      </c>
      <c r="D130" s="312" t="s">
        <v>155</v>
      </c>
      <c r="E130" s="312"/>
      <c r="F130" s="175" t="s">
        <v>156</v>
      </c>
      <c r="G130" s="177">
        <v>64.754000000000005</v>
      </c>
      <c r="H130" s="176"/>
      <c r="I130" s="176">
        <f t="shared" ref="I130:I140" si="15">ROUND(G130*(H130),2)</f>
        <v>0</v>
      </c>
      <c r="J130" s="175">
        <f t="shared" ref="J130:J140" si="16">ROUND(G130*(N130),2)</f>
        <v>1707.56</v>
      </c>
      <c r="K130" s="180">
        <f t="shared" ref="K130:K140" si="17">ROUND(G130*(O130),2)</f>
        <v>0</v>
      </c>
      <c r="L130" s="180"/>
      <c r="M130" s="180">
        <f t="shared" ref="M130:M140" si="18">ROUND(G130*(H130),2)</f>
        <v>0</v>
      </c>
      <c r="N130" s="180">
        <v>26.37</v>
      </c>
      <c r="O130" s="180"/>
      <c r="P130" s="183"/>
      <c r="Q130" s="183"/>
      <c r="R130" s="183"/>
      <c r="S130" s="180">
        <f t="shared" ref="S130:S140" si="19">ROUND(G130*(P130),3)</f>
        <v>0</v>
      </c>
      <c r="T130" s="180"/>
      <c r="U130" s="180"/>
      <c r="V130" s="198"/>
      <c r="W130" s="53"/>
      <c r="Z130">
        <v>0</v>
      </c>
    </row>
    <row r="131" spans="1:26" ht="25.05" customHeight="1" x14ac:dyDescent="0.3">
      <c r="A131" s="181"/>
      <c r="B131" s="213">
        <v>35</v>
      </c>
      <c r="C131" s="182" t="s">
        <v>157</v>
      </c>
      <c r="D131" s="312" t="s">
        <v>158</v>
      </c>
      <c r="E131" s="312"/>
      <c r="F131" s="175" t="s">
        <v>117</v>
      </c>
      <c r="G131" s="177">
        <v>3</v>
      </c>
      <c r="H131" s="176"/>
      <c r="I131" s="176">
        <f t="shared" si="15"/>
        <v>0</v>
      </c>
      <c r="J131" s="175">
        <f t="shared" si="16"/>
        <v>63.21</v>
      </c>
      <c r="K131" s="180">
        <f t="shared" si="17"/>
        <v>0</v>
      </c>
      <c r="L131" s="180"/>
      <c r="M131" s="180">
        <f t="shared" si="18"/>
        <v>0</v>
      </c>
      <c r="N131" s="180">
        <v>21.07</v>
      </c>
      <c r="O131" s="180"/>
      <c r="P131" s="183">
        <v>0.10421</v>
      </c>
      <c r="Q131" s="183"/>
      <c r="R131" s="183">
        <v>0.10421</v>
      </c>
      <c r="S131" s="180">
        <f t="shared" si="19"/>
        <v>0.313</v>
      </c>
      <c r="T131" s="180"/>
      <c r="U131" s="180"/>
      <c r="V131" s="198"/>
      <c r="W131" s="53"/>
      <c r="Z131">
        <v>0</v>
      </c>
    </row>
    <row r="132" spans="1:26" ht="25.05" customHeight="1" x14ac:dyDescent="0.3">
      <c r="A132" s="181"/>
      <c r="B132" s="213">
        <v>36</v>
      </c>
      <c r="C132" s="182" t="s">
        <v>159</v>
      </c>
      <c r="D132" s="312" t="s">
        <v>160</v>
      </c>
      <c r="E132" s="312"/>
      <c r="F132" s="175" t="s">
        <v>117</v>
      </c>
      <c r="G132" s="177">
        <v>446.41</v>
      </c>
      <c r="H132" s="176"/>
      <c r="I132" s="176">
        <f t="shared" si="15"/>
        <v>0</v>
      </c>
      <c r="J132" s="175">
        <f t="shared" si="16"/>
        <v>2348.12</v>
      </c>
      <c r="K132" s="180">
        <f t="shared" si="17"/>
        <v>0</v>
      </c>
      <c r="L132" s="180"/>
      <c r="M132" s="180">
        <f t="shared" si="18"/>
        <v>0</v>
      </c>
      <c r="N132" s="180">
        <v>5.26</v>
      </c>
      <c r="O132" s="180"/>
      <c r="P132" s="183">
        <v>9.7960000000000005E-2</v>
      </c>
      <c r="Q132" s="183"/>
      <c r="R132" s="183">
        <v>9.7960000000000005E-2</v>
      </c>
      <c r="S132" s="180">
        <f t="shared" si="19"/>
        <v>43.73</v>
      </c>
      <c r="T132" s="180"/>
      <c r="U132" s="180"/>
      <c r="V132" s="198"/>
      <c r="W132" s="53"/>
      <c r="Z132">
        <v>0</v>
      </c>
    </row>
    <row r="133" spans="1:26" ht="25.05" customHeight="1" x14ac:dyDescent="0.3">
      <c r="A133" s="181"/>
      <c r="B133" s="213">
        <v>37</v>
      </c>
      <c r="C133" s="182" t="s">
        <v>161</v>
      </c>
      <c r="D133" s="312" t="s">
        <v>162</v>
      </c>
      <c r="E133" s="312"/>
      <c r="F133" s="175" t="s">
        <v>117</v>
      </c>
      <c r="G133" s="177">
        <v>440.41</v>
      </c>
      <c r="H133" s="176"/>
      <c r="I133" s="176">
        <f t="shared" si="15"/>
        <v>0</v>
      </c>
      <c r="J133" s="175">
        <f t="shared" si="16"/>
        <v>3197.38</v>
      </c>
      <c r="K133" s="180">
        <f t="shared" si="17"/>
        <v>0</v>
      </c>
      <c r="L133" s="180"/>
      <c r="M133" s="180">
        <f t="shared" si="18"/>
        <v>0</v>
      </c>
      <c r="N133" s="180">
        <v>7.26</v>
      </c>
      <c r="O133" s="180"/>
      <c r="P133" s="183">
        <v>0.12586</v>
      </c>
      <c r="Q133" s="183"/>
      <c r="R133" s="183">
        <v>0.12586</v>
      </c>
      <c r="S133" s="180">
        <f t="shared" si="19"/>
        <v>55.43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3">
        <v>38</v>
      </c>
      <c r="C134" s="182" t="s">
        <v>163</v>
      </c>
      <c r="D134" s="312" t="s">
        <v>164</v>
      </c>
      <c r="E134" s="312"/>
      <c r="F134" s="175" t="s">
        <v>84</v>
      </c>
      <c r="G134" s="177">
        <v>53.21</v>
      </c>
      <c r="H134" s="176"/>
      <c r="I134" s="176">
        <f t="shared" si="15"/>
        <v>0</v>
      </c>
      <c r="J134" s="175">
        <f t="shared" si="16"/>
        <v>5055.4799999999996</v>
      </c>
      <c r="K134" s="180">
        <f t="shared" si="17"/>
        <v>0</v>
      </c>
      <c r="L134" s="180"/>
      <c r="M134" s="180">
        <f t="shared" si="18"/>
        <v>0</v>
      </c>
      <c r="N134" s="180">
        <v>95.01</v>
      </c>
      <c r="O134" s="180"/>
      <c r="P134" s="183">
        <v>2.2010900000000002</v>
      </c>
      <c r="Q134" s="183"/>
      <c r="R134" s="183">
        <v>2.2010900000000002</v>
      </c>
      <c r="S134" s="180">
        <f t="shared" si="19"/>
        <v>117.12</v>
      </c>
      <c r="T134" s="180"/>
      <c r="U134" s="180"/>
      <c r="V134" s="198"/>
      <c r="W134" s="53"/>
      <c r="Z134">
        <v>0</v>
      </c>
    </row>
    <row r="135" spans="1:26" ht="25.05" customHeight="1" x14ac:dyDescent="0.3">
      <c r="A135" s="181"/>
      <c r="B135" s="213">
        <v>39</v>
      </c>
      <c r="C135" s="182" t="s">
        <v>165</v>
      </c>
      <c r="D135" s="312" t="s">
        <v>166</v>
      </c>
      <c r="E135" s="312"/>
      <c r="F135" s="175" t="s">
        <v>84</v>
      </c>
      <c r="G135" s="177">
        <v>8.16</v>
      </c>
      <c r="H135" s="176"/>
      <c r="I135" s="176">
        <f t="shared" si="15"/>
        <v>0</v>
      </c>
      <c r="J135" s="175">
        <f t="shared" si="16"/>
        <v>1009.23</v>
      </c>
      <c r="K135" s="180">
        <f t="shared" si="17"/>
        <v>0</v>
      </c>
      <c r="L135" s="180"/>
      <c r="M135" s="180">
        <f t="shared" si="18"/>
        <v>0</v>
      </c>
      <c r="N135" s="180">
        <v>123.68</v>
      </c>
      <c r="O135" s="180"/>
      <c r="P135" s="183">
        <v>2.1578599999999999</v>
      </c>
      <c r="Q135" s="183"/>
      <c r="R135" s="183">
        <v>2.1578599999999999</v>
      </c>
      <c r="S135" s="180">
        <f t="shared" si="19"/>
        <v>17.608000000000001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40</v>
      </c>
      <c r="C136" s="182" t="s">
        <v>167</v>
      </c>
      <c r="D136" s="312" t="s">
        <v>168</v>
      </c>
      <c r="E136" s="312"/>
      <c r="F136" s="175" t="s">
        <v>169</v>
      </c>
      <c r="G136" s="177">
        <v>64.754000000000005</v>
      </c>
      <c r="H136" s="176"/>
      <c r="I136" s="176">
        <f t="shared" si="15"/>
        <v>0</v>
      </c>
      <c r="J136" s="175">
        <f t="shared" si="16"/>
        <v>1487.4</v>
      </c>
      <c r="K136" s="180">
        <f t="shared" si="17"/>
        <v>0</v>
      </c>
      <c r="L136" s="180"/>
      <c r="M136" s="180">
        <f t="shared" si="18"/>
        <v>0</v>
      </c>
      <c r="N136" s="180">
        <v>22.97</v>
      </c>
      <c r="O136" s="180"/>
      <c r="P136" s="183"/>
      <c r="Q136" s="183"/>
      <c r="R136" s="183"/>
      <c r="S136" s="180">
        <f t="shared" si="19"/>
        <v>0</v>
      </c>
      <c r="T136" s="180"/>
      <c r="U136" s="180"/>
      <c r="V136" s="198"/>
      <c r="W136" s="53"/>
      <c r="Z136">
        <v>0</v>
      </c>
    </row>
    <row r="137" spans="1:26" ht="25.05" customHeight="1" x14ac:dyDescent="0.3">
      <c r="A137" s="181"/>
      <c r="B137" s="213">
        <v>41</v>
      </c>
      <c r="C137" s="182" t="s">
        <v>170</v>
      </c>
      <c r="D137" s="312" t="s">
        <v>171</v>
      </c>
      <c r="E137" s="312"/>
      <c r="F137" s="175" t="s">
        <v>169</v>
      </c>
      <c r="G137" s="177">
        <v>194.262</v>
      </c>
      <c r="H137" s="176"/>
      <c r="I137" s="176">
        <f t="shared" si="15"/>
        <v>0</v>
      </c>
      <c r="J137" s="175">
        <f t="shared" si="16"/>
        <v>213.69</v>
      </c>
      <c r="K137" s="180">
        <f t="shared" si="17"/>
        <v>0</v>
      </c>
      <c r="L137" s="180"/>
      <c r="M137" s="180">
        <f t="shared" si="18"/>
        <v>0</v>
      </c>
      <c r="N137" s="180">
        <v>1.1000000000000001</v>
      </c>
      <c r="O137" s="180"/>
      <c r="P137" s="183"/>
      <c r="Q137" s="183"/>
      <c r="R137" s="183"/>
      <c r="S137" s="180">
        <f t="shared" si="19"/>
        <v>0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4">
        <v>42</v>
      </c>
      <c r="C138" s="190" t="s">
        <v>172</v>
      </c>
      <c r="D138" s="315" t="s">
        <v>173</v>
      </c>
      <c r="E138" s="315"/>
      <c r="F138" s="184" t="s">
        <v>174</v>
      </c>
      <c r="G138" s="186">
        <v>3</v>
      </c>
      <c r="H138" s="185"/>
      <c r="I138" s="185">
        <f t="shared" si="15"/>
        <v>0</v>
      </c>
      <c r="J138" s="184">
        <f t="shared" si="16"/>
        <v>86.52</v>
      </c>
      <c r="K138" s="189">
        <f t="shared" si="17"/>
        <v>0</v>
      </c>
      <c r="L138" s="189"/>
      <c r="M138" s="189">
        <f t="shared" si="18"/>
        <v>0</v>
      </c>
      <c r="N138" s="189">
        <v>28.84</v>
      </c>
      <c r="O138" s="189"/>
      <c r="P138" s="191"/>
      <c r="Q138" s="191"/>
      <c r="R138" s="191"/>
      <c r="S138" s="189">
        <f t="shared" si="19"/>
        <v>0</v>
      </c>
      <c r="T138" s="189"/>
      <c r="U138" s="189"/>
      <c r="V138" s="199"/>
      <c r="W138" s="53"/>
      <c r="Z138">
        <v>0</v>
      </c>
    </row>
    <row r="139" spans="1:26" ht="25.05" customHeight="1" x14ac:dyDescent="0.3">
      <c r="A139" s="181"/>
      <c r="B139" s="214">
        <v>43</v>
      </c>
      <c r="C139" s="190" t="s">
        <v>175</v>
      </c>
      <c r="D139" s="315" t="s">
        <v>192</v>
      </c>
      <c r="E139" s="315"/>
      <c r="F139" s="184" t="s">
        <v>153</v>
      </c>
      <c r="G139" s="186">
        <v>902</v>
      </c>
      <c r="H139" s="185"/>
      <c r="I139" s="185">
        <f t="shared" si="15"/>
        <v>0</v>
      </c>
      <c r="J139" s="184">
        <f t="shared" si="16"/>
        <v>1389.08</v>
      </c>
      <c r="K139" s="189">
        <f t="shared" si="17"/>
        <v>0</v>
      </c>
      <c r="L139" s="189"/>
      <c r="M139" s="189">
        <f t="shared" si="18"/>
        <v>0</v>
      </c>
      <c r="N139" s="189">
        <v>1.54</v>
      </c>
      <c r="O139" s="189"/>
      <c r="P139" s="191"/>
      <c r="Q139" s="191"/>
      <c r="R139" s="191"/>
      <c r="S139" s="189">
        <f t="shared" si="19"/>
        <v>0</v>
      </c>
      <c r="T139" s="189"/>
      <c r="U139" s="189"/>
      <c r="V139" s="199"/>
      <c r="W139" s="53"/>
      <c r="Z139">
        <v>0</v>
      </c>
    </row>
    <row r="140" spans="1:26" ht="25.05" customHeight="1" x14ac:dyDescent="0.3">
      <c r="A140" s="181"/>
      <c r="B140" s="214">
        <v>44</v>
      </c>
      <c r="C140" s="190" t="s">
        <v>176</v>
      </c>
      <c r="D140" s="315" t="s">
        <v>193</v>
      </c>
      <c r="E140" s="315"/>
      <c r="F140" s="184" t="s">
        <v>153</v>
      </c>
      <c r="G140" s="186">
        <v>445</v>
      </c>
      <c r="H140" s="185"/>
      <c r="I140" s="185">
        <f t="shared" si="15"/>
        <v>0</v>
      </c>
      <c r="J140" s="184">
        <f t="shared" si="16"/>
        <v>2291.75</v>
      </c>
      <c r="K140" s="189">
        <f t="shared" si="17"/>
        <v>0</v>
      </c>
      <c r="L140" s="189"/>
      <c r="M140" s="189">
        <f t="shared" si="18"/>
        <v>0</v>
      </c>
      <c r="N140" s="189">
        <v>5.15</v>
      </c>
      <c r="O140" s="189"/>
      <c r="P140" s="191"/>
      <c r="Q140" s="191"/>
      <c r="R140" s="191"/>
      <c r="S140" s="189">
        <f t="shared" si="19"/>
        <v>0</v>
      </c>
      <c r="T140" s="189"/>
      <c r="U140" s="189"/>
      <c r="V140" s="199"/>
      <c r="W140" s="53"/>
      <c r="Z140">
        <v>0</v>
      </c>
    </row>
    <row r="141" spans="1:26" x14ac:dyDescent="0.3">
      <c r="A141" s="10"/>
      <c r="B141" s="212"/>
      <c r="C141" s="174">
        <v>9</v>
      </c>
      <c r="D141" s="311" t="s">
        <v>64</v>
      </c>
      <c r="E141" s="311"/>
      <c r="F141" s="10"/>
      <c r="G141" s="173"/>
      <c r="H141" s="140"/>
      <c r="I141" s="142">
        <f>ROUND((SUM(I129:I140))/1,2)</f>
        <v>0</v>
      </c>
      <c r="J141" s="10"/>
      <c r="K141" s="10"/>
      <c r="L141" s="10">
        <f>ROUND((SUM(L129:L140))/1,2)</f>
        <v>0</v>
      </c>
      <c r="M141" s="10">
        <f>ROUND((SUM(M129:M140))/1,2)</f>
        <v>0</v>
      </c>
      <c r="N141" s="10"/>
      <c r="O141" s="10"/>
      <c r="P141" s="10"/>
      <c r="Q141" s="10"/>
      <c r="R141" s="10"/>
      <c r="S141" s="10">
        <f>ROUND((SUM(S129:S140))/1,2)</f>
        <v>234.2</v>
      </c>
      <c r="T141" s="10"/>
      <c r="U141" s="10"/>
      <c r="V141" s="200">
        <f>ROUND((SUM(V129:V140))/1,2)</f>
        <v>0</v>
      </c>
      <c r="W141" s="217"/>
      <c r="X141" s="139"/>
      <c r="Y141" s="139"/>
      <c r="Z141" s="139"/>
    </row>
    <row r="142" spans="1:26" x14ac:dyDescent="0.3">
      <c r="A142" s="1"/>
      <c r="B142" s="208"/>
      <c r="C142" s="1"/>
      <c r="D142" s="1"/>
      <c r="E142" s="1"/>
      <c r="F142" s="1"/>
      <c r="G142" s="167"/>
      <c r="H142" s="133"/>
      <c r="I142" s="1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01"/>
      <c r="W142" s="53"/>
    </row>
    <row r="143" spans="1:26" x14ac:dyDescent="0.3">
      <c r="A143" s="10"/>
      <c r="B143" s="212"/>
      <c r="C143" s="174">
        <v>99</v>
      </c>
      <c r="D143" s="311" t="s">
        <v>65</v>
      </c>
      <c r="E143" s="311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7"/>
      <c r="W143" s="217"/>
      <c r="X143" s="139"/>
      <c r="Y143" s="139"/>
      <c r="Z143" s="139"/>
    </row>
    <row r="144" spans="1:26" ht="25.05" customHeight="1" x14ac:dyDescent="0.3">
      <c r="A144" s="181"/>
      <c r="B144" s="213">
        <v>45</v>
      </c>
      <c r="C144" s="182" t="s">
        <v>177</v>
      </c>
      <c r="D144" s="312" t="s">
        <v>178</v>
      </c>
      <c r="E144" s="312"/>
      <c r="F144" s="175" t="s">
        <v>169</v>
      </c>
      <c r="G144" s="177">
        <v>6166.973</v>
      </c>
      <c r="H144" s="176"/>
      <c r="I144" s="176">
        <f>ROUND(G144*(H144),2)</f>
        <v>0</v>
      </c>
      <c r="J144" s="175">
        <f>ROUND(G144*(N144),2)</f>
        <v>14492.39</v>
      </c>
      <c r="K144" s="180">
        <f>ROUND(G144*(O144),2)</f>
        <v>0</v>
      </c>
      <c r="L144" s="180"/>
      <c r="M144" s="180">
        <f>ROUND(G144*(H144),2)</f>
        <v>0</v>
      </c>
      <c r="N144" s="180">
        <v>2.35</v>
      </c>
      <c r="O144" s="180"/>
      <c r="P144" s="183"/>
      <c r="Q144" s="183"/>
      <c r="R144" s="183"/>
      <c r="S144" s="180">
        <f>ROUND(G144*(P144),3)</f>
        <v>0</v>
      </c>
      <c r="T144" s="180"/>
      <c r="U144" s="180"/>
      <c r="V144" s="198"/>
      <c r="W144" s="53"/>
      <c r="Z144">
        <v>0</v>
      </c>
    </row>
    <row r="145" spans="1:26" x14ac:dyDescent="0.3">
      <c r="A145" s="10"/>
      <c r="B145" s="212"/>
      <c r="C145" s="174">
        <v>99</v>
      </c>
      <c r="D145" s="311" t="s">
        <v>65</v>
      </c>
      <c r="E145" s="311"/>
      <c r="F145" s="10"/>
      <c r="G145" s="173"/>
      <c r="H145" s="140"/>
      <c r="I145" s="142">
        <f>ROUND((SUM(I143:I144))/1,2)</f>
        <v>0</v>
      </c>
      <c r="J145" s="10"/>
      <c r="K145" s="10"/>
      <c r="L145" s="10">
        <f>ROUND((SUM(L143:L144))/1,2)</f>
        <v>0</v>
      </c>
      <c r="M145" s="10">
        <f>ROUND((SUM(M143:M144))/1,2)</f>
        <v>0</v>
      </c>
      <c r="N145" s="10"/>
      <c r="O145" s="10"/>
      <c r="P145" s="192"/>
      <c r="Q145" s="1"/>
      <c r="R145" s="1"/>
      <c r="S145" s="192">
        <f>ROUND((SUM(S143:S144))/1,2)</f>
        <v>0</v>
      </c>
      <c r="T145" s="2"/>
      <c r="U145" s="2"/>
      <c r="V145" s="200">
        <f>ROUND((SUM(V143:V144))/1,2)</f>
        <v>0</v>
      </c>
      <c r="W145" s="53"/>
    </row>
    <row r="146" spans="1:26" x14ac:dyDescent="0.3">
      <c r="A146" s="1"/>
      <c r="B146" s="208"/>
      <c r="C146" s="1"/>
      <c r="D146" s="1"/>
      <c r="E146" s="1"/>
      <c r="F146" s="1"/>
      <c r="G146" s="167"/>
      <c r="H146" s="133"/>
      <c r="I146" s="1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01"/>
      <c r="W146" s="53"/>
    </row>
    <row r="147" spans="1:26" x14ac:dyDescent="0.3">
      <c r="A147" s="10"/>
      <c r="B147" s="212"/>
      <c r="C147" s="10"/>
      <c r="D147" s="313" t="s">
        <v>58</v>
      </c>
      <c r="E147" s="313"/>
      <c r="F147" s="10"/>
      <c r="G147" s="173"/>
      <c r="H147" s="140"/>
      <c r="I147" s="142">
        <f>ROUND((SUM(I80:I146))/2,2)</f>
        <v>0</v>
      </c>
      <c r="J147" s="10"/>
      <c r="K147" s="10"/>
      <c r="L147" s="10">
        <f>ROUND((SUM(L80:L146))/2,2)</f>
        <v>0</v>
      </c>
      <c r="M147" s="10">
        <f>ROUND((SUM(M80:M146))/2,2)</f>
        <v>0</v>
      </c>
      <c r="N147" s="10"/>
      <c r="O147" s="10"/>
      <c r="P147" s="192"/>
      <c r="Q147" s="1"/>
      <c r="R147" s="1"/>
      <c r="S147" s="192">
        <f>ROUND((SUM(S80:S146))/2,2)</f>
        <v>6021.77</v>
      </c>
      <c r="T147" s="1"/>
      <c r="U147" s="1"/>
      <c r="V147" s="200">
        <f>ROUND((SUM(V80:V146))/2,2)</f>
        <v>0</v>
      </c>
      <c r="W147" s="53"/>
    </row>
    <row r="148" spans="1:26" x14ac:dyDescent="0.3">
      <c r="A148" s="1"/>
      <c r="B148" s="215"/>
      <c r="C148" s="193"/>
      <c r="D148" s="314" t="s">
        <v>66</v>
      </c>
      <c r="E148" s="314"/>
      <c r="F148" s="193"/>
      <c r="G148" s="194"/>
      <c r="H148" s="195"/>
      <c r="I148" s="195">
        <f>ROUND((SUM(I80:I147))/3,2)</f>
        <v>0</v>
      </c>
      <c r="J148" s="193"/>
      <c r="K148" s="193">
        <f>ROUND((SUM(K80:K147))/3,2)</f>
        <v>0</v>
      </c>
      <c r="L148" s="193">
        <f>ROUND((SUM(L80:L147))/3,2)</f>
        <v>0</v>
      </c>
      <c r="M148" s="193">
        <f>ROUND((SUM(M80:M147))/3,2)</f>
        <v>0</v>
      </c>
      <c r="N148" s="193"/>
      <c r="O148" s="193"/>
      <c r="P148" s="194"/>
      <c r="Q148" s="193"/>
      <c r="R148" s="193"/>
      <c r="S148" s="194">
        <f>ROUND((SUM(S80:S147))/3,2)</f>
        <v>6021.77</v>
      </c>
      <c r="T148" s="193"/>
      <c r="U148" s="193"/>
      <c r="V148" s="202">
        <f>ROUND((SUM(V80:V147))/3,2)</f>
        <v>0</v>
      </c>
      <c r="W148" s="53"/>
      <c r="Z148">
        <f>(SUM(Z80:Z147))</f>
        <v>0</v>
      </c>
    </row>
  </sheetData>
  <mergeCells count="112">
    <mergeCell ref="B1:C1"/>
    <mergeCell ref="E1:F1"/>
    <mergeCell ref="B2:V2"/>
    <mergeCell ref="B3:V3"/>
    <mergeCell ref="B7:H7"/>
    <mergeCell ref="B9:H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F19:H19"/>
    <mergeCell ref="B71:E71"/>
    <mergeCell ref="B72:E72"/>
    <mergeCell ref="B73:E73"/>
    <mergeCell ref="I71:P71"/>
    <mergeCell ref="D80:E80"/>
    <mergeCell ref="D81:E81"/>
    <mergeCell ref="B61:D61"/>
    <mergeCell ref="B62:D62"/>
    <mergeCell ref="B63:D63"/>
    <mergeCell ref="B65:D65"/>
    <mergeCell ref="B69:V69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1:E101"/>
    <mergeCell ref="D102:E102"/>
    <mergeCell ref="D103:E103"/>
    <mergeCell ref="D104:E104"/>
    <mergeCell ref="D105:E105"/>
    <mergeCell ref="D106:E106"/>
    <mergeCell ref="D94:E94"/>
    <mergeCell ref="D96:E96"/>
    <mergeCell ref="D97:E97"/>
    <mergeCell ref="D98:E98"/>
    <mergeCell ref="D99:E99"/>
    <mergeCell ref="D100:E100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1:E111"/>
    <mergeCell ref="D113:E113"/>
    <mergeCell ref="D114:E114"/>
    <mergeCell ref="D129:E129"/>
    <mergeCell ref="D130:E130"/>
    <mergeCell ref="D131:E131"/>
    <mergeCell ref="D132:E132"/>
    <mergeCell ref="D133:E133"/>
    <mergeCell ref="D134:E134"/>
    <mergeCell ref="D121:E121"/>
    <mergeCell ref="D122:E122"/>
    <mergeCell ref="D124:E124"/>
    <mergeCell ref="D125:E125"/>
    <mergeCell ref="D126:E126"/>
    <mergeCell ref="D127:E127"/>
    <mergeCell ref="D141:E141"/>
    <mergeCell ref="D143:E143"/>
    <mergeCell ref="D144:E144"/>
    <mergeCell ref="D145:E145"/>
    <mergeCell ref="D147:E147"/>
    <mergeCell ref="D148:E148"/>
    <mergeCell ref="D135:E135"/>
    <mergeCell ref="D136:E136"/>
    <mergeCell ref="D137:E137"/>
    <mergeCell ref="D138:E138"/>
    <mergeCell ref="D139:E139"/>
    <mergeCell ref="D140:E140"/>
  </mergeCells>
  <hyperlinks>
    <hyperlink ref="B1:C1" location="A2:A2" tooltip="Klikni na prechod ku Kryciemu listu..." display="Krycí list rozpočtu" xr:uid="{879D8FEB-D8ED-4712-B26A-93C6A39F2C42}"/>
    <hyperlink ref="E1:F1" location="A54:A54" tooltip="Klikni na prechod ku rekapitulácii..." display="Rekapitulácia rozpočtu" xr:uid="{F4C5C440-B083-4DE3-825F-1048AAB78458}"/>
    <hyperlink ref="H1:I1" location="B79:B79" tooltip="Klikni na prechod ku Rozpočet..." display="Rozpočet" xr:uid="{5D2F6A94-5ED0-4E5D-AB81-0378DF5FCB57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verticalDpi="0" copies="0" r:id="rId1"/>
  <headerFooter>
    <oddHeader>&amp;C&amp;B&amp; Rozpočet VÝSTAVBA CESTNEJ KOMUNIKÁCIE A CHODNÍKOV PRE PEŠÍCH V OBCI KAMENNÁ PORUBA / Vlastný objekt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Rekapitulácia</vt:lpstr>
      <vt:lpstr>Krycí list stavby</vt:lpstr>
      <vt:lpstr>SO 15258</vt:lpstr>
      <vt:lpstr>'SO 15258'!Oblasť_tlače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dcterms:created xsi:type="dcterms:W3CDTF">2021-03-13T15:40:09Z</dcterms:created>
  <dcterms:modified xsi:type="dcterms:W3CDTF">2021-03-13T15:45:30Z</dcterms:modified>
</cp:coreProperties>
</file>