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eva_sabova_bratislava_sk/Documents/Desktop/Zákazky/2021/07_Tlačiarenské služby_OKM/Vysvetlenie 1 - 14/"/>
    </mc:Choice>
  </mc:AlternateContent>
  <xr:revisionPtr revIDLastSave="477" documentId="8_{4911ED40-A0A2-41A5-A1D4-C2C72BE95610}" xr6:coauthVersionLast="46" xr6:coauthVersionMax="46" xr10:uidLastSave="{8B27D3F2-BD7E-4F1C-8367-6DC884639A08}"/>
  <bookViews>
    <workbookView xWindow="-110" yWindow="-110" windowWidth="19420" windowHeight="10420" xr2:uid="{570142A6-E060-4F16-A11E-6B16B176297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H25" i="1" s="1"/>
  <c r="F43" i="1"/>
  <c r="F42" i="1"/>
  <c r="F41" i="1"/>
  <c r="F40" i="1"/>
  <c r="F39" i="1"/>
  <c r="F38" i="1"/>
  <c r="F37" i="1"/>
  <c r="F36" i="1"/>
  <c r="F35" i="1"/>
  <c r="F26" i="1"/>
  <c r="F25" i="1"/>
  <c r="F24" i="1"/>
  <c r="F17" i="1"/>
  <c r="F18" i="1"/>
  <c r="F19" i="1"/>
  <c r="F20" i="1"/>
  <c r="F21" i="1"/>
  <c r="F22" i="1"/>
  <c r="F23" i="1"/>
  <c r="F16" i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F34" i="1" l="1"/>
  <c r="F33" i="1"/>
  <c r="F32" i="1"/>
  <c r="F31" i="1"/>
  <c r="F30" i="1"/>
  <c r="F29" i="1"/>
  <c r="F28" i="1"/>
  <c r="F27" i="1"/>
  <c r="G44" i="1" l="1"/>
  <c r="H44" i="1"/>
</calcChain>
</file>

<file path=xl/sharedStrings.xml><?xml version="1.0" encoding="utf-8"?>
<sst xmlns="http://schemas.openxmlformats.org/spreadsheetml/2006/main" count="107" uniqueCount="103">
  <si>
    <t>Názov</t>
  </si>
  <si>
    <t>Popis</t>
  </si>
  <si>
    <t>Predpokladané množstvo</t>
  </si>
  <si>
    <t>Jednotková cena bez DPH</t>
  </si>
  <si>
    <t>Jednotková cena s DPH</t>
  </si>
  <si>
    <t>Cena celkom s DPH</t>
  </si>
  <si>
    <t>Cena celkom bez DPH</t>
  </si>
  <si>
    <t>Spolu</t>
  </si>
  <si>
    <t>áno</t>
  </si>
  <si>
    <t>IČO:</t>
  </si>
  <si>
    <t>IČ DPH:</t>
  </si>
  <si>
    <t>V ................</t>
  </si>
  <si>
    <t>dňa: ..........................</t>
  </si>
  <si>
    <t xml:space="preserve">Obchodné meno uchádzača: </t>
  </si>
  <si>
    <t xml:space="preserve">Sídlo uchádzača: </t>
  </si>
  <si>
    <t>štatutárny zástupca:</t>
  </si>
  <si>
    <t>platca DPH áno/nie</t>
  </si>
  <si>
    <t>Telefónne číslo:</t>
  </si>
  <si>
    <t>E-mailová adresa:</t>
  </si>
  <si>
    <r>
      <t xml:space="preserve">Čestné vyhlásenie: </t>
    </r>
    <r>
      <rPr>
        <sz val="15"/>
        <color theme="1"/>
        <rFont val="Times New Roman"/>
        <family val="1"/>
        <charset val="238"/>
      </rPr>
      <t>Predložením tejto ponuky zároveň čestne vyhlasujem, že spĺňam všetky podmienky účasti stanovené vo Výzve na predkladanie ponúk a postupujem v súlade s etickým kódexom uchádzača vydaným Úradom pre verejné obstarávanie:
https://www.uvo.gov.sk/zaujemcauchadzac/eticky-kodex-zaujemcu-uchadzaca-54b.html</t>
    </r>
  </si>
  <si>
    <t>Položka č.</t>
  </si>
  <si>
    <t>Príloha č. 2a - Návrh na plnenie kritéria a položkový rozpočet</t>
  </si>
  <si>
    <t>Citylight</t>
  </si>
  <si>
    <t>Citylightboard</t>
  </si>
  <si>
    <t>Reklamná plachta</t>
  </si>
  <si>
    <t>Reklamná plachta s okami 1</t>
  </si>
  <si>
    <t>Reklamná plachta s okami 2</t>
  </si>
  <si>
    <t>Poster A0</t>
  </si>
  <si>
    <t>Poster A1</t>
  </si>
  <si>
    <t>Brožúry 1</t>
  </si>
  <si>
    <t>Brožúry 2</t>
  </si>
  <si>
    <t>Brožúry 3</t>
  </si>
  <si>
    <t>Brožúry 4</t>
  </si>
  <si>
    <t>Brožúry 5</t>
  </si>
  <si>
    <t>Letáky 1</t>
  </si>
  <si>
    <t>Letáky 2</t>
  </si>
  <si>
    <t>Letáky 3</t>
  </si>
  <si>
    <t>Letáky 4</t>
  </si>
  <si>
    <t>Letáky 5</t>
  </si>
  <si>
    <t>Letáky 6</t>
  </si>
  <si>
    <t>Potlač na tričko</t>
  </si>
  <si>
    <t>Potlač na mikinu</t>
  </si>
  <si>
    <t>Potlač na rúško</t>
  </si>
  <si>
    <t>Potlač na reflexnú vestu</t>
  </si>
  <si>
    <t xml:space="preserve">Náklad: 60 ks
Počet opakovaní: 54
Spolu: 3 240 ks </t>
  </si>
  <si>
    <t>Farebnosť: 4+0, Rozsah strán: 1 list, Papier: 150g CLV
Formát: 3 140x2 310 mm</t>
  </si>
  <si>
    <t>Farebnosť: 4:0, Rozsah strán: 1 list, Papier: 150g CLV
Formát 1 185x1 750 mm</t>
  </si>
  <si>
    <t>Náklad: 8 ks
Počet opakovaní: 12
Spolu: 96 ks</t>
  </si>
  <si>
    <t>Náklad: 5 ks
Počet opakovaní: 6
Spolu: 30 ks</t>
  </si>
  <si>
    <t>Náklad: 1 ks
Počet opakovaní: 6
Spolu: 6</t>
  </si>
  <si>
    <t>Farebnosť: 4+0, Materiál: kappa, Hrúbka: 5mm
Formát: A0</t>
  </si>
  <si>
    <t>Náklad: 5 ks
Počet opakovaní: 5
Spolu: 25 ks</t>
  </si>
  <si>
    <t>Náklad: 1 ks
Počet opakovaní: 6
Spolu: 6 ks</t>
  </si>
  <si>
    <t>Farebnosť: 4+0, Materiál: kappa, Hrúbka: 5mm
Formát: A1</t>
  </si>
  <si>
    <t>Farebnosť: 4+0, Rozsah strán: 1 list, Papier: 135g ONL
Formát: A0</t>
  </si>
  <si>
    <t>Náklad: 2 ks
Počet opakovaní: 12
Spolu: 24 ks</t>
  </si>
  <si>
    <t>Farebnosť: 4+0, Rozsah strán: 1 list, Papier: 135g ONL
Formát: A1</t>
  </si>
  <si>
    <t>Náklad: 50 ks
Počet opakovaní: 6
Náklad: 60 ks
Počet opakovaní: 5
Spolu:  600 ks</t>
  </si>
  <si>
    <t>Farebnosť: 4+0, Rozsah strán: 1 list, Papier: 135g ONL
Formát: 1300x300 mm</t>
  </si>
  <si>
    <t>Náklad: 40 ks
Počet opakovaní: 5
Spolu: 200 ks</t>
  </si>
  <si>
    <t>Farebnosť: 4+0, Rozsah strán: 1 list, Papier: 135g ONL
Formát: A2</t>
  </si>
  <si>
    <t>Náklad: 10 ks
Počet opakovaní: 6
Náklad: 50 ks
Počet opakovaní: 6
Spolu: 360 ks</t>
  </si>
  <si>
    <t>Farebnosť: 4+0, Rozsah strán: 1 list, Papier: 135g ONL
Formát: A3</t>
  </si>
  <si>
    <t>Náklad: 200 ks
Počet opakovaní: 5
Náklad: 300 ks
Počet opakovaní: 5
Náklad: 400 ks
Počet opakovaní: 2
Spolu: 3300 ks</t>
  </si>
  <si>
    <t>Farebnosť: 4+0, Rozsah strán: 1 list, Papier: 135g ONL
Formát: A4</t>
  </si>
  <si>
    <t>Náklad: 300 ks
Počet opakovaní: 6
Náklad: 400 ks
Počet opakovaní: 6
Spolu: 4 200 ks</t>
  </si>
  <si>
    <t>Farebnosť: 4+4, Väzba: V1
Formát: A4, Rozsah strán: 4+40 str.
Papier obálka: 250 g ONL, Papier vnútro: 135 g ONL</t>
  </si>
  <si>
    <t>Náklad: 500 ks
Počet opakovaní: 6
Spolu: 3000 ks</t>
  </si>
  <si>
    <t>Farebnosť: 4+4, Väzba: V1
Formát: 168x220mm, Rozsah strán: 4+28 str.
Papier obálka: 150 g ONL, Papier vnútro: 135 g ONL</t>
  </si>
  <si>
    <t>Náklad: 1000 ks
Počet opakovaní: 6
Spolu: 6 000 ks</t>
  </si>
  <si>
    <t>Farebnosť: 4+4, Väzba: V1
Formát: A5, Rozsah strán: 16 str. 
Papier: 135 g ONL</t>
  </si>
  <si>
    <t xml:space="preserve">Farebnosť: 4+4, Väzba: V1
Formát: 168x240 mm, Rozsah strán: 24 str.
Papier: 135 g ONL
</t>
  </si>
  <si>
    <t>Náklad: 1500 ks
Počet opakovaní: 5
Spolu: 7500 ks</t>
  </si>
  <si>
    <t xml:space="preserve">Farebnosť: 4+4, Väzba: V1
Formát: A5, Rozsah strán: 12 str.
Papier: 135 g OLN
</t>
  </si>
  <si>
    <t>Náklad: 400 ks
Počet opakovaní: 1
Náklad: 1000
Počet opakovaní: 1
Spolu: 1400 ks</t>
  </si>
  <si>
    <t>Farebnosť: 4+4, Rozsah strán: 1 list
Papier: 135 g ONL, Technológia: hárková ofsetová tlač
Formát: A3, 1xlom Výsledný formát: A4</t>
  </si>
  <si>
    <t>Náklad: 1000 ks
Počet opakovaní: 5
Spolu: 5000 ks</t>
  </si>
  <si>
    <t>Farebnosť: 4+4, Rozsah strán: 1 list
Papier: 135 g ONL, Technológia: hárková ofsetová tlač
Formát: A4, 2xlom Výsledný formát: DL</t>
  </si>
  <si>
    <t>Farebnosť: 4+4, Rozsah strán: 1 list
Papier: 135 g ONL, Technológia: hárková ofsetová tlač
Formát: A5, 1xlom Výsledný formát: A6</t>
  </si>
  <si>
    <t>Náklad: 5000 ks
Počet opakovaní: 5
Spolu: 25000 ks</t>
  </si>
  <si>
    <t>Farebnosť: 4+4, Rozsah strán: 1 list
Papier: 135 g ONL, Technológia: hárková ofsetová tlač
Formát: 140x210, 2xlom Výsledný formát: 140x70</t>
  </si>
  <si>
    <t>Náklad: 5000 ks
Počet opakovaní: 2
Spolu: 10000 ks</t>
  </si>
  <si>
    <t>Farebnosť: 4+4, Rozsah strán: 1 list
Papier: 135 g ONL, Technológia: hárková ofsetová tlač
Formát: 1000x200, 4xlom Výsledný formát: 200x200</t>
  </si>
  <si>
    <t>Náklad: 10000 ks
Počet opakovaní: 1
Spolu: 10000 ks</t>
  </si>
  <si>
    <t>Farebnosť: 4+4, Rozsah strán: 1 list
Papier: 135 g ONL, Technológia: hárková ofsetová tlač
Formát: 592x210, 3xlom Výsledný formát: A5</t>
  </si>
  <si>
    <t xml:space="preserve">100 ks </t>
  </si>
  <si>
    <t>50 ks</t>
  </si>
  <si>
    <t>20 ks</t>
  </si>
  <si>
    <t>200 ks</t>
  </si>
  <si>
    <t xml:space="preserve">Plagáty 1 </t>
  </si>
  <si>
    <t>Plagáty 2</t>
  </si>
  <si>
    <t>Plagáty 3</t>
  </si>
  <si>
    <t>Plagáty 4</t>
  </si>
  <si>
    <t>Plagáty 5</t>
  </si>
  <si>
    <t>Plagáty 6</t>
  </si>
  <si>
    <t>podpis</t>
  </si>
  <si>
    <r>
      <t xml:space="preserve">Farebnosť: 4+0, Materiál: banner
</t>
    </r>
    <r>
      <rPr>
        <sz val="11"/>
        <color rgb="FFFF0000"/>
        <rFont val="Times New Roman"/>
        <family val="1"/>
        <charset val="238"/>
      </rPr>
      <t>Formát: 2000x8000 mm</t>
    </r>
  </si>
  <si>
    <r>
      <t xml:space="preserve">Farebnosť: 4+0, Materiál: mash
Formát: 4000x1000 mm
</t>
    </r>
    <r>
      <rPr>
        <sz val="11"/>
        <color rgb="FFFF0000"/>
        <rFont val="Times New Roman"/>
        <family val="1"/>
        <charset val="238"/>
      </rPr>
      <t>Očkovanie vo vzdialenosti 1m</t>
    </r>
  </si>
  <si>
    <r>
      <t xml:space="preserve">Farebnosť: 4+0, Materiál: banner
Formát: 4000x1000 mm
</t>
    </r>
    <r>
      <rPr>
        <sz val="11"/>
        <color rgb="FFFF0000"/>
        <rFont val="Times New Roman"/>
        <family val="1"/>
        <charset val="238"/>
      </rPr>
      <t>Očkovanie vo vzdialenosti 1m</t>
    </r>
  </si>
  <si>
    <r>
      <t xml:space="preserve">Mikina: cez hlavu, bez zpisu, s kapucňou, jednofarebné - 3 druhy farieb, UNISEX, sieťotlač </t>
    </r>
    <r>
      <rPr>
        <sz val="11"/>
        <color rgb="FFFF0000"/>
        <rFont val="Times New Roman"/>
        <family val="1"/>
        <charset val="238"/>
      </rPr>
      <t>(farebný motív)</t>
    </r>
    <r>
      <rPr>
        <sz val="11"/>
        <color theme="1"/>
        <rFont val="Times New Roman"/>
        <family val="1"/>
        <charset val="238"/>
      </rPr>
      <t xml:space="preserve">, nažehlenie </t>
    </r>
    <r>
      <rPr>
        <sz val="11"/>
        <color rgb="FFFF0000"/>
        <rFont val="Times New Roman"/>
        <family val="1"/>
        <charset val="238"/>
      </rPr>
      <t>(jednofarebný motív)</t>
    </r>
    <r>
      <rPr>
        <sz val="11"/>
        <color theme="1"/>
        <rFont val="Times New Roman"/>
        <family val="1"/>
        <charset val="238"/>
      </rPr>
      <t xml:space="preserve">, potlač z oboch strán
</t>
    </r>
    <r>
      <rPr>
        <sz val="11"/>
        <color rgb="FFFF0000"/>
        <rFont val="Times New Roman"/>
        <family val="1"/>
        <charset val="238"/>
      </rPr>
      <t>Max. 4 farby</t>
    </r>
  </si>
  <si>
    <r>
      <t xml:space="preserve">Tričko: krátky rukáv, jednofarebné, 3 druhy farieb, UNISEX, sieťotlač </t>
    </r>
    <r>
      <rPr>
        <sz val="11"/>
        <color rgb="FFFF0000"/>
        <rFont val="Times New Roman"/>
        <family val="1"/>
        <charset val="238"/>
      </rPr>
      <t>(farebný motív)</t>
    </r>
    <r>
      <rPr>
        <sz val="11"/>
        <color theme="1"/>
        <rFont val="Times New Roman"/>
        <family val="1"/>
        <charset val="238"/>
      </rPr>
      <t xml:space="preserve">, nažehlenie </t>
    </r>
    <r>
      <rPr>
        <sz val="11"/>
        <color rgb="FFFF0000"/>
        <rFont val="Times New Roman"/>
        <family val="1"/>
        <charset val="238"/>
      </rPr>
      <t>(jednofarebný motív)</t>
    </r>
    <r>
      <rPr>
        <sz val="11"/>
        <color theme="1"/>
        <rFont val="Times New Roman"/>
        <family val="1"/>
        <charset val="238"/>
      </rPr>
      <t xml:space="preserve">, potlač z oboch strán
</t>
    </r>
    <r>
      <rPr>
        <sz val="11"/>
        <color rgb="FFFF0000"/>
        <rFont val="Times New Roman"/>
        <family val="1"/>
        <charset val="238"/>
      </rPr>
      <t>Max. 4 farby</t>
    </r>
  </si>
  <si>
    <r>
      <t xml:space="preserve">Sieťotlač/nažehlenie, jednofarebné, </t>
    </r>
    <r>
      <rPr>
        <sz val="11"/>
        <color rgb="FFFF0000"/>
        <rFont val="Times New Roman"/>
        <family val="1"/>
        <charset val="238"/>
      </rPr>
      <t>bavlnené, uchytenie na gumičky,</t>
    </r>
    <r>
      <rPr>
        <sz val="11"/>
        <color theme="1"/>
        <rFont val="Times New Roman"/>
        <family val="1"/>
        <charset val="238"/>
      </rPr>
      <t xml:space="preserve"> 3 druhy farieb, potlač z oboch</t>
    </r>
    <r>
      <rPr>
        <sz val="11"/>
        <color rgb="FFFF0000"/>
        <rFont val="Times New Roman"/>
        <family val="1"/>
        <charset val="238"/>
      </rPr>
      <t xml:space="preserve"> vonkajších</t>
    </r>
    <r>
      <rPr>
        <sz val="11"/>
        <color theme="1"/>
        <rFont val="Times New Roman"/>
        <family val="1"/>
        <charset val="238"/>
      </rPr>
      <t xml:space="preserve"> strán, </t>
    </r>
    <r>
      <rPr>
        <sz val="11"/>
        <color rgb="FFFF0000"/>
        <rFont val="Times New Roman"/>
        <family val="1"/>
        <charset val="238"/>
      </rPr>
      <t>napravo aj naľavo</t>
    </r>
  </si>
  <si>
    <r>
      <t xml:space="preserve">Sieťotlač, nažehlenie, potlač z oboch strán
</t>
    </r>
    <r>
      <rPr>
        <sz val="11"/>
        <color rgb="FFFF0000"/>
        <rFont val="Times New Roman"/>
        <family val="1"/>
        <charset val="238"/>
      </rPr>
      <t>Červená vesta, biela potlač, nažehľovacia fólia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</si>
</sst>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horizontal="left" wrapText="1"/>
    </xf>
    <xf numFmtId="0" fontId="2" fillId="2" borderId="2" xfId="0" applyFont="1" applyFill="1" applyBorder="1"/>
    <xf numFmtId="0" fontId="2" fillId="2" borderId="7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1" fillId="2" borderId="10" xfId="0" applyFont="1" applyFill="1" applyBorder="1"/>
    <xf numFmtId="0" fontId="1" fillId="0" borderId="8" xfId="0" applyFont="1" applyBorder="1" applyAlignment="1">
      <alignment wrapText="1"/>
    </xf>
    <xf numFmtId="0" fontId="1" fillId="2" borderId="11" xfId="0" applyFont="1" applyFill="1" applyBorder="1"/>
    <xf numFmtId="0" fontId="1" fillId="0" borderId="9" xfId="0" applyFont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9" xfId="0" applyFont="1" applyFill="1" applyBorder="1"/>
    <xf numFmtId="0" fontId="1" fillId="0" borderId="1" xfId="0" applyFont="1" applyBorder="1" applyAlignment="1">
      <alignment wrapText="1"/>
    </xf>
    <xf numFmtId="0" fontId="1" fillId="0" borderId="14" xfId="0" applyFont="1" applyBorder="1"/>
    <xf numFmtId="0" fontId="1" fillId="2" borderId="20" xfId="0" applyFont="1" applyFill="1" applyBorder="1"/>
    <xf numFmtId="0" fontId="1" fillId="0" borderId="14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47" xfId="0" applyFont="1" applyFill="1" applyBorder="1"/>
    <xf numFmtId="0" fontId="1" fillId="2" borderId="49" xfId="0" applyFont="1" applyFill="1" applyBorder="1"/>
    <xf numFmtId="0" fontId="1" fillId="0" borderId="41" xfId="0" applyFont="1" applyBorder="1" applyAlignment="1">
      <alignment wrapText="1"/>
    </xf>
    <xf numFmtId="0" fontId="1" fillId="0" borderId="41" xfId="0" applyFont="1" applyBorder="1"/>
    <xf numFmtId="2" fontId="1" fillId="0" borderId="3" xfId="0" applyNumberFormat="1" applyFont="1" applyBorder="1"/>
    <xf numFmtId="2" fontId="1" fillId="0" borderId="4" xfId="0" applyNumberFormat="1" applyFont="1" applyBorder="1"/>
    <xf numFmtId="2" fontId="1" fillId="0" borderId="1" xfId="0" applyNumberFormat="1" applyFont="1" applyBorder="1"/>
    <xf numFmtId="2" fontId="1" fillId="0" borderId="40" xfId="0" applyNumberFormat="1" applyFont="1" applyBorder="1"/>
    <xf numFmtId="2" fontId="1" fillId="0" borderId="41" xfId="0" applyNumberFormat="1" applyFont="1" applyBorder="1"/>
    <xf numFmtId="2" fontId="1" fillId="0" borderId="42" xfId="0" applyNumberFormat="1" applyFont="1" applyBorder="1"/>
    <xf numFmtId="0" fontId="5" fillId="3" borderId="44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45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/>
    </xf>
    <xf numFmtId="0" fontId="5" fillId="3" borderId="39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40" xfId="0" applyFont="1" applyFill="1" applyBorder="1" applyAlignment="1">
      <alignment horizontal="left"/>
    </xf>
    <xf numFmtId="0" fontId="5" fillId="3" borderId="41" xfId="0" applyFont="1" applyFill="1" applyBorder="1" applyAlignment="1">
      <alignment horizontal="left"/>
    </xf>
    <xf numFmtId="0" fontId="5" fillId="3" borderId="42" xfId="0" applyFont="1" applyFill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left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43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4" borderId="33" xfId="0" applyFont="1" applyFill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BF987-3E10-4716-A1E9-3E84D87B0853}">
  <dimension ref="A1:H53"/>
  <sheetViews>
    <sheetView tabSelected="1" topLeftCell="A39" zoomScale="80" zoomScaleNormal="80" workbookViewId="0">
      <selection activeCell="E44" sqref="E44:E45"/>
    </sheetView>
  </sheetViews>
  <sheetFormatPr defaultColWidth="8.7265625" defaultRowHeight="14" x14ac:dyDescent="0.3"/>
  <cols>
    <col min="1" max="1" width="8.453125" style="1" customWidth="1"/>
    <col min="2" max="2" width="22.81640625" style="1" bestFit="1" customWidth="1"/>
    <col min="3" max="3" width="35" style="1" customWidth="1"/>
    <col min="4" max="4" width="14.81640625" style="1" customWidth="1"/>
    <col min="5" max="8" width="11.54296875" style="1" customWidth="1"/>
    <col min="9" max="16384" width="8.7265625" style="1"/>
  </cols>
  <sheetData>
    <row r="1" spans="1:8" x14ac:dyDescent="0.3">
      <c r="B1" s="2"/>
      <c r="C1" s="2"/>
      <c r="D1" s="2"/>
      <c r="E1" s="2"/>
      <c r="F1" s="2"/>
      <c r="G1" s="2"/>
      <c r="H1" s="2"/>
    </row>
    <row r="2" spans="1:8" ht="14.5" thickBot="1" x14ac:dyDescent="0.35">
      <c r="B2" s="2"/>
      <c r="C2" s="2"/>
      <c r="D2" s="2"/>
      <c r="E2" s="2"/>
      <c r="F2" s="2"/>
      <c r="G2" s="2"/>
      <c r="H2" s="2"/>
    </row>
    <row r="3" spans="1:8" x14ac:dyDescent="0.3">
      <c r="B3" s="56" t="s">
        <v>21</v>
      </c>
      <c r="C3" s="57"/>
      <c r="D3" s="57"/>
      <c r="E3" s="57"/>
      <c r="F3" s="57"/>
      <c r="G3" s="57"/>
      <c r="H3" s="58"/>
    </row>
    <row r="4" spans="1:8" ht="14.5" thickBot="1" x14ac:dyDescent="0.35">
      <c r="B4" s="59"/>
      <c r="C4" s="60"/>
      <c r="D4" s="60"/>
      <c r="E4" s="60"/>
      <c r="F4" s="60"/>
      <c r="G4" s="60"/>
      <c r="H4" s="61"/>
    </row>
    <row r="5" spans="1:8" x14ac:dyDescent="0.3">
      <c r="B5" s="62" t="s">
        <v>13</v>
      </c>
      <c r="C5" s="63"/>
      <c r="D5" s="63"/>
      <c r="E5" s="64"/>
      <c r="F5" s="65"/>
      <c r="G5" s="65"/>
      <c r="H5" s="66"/>
    </row>
    <row r="6" spans="1:8" x14ac:dyDescent="0.3">
      <c r="B6" s="67" t="s">
        <v>14</v>
      </c>
      <c r="C6" s="68"/>
      <c r="D6" s="68"/>
      <c r="E6" s="69"/>
      <c r="F6" s="70"/>
      <c r="G6" s="70"/>
      <c r="H6" s="71"/>
    </row>
    <row r="7" spans="1:8" x14ac:dyDescent="0.3">
      <c r="B7" s="67" t="s">
        <v>15</v>
      </c>
      <c r="C7" s="68"/>
      <c r="D7" s="68"/>
      <c r="E7" s="69"/>
      <c r="F7" s="70"/>
      <c r="G7" s="70"/>
      <c r="H7" s="71"/>
    </row>
    <row r="8" spans="1:8" x14ac:dyDescent="0.3">
      <c r="B8" s="67" t="s">
        <v>9</v>
      </c>
      <c r="C8" s="68"/>
      <c r="D8" s="68"/>
      <c r="E8" s="69"/>
      <c r="F8" s="70"/>
      <c r="G8" s="70"/>
      <c r="H8" s="71"/>
    </row>
    <row r="9" spans="1:8" x14ac:dyDescent="0.3">
      <c r="B9" s="67" t="s">
        <v>10</v>
      </c>
      <c r="C9" s="68"/>
      <c r="D9" s="68"/>
      <c r="E9" s="69"/>
      <c r="F9" s="70"/>
      <c r="G9" s="70"/>
      <c r="H9" s="71"/>
    </row>
    <row r="10" spans="1:8" x14ac:dyDescent="0.3">
      <c r="B10" s="67" t="s">
        <v>16</v>
      </c>
      <c r="C10" s="68"/>
      <c r="D10" s="68"/>
      <c r="E10" s="69"/>
      <c r="F10" s="70" t="s">
        <v>8</v>
      </c>
      <c r="G10" s="70"/>
      <c r="H10" s="71"/>
    </row>
    <row r="11" spans="1:8" x14ac:dyDescent="0.3">
      <c r="B11" s="67" t="s">
        <v>17</v>
      </c>
      <c r="C11" s="68"/>
      <c r="D11" s="68"/>
      <c r="E11" s="69"/>
      <c r="F11" s="70"/>
      <c r="G11" s="70"/>
      <c r="H11" s="71"/>
    </row>
    <row r="12" spans="1:8" ht="14.5" thickBot="1" x14ac:dyDescent="0.35">
      <c r="B12" s="81" t="s">
        <v>18</v>
      </c>
      <c r="C12" s="82"/>
      <c r="D12" s="82"/>
      <c r="E12" s="83"/>
      <c r="F12" s="84"/>
      <c r="G12" s="84"/>
      <c r="H12" s="85"/>
    </row>
    <row r="13" spans="1:8" x14ac:dyDescent="0.3">
      <c r="B13" s="3"/>
      <c r="C13" s="3"/>
      <c r="D13" s="3"/>
      <c r="E13" s="3"/>
      <c r="F13" s="3"/>
      <c r="G13" s="3"/>
      <c r="H13" s="3"/>
    </row>
    <row r="14" spans="1:8" ht="14.5" thickBot="1" x14ac:dyDescent="0.35">
      <c r="B14" s="3"/>
      <c r="C14" s="3"/>
      <c r="D14" s="3"/>
      <c r="E14" s="3"/>
      <c r="F14" s="3"/>
      <c r="G14" s="3"/>
      <c r="H14" s="3"/>
    </row>
    <row r="15" spans="1:8" ht="14.5" thickBot="1" x14ac:dyDescent="0.35">
      <c r="A15" s="18" t="s">
        <v>20</v>
      </c>
      <c r="B15" s="4" t="s">
        <v>0</v>
      </c>
      <c r="C15" s="5" t="s">
        <v>1</v>
      </c>
      <c r="D15" s="6" t="s">
        <v>2</v>
      </c>
      <c r="E15" s="6" t="s">
        <v>3</v>
      </c>
      <c r="F15" s="6" t="s">
        <v>4</v>
      </c>
      <c r="G15" s="6" t="s">
        <v>6</v>
      </c>
      <c r="H15" s="7" t="s">
        <v>5</v>
      </c>
    </row>
    <row r="16" spans="1:8" ht="42" x14ac:dyDescent="0.3">
      <c r="A16" s="20">
        <v>1</v>
      </c>
      <c r="B16" s="8" t="s">
        <v>22</v>
      </c>
      <c r="C16" s="9" t="s">
        <v>46</v>
      </c>
      <c r="D16" s="19" t="s">
        <v>44</v>
      </c>
      <c r="E16" s="24"/>
      <c r="F16" s="24">
        <f>IF(F10="áno",E16*1.2,E16)</f>
        <v>0</v>
      </c>
      <c r="G16" s="24">
        <f>3240*E16</f>
        <v>0</v>
      </c>
      <c r="H16" s="25">
        <f t="shared" ref="H16:H24" si="0">G16*1.2</f>
        <v>0</v>
      </c>
    </row>
    <row r="17" spans="1:8" ht="56" x14ac:dyDescent="0.3">
      <c r="A17" s="16">
        <v>2</v>
      </c>
      <c r="B17" s="10" t="s">
        <v>23</v>
      </c>
      <c r="C17" s="11" t="s">
        <v>45</v>
      </c>
      <c r="D17" s="14" t="s">
        <v>47</v>
      </c>
      <c r="E17" s="26"/>
      <c r="F17" s="26">
        <f>IF(F10="áno",E17*1.2,E17)</f>
        <v>0</v>
      </c>
      <c r="G17" s="26">
        <f>96*E17</f>
        <v>0</v>
      </c>
      <c r="H17" s="27">
        <f t="shared" si="0"/>
        <v>0</v>
      </c>
    </row>
    <row r="18" spans="1:8" ht="56" x14ac:dyDescent="0.3">
      <c r="A18" s="16">
        <v>3</v>
      </c>
      <c r="B18" s="10" t="s">
        <v>24</v>
      </c>
      <c r="C18" s="11" t="s">
        <v>96</v>
      </c>
      <c r="D18" s="14" t="s">
        <v>48</v>
      </c>
      <c r="E18" s="26"/>
      <c r="F18" s="26">
        <f>IF(F10="áno",E18*1.2,E18)</f>
        <v>0</v>
      </c>
      <c r="G18" s="26">
        <f>30*E18</f>
        <v>0</v>
      </c>
      <c r="H18" s="27">
        <f t="shared" si="0"/>
        <v>0</v>
      </c>
    </row>
    <row r="19" spans="1:8" ht="56" x14ac:dyDescent="0.3">
      <c r="A19" s="16">
        <v>4</v>
      </c>
      <c r="B19" s="12" t="s">
        <v>25</v>
      </c>
      <c r="C19" s="11" t="s">
        <v>97</v>
      </c>
      <c r="D19" s="14" t="s">
        <v>49</v>
      </c>
      <c r="E19" s="26"/>
      <c r="F19" s="26">
        <f>IF(F10="áno",E19*1.2,E19)</f>
        <v>0</v>
      </c>
      <c r="G19" s="26">
        <f>6*E19</f>
        <v>0</v>
      </c>
      <c r="H19" s="27">
        <f t="shared" si="0"/>
        <v>0</v>
      </c>
    </row>
    <row r="20" spans="1:8" ht="56" x14ac:dyDescent="0.3">
      <c r="A20" s="16">
        <v>5</v>
      </c>
      <c r="B20" s="12" t="s">
        <v>26</v>
      </c>
      <c r="C20" s="11" t="s">
        <v>98</v>
      </c>
      <c r="D20" s="14" t="s">
        <v>52</v>
      </c>
      <c r="E20" s="26"/>
      <c r="F20" s="26">
        <f>IF(F10="áno",E20*1.2,E20)</f>
        <v>0</v>
      </c>
      <c r="G20" s="26">
        <f>6*E20</f>
        <v>0</v>
      </c>
      <c r="H20" s="27">
        <f t="shared" si="0"/>
        <v>0</v>
      </c>
    </row>
    <row r="21" spans="1:8" ht="56" x14ac:dyDescent="0.3">
      <c r="A21" s="16">
        <v>6</v>
      </c>
      <c r="B21" s="10" t="s">
        <v>27</v>
      </c>
      <c r="C21" s="11" t="s">
        <v>50</v>
      </c>
      <c r="D21" s="14" t="s">
        <v>51</v>
      </c>
      <c r="E21" s="26"/>
      <c r="F21" s="26">
        <f>IF(F10="áno",E21*1.2,E21)</f>
        <v>0</v>
      </c>
      <c r="G21" s="26">
        <f>E21*25</f>
        <v>0</v>
      </c>
      <c r="H21" s="27">
        <f t="shared" si="0"/>
        <v>0</v>
      </c>
    </row>
    <row r="22" spans="1:8" ht="56" x14ac:dyDescent="0.3">
      <c r="A22" s="16">
        <v>7</v>
      </c>
      <c r="B22" s="12" t="s">
        <v>28</v>
      </c>
      <c r="C22" s="11" t="s">
        <v>53</v>
      </c>
      <c r="D22" s="14" t="s">
        <v>51</v>
      </c>
      <c r="E22" s="26"/>
      <c r="F22" s="26">
        <f>IF(F10="áno",E22*1.2,E22)</f>
        <v>0</v>
      </c>
      <c r="G22" s="26">
        <f>25*E22</f>
        <v>0</v>
      </c>
      <c r="H22" s="27">
        <f t="shared" si="0"/>
        <v>0</v>
      </c>
    </row>
    <row r="23" spans="1:8" ht="56" x14ac:dyDescent="0.3">
      <c r="A23" s="16">
        <v>8</v>
      </c>
      <c r="B23" s="12" t="s">
        <v>89</v>
      </c>
      <c r="C23" s="11" t="s">
        <v>54</v>
      </c>
      <c r="D23" s="14" t="s">
        <v>55</v>
      </c>
      <c r="E23" s="26"/>
      <c r="F23" s="26">
        <f>IF(F10="áno",E23*1.2,E23)</f>
        <v>0</v>
      </c>
      <c r="G23" s="26">
        <f>24*E23</f>
        <v>0</v>
      </c>
      <c r="H23" s="27">
        <f t="shared" si="0"/>
        <v>0</v>
      </c>
    </row>
    <row r="24" spans="1:8" ht="98" x14ac:dyDescent="0.3">
      <c r="A24" s="16">
        <v>9</v>
      </c>
      <c r="B24" s="10" t="s">
        <v>90</v>
      </c>
      <c r="C24" s="11" t="s">
        <v>56</v>
      </c>
      <c r="D24" s="14" t="s">
        <v>57</v>
      </c>
      <c r="E24" s="26"/>
      <c r="F24" s="26">
        <f>IF(F10="áno",E24*1.2,E24)</f>
        <v>0</v>
      </c>
      <c r="G24" s="26">
        <f>E24*600</f>
        <v>0</v>
      </c>
      <c r="H24" s="27">
        <f t="shared" si="0"/>
        <v>0</v>
      </c>
    </row>
    <row r="25" spans="1:8" ht="56" x14ac:dyDescent="0.3">
      <c r="A25" s="16">
        <v>10</v>
      </c>
      <c r="B25" s="10" t="s">
        <v>91</v>
      </c>
      <c r="C25" s="11" t="s">
        <v>58</v>
      </c>
      <c r="D25" s="14" t="s">
        <v>59</v>
      </c>
      <c r="E25" s="26"/>
      <c r="F25" s="26">
        <f>IF(F10="áno",E25*1.2,E25)</f>
        <v>0</v>
      </c>
      <c r="G25" s="26">
        <f>E25*200</f>
        <v>0</v>
      </c>
      <c r="H25" s="27">
        <f>G25*1.2</f>
        <v>0</v>
      </c>
    </row>
    <row r="26" spans="1:8" ht="98" x14ac:dyDescent="0.3">
      <c r="A26" s="16">
        <v>11</v>
      </c>
      <c r="B26" s="10" t="s">
        <v>92</v>
      </c>
      <c r="C26" s="11" t="s">
        <v>60</v>
      </c>
      <c r="D26" s="14" t="s">
        <v>61</v>
      </c>
      <c r="E26" s="26"/>
      <c r="F26" s="26">
        <f>IF(F10="áno",E26*1.2,E26)</f>
        <v>0</v>
      </c>
      <c r="G26" s="26">
        <f>360*E26</f>
        <v>0</v>
      </c>
      <c r="H26" s="27">
        <f t="shared" ref="H26:H43" si="1">G26*1.2</f>
        <v>0</v>
      </c>
    </row>
    <row r="27" spans="1:8" ht="140" x14ac:dyDescent="0.3">
      <c r="A27" s="16">
        <v>12</v>
      </c>
      <c r="B27" s="10" t="s">
        <v>93</v>
      </c>
      <c r="C27" s="11" t="s">
        <v>62</v>
      </c>
      <c r="D27" s="14" t="s">
        <v>63</v>
      </c>
      <c r="E27" s="26"/>
      <c r="F27" s="26">
        <f>IF(F10="áno",E27*1.2,E27)</f>
        <v>0</v>
      </c>
      <c r="G27" s="26">
        <f>3300*E27</f>
        <v>0</v>
      </c>
      <c r="H27" s="27">
        <f t="shared" si="1"/>
        <v>0</v>
      </c>
    </row>
    <row r="28" spans="1:8" ht="98" x14ac:dyDescent="0.3">
      <c r="A28" s="16">
        <v>13</v>
      </c>
      <c r="B28" s="12" t="s">
        <v>94</v>
      </c>
      <c r="C28" s="11" t="s">
        <v>64</v>
      </c>
      <c r="D28" s="14" t="s">
        <v>65</v>
      </c>
      <c r="E28" s="26"/>
      <c r="F28" s="26">
        <f>IF(F10="áno",E28*1.2,E28)</f>
        <v>0</v>
      </c>
      <c r="G28" s="26">
        <f>4200*E28</f>
        <v>0</v>
      </c>
      <c r="H28" s="27">
        <f t="shared" si="1"/>
        <v>0</v>
      </c>
    </row>
    <row r="29" spans="1:8" ht="56" x14ac:dyDescent="0.3">
      <c r="A29" s="16">
        <v>14</v>
      </c>
      <c r="B29" s="10" t="s">
        <v>29</v>
      </c>
      <c r="C29" s="11" t="s">
        <v>66</v>
      </c>
      <c r="D29" s="14" t="s">
        <v>67</v>
      </c>
      <c r="E29" s="26"/>
      <c r="F29" s="26">
        <f>IF(F10="áno",E29*1.2,E29)</f>
        <v>0</v>
      </c>
      <c r="G29" s="26">
        <f>3000*E29</f>
        <v>0</v>
      </c>
      <c r="H29" s="27">
        <f t="shared" si="1"/>
        <v>0</v>
      </c>
    </row>
    <row r="30" spans="1:8" ht="70" x14ac:dyDescent="0.3">
      <c r="A30" s="16">
        <v>15</v>
      </c>
      <c r="B30" s="10" t="s">
        <v>30</v>
      </c>
      <c r="C30" s="11" t="s">
        <v>68</v>
      </c>
      <c r="D30" s="14" t="s">
        <v>67</v>
      </c>
      <c r="E30" s="26"/>
      <c r="F30" s="26">
        <f>IF(F10="áno",E30*1.2,E30)</f>
        <v>0</v>
      </c>
      <c r="G30" s="26">
        <f>3000*E30</f>
        <v>0</v>
      </c>
      <c r="H30" s="27">
        <f t="shared" si="1"/>
        <v>0</v>
      </c>
    </row>
    <row r="31" spans="1:8" ht="70" x14ac:dyDescent="0.3">
      <c r="A31" s="16">
        <v>16</v>
      </c>
      <c r="B31" s="10" t="s">
        <v>31</v>
      </c>
      <c r="C31" s="11" t="s">
        <v>71</v>
      </c>
      <c r="D31" s="14" t="s">
        <v>69</v>
      </c>
      <c r="E31" s="26"/>
      <c r="F31" s="26">
        <f>IF(F10="áno",E31*1.2,E31)</f>
        <v>0</v>
      </c>
      <c r="G31" s="26">
        <f>6000*E31</f>
        <v>0</v>
      </c>
      <c r="H31" s="27">
        <f t="shared" si="1"/>
        <v>0</v>
      </c>
    </row>
    <row r="32" spans="1:8" ht="56" x14ac:dyDescent="0.3">
      <c r="A32" s="16">
        <v>17</v>
      </c>
      <c r="B32" s="13" t="s">
        <v>32</v>
      </c>
      <c r="C32" s="14" t="s">
        <v>70</v>
      </c>
      <c r="D32" s="14" t="s">
        <v>72</v>
      </c>
      <c r="E32" s="26"/>
      <c r="F32" s="26">
        <f>IF(F10="áno",E32*1.2,E32)</f>
        <v>0</v>
      </c>
      <c r="G32" s="26">
        <f>7500*E32</f>
        <v>0</v>
      </c>
      <c r="H32" s="27">
        <f t="shared" si="1"/>
        <v>0</v>
      </c>
    </row>
    <row r="33" spans="1:8" ht="98" x14ac:dyDescent="0.3">
      <c r="A33" s="16">
        <v>18</v>
      </c>
      <c r="B33" s="13" t="s">
        <v>33</v>
      </c>
      <c r="C33" s="14" t="s">
        <v>73</v>
      </c>
      <c r="D33" s="14" t="s">
        <v>74</v>
      </c>
      <c r="E33" s="26"/>
      <c r="F33" s="26">
        <f>IF(F10="áno",E33*1.2,E33)</f>
        <v>0</v>
      </c>
      <c r="G33" s="26">
        <f>1400*E33</f>
        <v>0</v>
      </c>
      <c r="H33" s="27">
        <f t="shared" si="1"/>
        <v>0</v>
      </c>
    </row>
    <row r="34" spans="1:8" ht="56" x14ac:dyDescent="0.3">
      <c r="A34" s="16">
        <v>19</v>
      </c>
      <c r="B34" s="13" t="s">
        <v>34</v>
      </c>
      <c r="C34" s="14" t="s">
        <v>75</v>
      </c>
      <c r="D34" s="14" t="s">
        <v>76</v>
      </c>
      <c r="E34" s="26"/>
      <c r="F34" s="26">
        <f>IF(F10="áno",E34*1.2,E34)</f>
        <v>0</v>
      </c>
      <c r="G34" s="26">
        <f>5000*E34</f>
        <v>0</v>
      </c>
      <c r="H34" s="27">
        <f t="shared" si="1"/>
        <v>0</v>
      </c>
    </row>
    <row r="35" spans="1:8" ht="56" x14ac:dyDescent="0.3">
      <c r="A35" s="16">
        <v>20</v>
      </c>
      <c r="B35" s="16" t="s">
        <v>35</v>
      </c>
      <c r="C35" s="17" t="s">
        <v>77</v>
      </c>
      <c r="D35" s="17" t="s">
        <v>76</v>
      </c>
      <c r="E35" s="26"/>
      <c r="F35" s="26">
        <f>IF(F10="áno",E35*1.2,E35)</f>
        <v>0</v>
      </c>
      <c r="G35" s="26">
        <f>5000*E35</f>
        <v>0</v>
      </c>
      <c r="H35" s="27">
        <f t="shared" si="1"/>
        <v>0</v>
      </c>
    </row>
    <row r="36" spans="1:8" ht="56" x14ac:dyDescent="0.3">
      <c r="A36" s="16">
        <v>21</v>
      </c>
      <c r="B36" s="16" t="s">
        <v>36</v>
      </c>
      <c r="C36" s="17" t="s">
        <v>78</v>
      </c>
      <c r="D36" s="17" t="s">
        <v>79</v>
      </c>
      <c r="E36" s="26"/>
      <c r="F36" s="26">
        <f>IF(F10="áno",E36*1.2,E36)</f>
        <v>0</v>
      </c>
      <c r="G36" s="26">
        <f>25000*E36</f>
        <v>0</v>
      </c>
      <c r="H36" s="27">
        <f t="shared" si="1"/>
        <v>0</v>
      </c>
    </row>
    <row r="37" spans="1:8" ht="70" x14ac:dyDescent="0.3">
      <c r="A37" s="16">
        <v>22</v>
      </c>
      <c r="B37" s="16" t="s">
        <v>37</v>
      </c>
      <c r="C37" s="17" t="s">
        <v>80</v>
      </c>
      <c r="D37" s="17" t="s">
        <v>81</v>
      </c>
      <c r="E37" s="26"/>
      <c r="F37" s="26">
        <f>IF(F10="áno",E37*1.2,E37)</f>
        <v>0</v>
      </c>
      <c r="G37" s="26">
        <f>10000*E37</f>
        <v>0</v>
      </c>
      <c r="H37" s="27">
        <f t="shared" si="1"/>
        <v>0</v>
      </c>
    </row>
    <row r="38" spans="1:8" ht="70" x14ac:dyDescent="0.3">
      <c r="A38" s="16">
        <v>23</v>
      </c>
      <c r="B38" s="16" t="s">
        <v>38</v>
      </c>
      <c r="C38" s="17" t="s">
        <v>82</v>
      </c>
      <c r="D38" s="17" t="s">
        <v>83</v>
      </c>
      <c r="E38" s="26"/>
      <c r="F38" s="26">
        <f>IF(F10="áno",E38*1.2,E38)</f>
        <v>0</v>
      </c>
      <c r="G38" s="26">
        <f>10000*E38</f>
        <v>0</v>
      </c>
      <c r="H38" s="27">
        <f t="shared" si="1"/>
        <v>0</v>
      </c>
    </row>
    <row r="39" spans="1:8" ht="70" x14ac:dyDescent="0.3">
      <c r="A39" s="16">
        <v>24</v>
      </c>
      <c r="B39" s="16" t="s">
        <v>39</v>
      </c>
      <c r="C39" s="17" t="s">
        <v>84</v>
      </c>
      <c r="D39" s="17" t="s">
        <v>72</v>
      </c>
      <c r="E39" s="26"/>
      <c r="F39" s="26">
        <f>IF(F10="áno",E39*1.2,E39)</f>
        <v>0</v>
      </c>
      <c r="G39" s="26">
        <f>7500*E39</f>
        <v>0</v>
      </c>
      <c r="H39" s="27">
        <f t="shared" si="1"/>
        <v>0</v>
      </c>
    </row>
    <row r="40" spans="1:8" ht="70" x14ac:dyDescent="0.3">
      <c r="A40" s="16">
        <v>25</v>
      </c>
      <c r="B40" s="16" t="s">
        <v>40</v>
      </c>
      <c r="C40" s="17" t="s">
        <v>100</v>
      </c>
      <c r="D40" s="15" t="s">
        <v>85</v>
      </c>
      <c r="E40" s="26"/>
      <c r="F40" s="26">
        <f>IF(F10="áno",E40*1.2,E40)</f>
        <v>0</v>
      </c>
      <c r="G40" s="26">
        <f>100*E40</f>
        <v>0</v>
      </c>
      <c r="H40" s="27">
        <f t="shared" si="1"/>
        <v>0</v>
      </c>
    </row>
    <row r="41" spans="1:8" ht="84" x14ac:dyDescent="0.3">
      <c r="A41" s="16">
        <v>26</v>
      </c>
      <c r="B41" s="16" t="s">
        <v>41</v>
      </c>
      <c r="C41" s="17" t="s">
        <v>99</v>
      </c>
      <c r="D41" s="15" t="s">
        <v>86</v>
      </c>
      <c r="E41" s="26"/>
      <c r="F41" s="26">
        <f>IF(F10="áno",E41*1.2,E41)</f>
        <v>0</v>
      </c>
      <c r="G41" s="26">
        <f>50*E41</f>
        <v>0</v>
      </c>
      <c r="H41" s="27">
        <f t="shared" si="1"/>
        <v>0</v>
      </c>
    </row>
    <row r="42" spans="1:8" ht="56" x14ac:dyDescent="0.3">
      <c r="A42" s="16">
        <v>27</v>
      </c>
      <c r="B42" s="16" t="s">
        <v>42</v>
      </c>
      <c r="C42" s="17" t="s">
        <v>101</v>
      </c>
      <c r="D42" s="15" t="s">
        <v>88</v>
      </c>
      <c r="E42" s="26"/>
      <c r="F42" s="26">
        <f>IF(F10="áno",E42*1.2,E42)</f>
        <v>0</v>
      </c>
      <c r="G42" s="26">
        <f>200*E42</f>
        <v>0</v>
      </c>
      <c r="H42" s="27">
        <f t="shared" si="1"/>
        <v>0</v>
      </c>
    </row>
    <row r="43" spans="1:8" ht="60" customHeight="1" thickBot="1" x14ac:dyDescent="0.35">
      <c r="A43" s="21">
        <v>28</v>
      </c>
      <c r="B43" s="21" t="s">
        <v>43</v>
      </c>
      <c r="C43" s="22" t="s">
        <v>102</v>
      </c>
      <c r="D43" s="23" t="s">
        <v>87</v>
      </c>
      <c r="E43" s="28"/>
      <c r="F43" s="26">
        <f>IF(F10="áno",E43*1.2,E43)</f>
        <v>0</v>
      </c>
      <c r="G43" s="28">
        <f>E43*20</f>
        <v>0</v>
      </c>
      <c r="H43" s="29">
        <f t="shared" si="1"/>
        <v>0</v>
      </c>
    </row>
    <row r="44" spans="1:8" ht="14.15" customHeight="1" x14ac:dyDescent="0.3">
      <c r="A44" s="72" t="s">
        <v>7</v>
      </c>
      <c r="B44" s="73"/>
      <c r="C44" s="74"/>
      <c r="D44" s="39"/>
      <c r="E44" s="41"/>
      <c r="F44" s="39"/>
      <c r="G44" s="43">
        <f>SUM(G16:G43)</f>
        <v>0</v>
      </c>
      <c r="H44" s="45">
        <f>SUM(H16:H43)</f>
        <v>0</v>
      </c>
    </row>
    <row r="45" spans="1:8" ht="14.5" customHeight="1" thickBot="1" x14ac:dyDescent="0.35">
      <c r="A45" s="75"/>
      <c r="B45" s="76"/>
      <c r="C45" s="77"/>
      <c r="D45" s="40"/>
      <c r="E45" s="42"/>
      <c r="F45" s="40"/>
      <c r="G45" s="44"/>
      <c r="H45" s="46"/>
    </row>
    <row r="47" spans="1:8" ht="14.5" thickBot="1" x14ac:dyDescent="0.35"/>
    <row r="48" spans="1:8" ht="116.5" customHeight="1" thickBot="1" x14ac:dyDescent="0.35">
      <c r="A48" s="78" t="s">
        <v>19</v>
      </c>
      <c r="B48" s="79"/>
      <c r="C48" s="79"/>
      <c r="D48" s="79"/>
      <c r="E48" s="79"/>
      <c r="F48" s="79"/>
      <c r="G48" s="79"/>
      <c r="H48" s="80"/>
    </row>
    <row r="50" spans="1:8" ht="14.5" thickBot="1" x14ac:dyDescent="0.35"/>
    <row r="51" spans="1:8" ht="14.5" customHeight="1" x14ac:dyDescent="0.3">
      <c r="A51" s="47" t="s">
        <v>11</v>
      </c>
      <c r="B51" s="48"/>
      <c r="C51" s="48"/>
      <c r="D51" s="49"/>
      <c r="E51" s="30" t="s">
        <v>12</v>
      </c>
      <c r="F51" s="33" t="s">
        <v>95</v>
      </c>
      <c r="G51" s="33"/>
      <c r="H51" s="34"/>
    </row>
    <row r="52" spans="1:8" ht="14.5" customHeight="1" x14ac:dyDescent="0.3">
      <c r="A52" s="50"/>
      <c r="B52" s="51"/>
      <c r="C52" s="51"/>
      <c r="D52" s="52"/>
      <c r="E52" s="31"/>
      <c r="F52" s="35"/>
      <c r="G52" s="35"/>
      <c r="H52" s="36"/>
    </row>
    <row r="53" spans="1:8" ht="15" customHeight="1" thickBot="1" x14ac:dyDescent="0.35">
      <c r="A53" s="53"/>
      <c r="B53" s="54"/>
      <c r="C53" s="54"/>
      <c r="D53" s="55"/>
      <c r="E53" s="32"/>
      <c r="F53" s="37"/>
      <c r="G53" s="37"/>
      <c r="H53" s="38"/>
    </row>
  </sheetData>
  <protectedRanges>
    <protectedRange sqref="F5:H12" name="Rozsah2"/>
  </protectedRanges>
  <mergeCells count="27">
    <mergeCell ref="B7:E7"/>
    <mergeCell ref="F7:H7"/>
    <mergeCell ref="B8:E8"/>
    <mergeCell ref="A44:C45"/>
    <mergeCell ref="A48:H48"/>
    <mergeCell ref="B11:E11"/>
    <mergeCell ref="F11:H11"/>
    <mergeCell ref="B12:E12"/>
    <mergeCell ref="F12:H12"/>
    <mergeCell ref="F8:H8"/>
    <mergeCell ref="B9:E9"/>
    <mergeCell ref="F9:H9"/>
    <mergeCell ref="B10:E10"/>
    <mergeCell ref="F10:H10"/>
    <mergeCell ref="B3:H4"/>
    <mergeCell ref="B5:E5"/>
    <mergeCell ref="F5:H5"/>
    <mergeCell ref="B6:E6"/>
    <mergeCell ref="F6:H6"/>
    <mergeCell ref="E51:E53"/>
    <mergeCell ref="F51:H53"/>
    <mergeCell ref="D44:D45"/>
    <mergeCell ref="E44:E45"/>
    <mergeCell ref="F44:F45"/>
    <mergeCell ref="G44:G45"/>
    <mergeCell ref="H44:H45"/>
    <mergeCell ref="A51:D53"/>
  </mergeCells>
  <dataValidations count="1">
    <dataValidation type="list" allowBlank="1" showInputMessage="1" showErrorMessage="1" sqref="F10:H10" xr:uid="{54C44819-AA74-4E6E-8632-CC284C7FF9C5}">
      <formula1>"áno,nie"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2" ma:contentTypeDescription="Create a new document." ma:contentTypeScope="" ma:versionID="1055b80bc9730f2400703aec5a43a8f6">
  <xsd:schema xmlns:xsd="http://www.w3.org/2001/XMLSchema" xmlns:xs="http://www.w3.org/2001/XMLSchema" xmlns:p="http://schemas.microsoft.com/office/2006/metadata/properties" xmlns:ns2="bb3d1ceb-ec91-4593-ab49-8ce9533748d9" targetNamespace="http://schemas.microsoft.com/office/2006/metadata/properties" ma:root="true" ma:fieldsID="219ec5b00d571bd192295aa151f05049" ns2:_="">
    <xsd:import namespace="bb3d1ceb-ec91-4593-ab49-8ce953374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6CDA4-A9AD-4B28-B484-E79D35DDDA5A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b3d1ceb-ec91-4593-ab49-8ce9533748d9"/>
  </ds:schemaRefs>
</ds:datastoreItem>
</file>

<file path=customXml/itemProps2.xml><?xml version="1.0" encoding="utf-8"?>
<ds:datastoreItem xmlns:ds="http://schemas.openxmlformats.org/officeDocument/2006/customXml" ds:itemID="{366CE0F0-FC82-412C-9981-25C814539D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0D57CB-EB0F-476A-9FC1-B09420AFB8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Sabová Eva, Mgr.</cp:lastModifiedBy>
  <dcterms:created xsi:type="dcterms:W3CDTF">2021-01-27T09:43:06Z</dcterms:created>
  <dcterms:modified xsi:type="dcterms:W3CDTF">2021-03-31T12:40:16Z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