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JANKO\Dropbox\PROJEKTY\!EXPORT_2018\379-18 LTC LEOPOLDOV\PROJEKT_DRP_02_2021\PDF\"/>
    </mc:Choice>
  </mc:AlternateContent>
  <xr:revisionPtr revIDLastSave="0" documentId="13_ncr:1_{A0574B9D-221E-49DB-BEA5-A0A89ECE014F}" xr6:coauthVersionLast="46" xr6:coauthVersionMax="46" xr10:uidLastSave="{00000000-0000-0000-0000-000000000000}"/>
  <bookViews>
    <workbookView xWindow="-120" yWindow="-120" windowWidth="38640" windowHeight="21240" activeTab="1" xr2:uid="{00000000-000D-0000-FFFF-FFFF00000000}"/>
  </bookViews>
  <sheets>
    <sheet name="Rekapitulácia stavby" sheetId="1" r:id="rId1"/>
    <sheet name="SO01 - LTC - LEOPOLDOVSKÝ..." sheetId="2" r:id="rId2"/>
  </sheets>
  <definedNames>
    <definedName name="_xlnm._FilterDatabase" localSheetId="1" hidden="1">'SO01 - LTC - LEOPOLDOVSKÝ...'!$C$116:$K$211</definedName>
    <definedName name="_xlnm.Print_Titles" localSheetId="0">'Rekapitulácia stavby'!$92:$92</definedName>
    <definedName name="_xlnm.Print_Titles" localSheetId="1">'SO01 - LTC - LEOPOLDOVSKÝ...'!$116:$116</definedName>
    <definedName name="_xlnm.Print_Area" localSheetId="0">'Rekapitulácia stavby'!$D$4:$AO$76,'Rekapitulácia stavby'!$C$82:$AQ$96</definedName>
    <definedName name="_xlnm.Print_Area" localSheetId="1">'SO01 - LTC - LEOPOLDOVSKÝ...'!$C$4:$J$76,'SO01 - LTC - LEOPOLDOVSKÝ...'!$C$82:$J$100,'SO01 - LTC - LEOPOLDOVSKÝ...'!$C$106:$J$211</definedName>
  </definedNames>
  <calcPr calcId="18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21" i="2"/>
  <c r="BH121" i="2"/>
  <c r="BG121" i="2"/>
  <c r="BE121" i="2"/>
  <c r="T121" i="2"/>
  <c r="R121" i="2"/>
  <c r="P121" i="2"/>
  <c r="BI120" i="2"/>
  <c r="BH120" i="2"/>
  <c r="BG120" i="2"/>
  <c r="BE120" i="2"/>
  <c r="T120" i="2"/>
  <c r="R120" i="2"/>
  <c r="P120" i="2"/>
  <c r="F111" i="2"/>
  <c r="E109" i="2"/>
  <c r="F87" i="2"/>
  <c r="E85" i="2"/>
  <c r="J22" i="2"/>
  <c r="E22" i="2"/>
  <c r="J114" i="2" s="1"/>
  <c r="J21" i="2"/>
  <c r="J19" i="2"/>
  <c r="E19" i="2"/>
  <c r="J89" i="2" s="1"/>
  <c r="J18" i="2"/>
  <c r="J16" i="2"/>
  <c r="E16" i="2"/>
  <c r="F90" i="2" s="1"/>
  <c r="J15" i="2"/>
  <c r="J13" i="2"/>
  <c r="E13" i="2"/>
  <c r="F89" i="2" s="1"/>
  <c r="J12" i="2"/>
  <c r="J10" i="2"/>
  <c r="J87" i="2" s="1"/>
  <c r="L90" i="1"/>
  <c r="AM90" i="1"/>
  <c r="AM89" i="1"/>
  <c r="L89" i="1"/>
  <c r="AM87" i="1"/>
  <c r="L87" i="1"/>
  <c r="L85" i="1"/>
  <c r="L84" i="1"/>
  <c r="BK208" i="2"/>
  <c r="BK204" i="2"/>
  <c r="BK190" i="2"/>
  <c r="BK185" i="2"/>
  <c r="BK183" i="2"/>
  <c r="BK181" i="2"/>
  <c r="BK170" i="2"/>
  <c r="BK153" i="2"/>
  <c r="BK138" i="2"/>
  <c r="BK137" i="2"/>
  <c r="AS94" i="1"/>
  <c r="BK201" i="2"/>
  <c r="BK199" i="2"/>
  <c r="BK191" i="2"/>
  <c r="BK186" i="2"/>
  <c r="BK121" i="2"/>
  <c r="BK210" i="2"/>
  <c r="BK209" i="2"/>
  <c r="BK197" i="2"/>
  <c r="BK194" i="2"/>
  <c r="BK188" i="2"/>
  <c r="BK178" i="2"/>
  <c r="BK171" i="2"/>
  <c r="BK145" i="2"/>
  <c r="BK124" i="2"/>
  <c r="BK123" i="2"/>
  <c r="BK122" i="2"/>
  <c r="BK198" i="2"/>
  <c r="BK193" i="2"/>
  <c r="BK182" i="2"/>
  <c r="BK141" i="2"/>
  <c r="BK120" i="2"/>
  <c r="BK211" i="2"/>
  <c r="BK203" i="2"/>
  <c r="BK202" i="2"/>
  <c r="BK196" i="2"/>
  <c r="BK189" i="2"/>
  <c r="BK179" i="2"/>
  <c r="BK177" i="2"/>
  <c r="BK172" i="2"/>
  <c r="BK166" i="2"/>
  <c r="BK133" i="2"/>
  <c r="BK207" i="2"/>
  <c r="BK156" i="2"/>
  <c r="BK148" i="2"/>
  <c r="BK143" i="2"/>
  <c r="BK130" i="2"/>
  <c r="BK200" i="2"/>
  <c r="BK180" i="2"/>
  <c r="BK168" i="2"/>
  <c r="BK162" i="2"/>
  <c r="BK151" i="2"/>
  <c r="BK150" i="2"/>
  <c r="BK206" i="2"/>
  <c r="BK187" i="2"/>
  <c r="BK184" i="2"/>
  <c r="BK173" i="2"/>
  <c r="BK174" i="2"/>
  <c r="BK169" i="2"/>
  <c r="BK165" i="2"/>
  <c r="BK154" i="2"/>
  <c r="BK152" i="2"/>
  <c r="BK131" i="2"/>
  <c r="BK164" i="2"/>
  <c r="BK163" i="2"/>
  <c r="BK155" i="2"/>
  <c r="BK144" i="2"/>
  <c r="BK139" i="2"/>
  <c r="BK136" i="2"/>
  <c r="BK135" i="2"/>
  <c r="BK132" i="2"/>
  <c r="BK127" i="2"/>
  <c r="BK175" i="2"/>
  <c r="BK167" i="2"/>
  <c r="BK161" i="2"/>
  <c r="BK160" i="2"/>
  <c r="BK159" i="2"/>
  <c r="BK158" i="2"/>
  <c r="BK149" i="2"/>
  <c r="BK140" i="2"/>
  <c r="BK129" i="2"/>
  <c r="BK128" i="2"/>
  <c r="BK125" i="2"/>
  <c r="BK157" i="2"/>
  <c r="BK147" i="2"/>
  <c r="BK146" i="2"/>
  <c r="BK142" i="2"/>
  <c r="BK134" i="2"/>
  <c r="BK176" i="2"/>
  <c r="BK126" i="2"/>
  <c r="BK119" i="2" l="1"/>
  <c r="J119" i="2" s="1"/>
  <c r="J96" i="2" s="1"/>
  <c r="T192" i="2"/>
  <c r="BK195" i="2"/>
  <c r="J98" i="2"/>
  <c r="T195" i="2"/>
  <c r="R195" i="2"/>
  <c r="P195" i="2"/>
  <c r="BK205" i="2"/>
  <c r="J205" i="2" s="1"/>
  <c r="J99" i="2" s="1"/>
  <c r="P119" i="2"/>
  <c r="BK192" i="2"/>
  <c r="J97" i="2" s="1"/>
  <c r="R192" i="2"/>
  <c r="P205" i="2"/>
  <c r="T119" i="2"/>
  <c r="P192" i="2"/>
  <c r="R205" i="2"/>
  <c r="R119" i="2"/>
  <c r="R118" i="2" s="1"/>
  <c r="R117" i="2" s="1"/>
  <c r="T205" i="2"/>
  <c r="J113" i="2"/>
  <c r="BF122" i="2"/>
  <c r="BF128" i="2"/>
  <c r="BF125" i="2"/>
  <c r="J111" i="2"/>
  <c r="BF124" i="2"/>
  <c r="BF130" i="2"/>
  <c r="BF148" i="2"/>
  <c r="BF151" i="2"/>
  <c r="BF165" i="2"/>
  <c r="F114" i="2"/>
  <c r="BF137" i="2"/>
  <c r="BF147" i="2"/>
  <c r="BF162" i="2"/>
  <c r="BF168" i="2"/>
  <c r="F113" i="2"/>
  <c r="BF140" i="2"/>
  <c r="BF152" i="2"/>
  <c r="BF153" i="2"/>
  <c r="BF154" i="2"/>
  <c r="BF157" i="2"/>
  <c r="BF120" i="2"/>
  <c r="BF132" i="2"/>
  <c r="BF136" i="2"/>
  <c r="BF141" i="2"/>
  <c r="BF145" i="2"/>
  <c r="BF150" i="2"/>
  <c r="BF176" i="2"/>
  <c r="BF156" i="2"/>
  <c r="BF169" i="2"/>
  <c r="BF174" i="2"/>
  <c r="BF177" i="2"/>
  <c r="BF182" i="2"/>
  <c r="BF123" i="2"/>
  <c r="BF129" i="2"/>
  <c r="BF134" i="2"/>
  <c r="BF146" i="2"/>
  <c r="BF164" i="2"/>
  <c r="BF188" i="2"/>
  <c r="BF198" i="2"/>
  <c r="J90" i="2"/>
  <c r="BF131" i="2"/>
  <c r="BF167" i="2"/>
  <c r="BF171" i="2"/>
  <c r="BF172" i="2"/>
  <c r="BF185" i="2"/>
  <c r="BF199" i="2"/>
  <c r="BF200" i="2"/>
  <c r="BF202" i="2"/>
  <c r="BF121" i="2"/>
  <c r="BF138" i="2"/>
  <c r="BF149" i="2"/>
  <c r="BF159" i="2"/>
  <c r="BF170" i="2"/>
  <c r="BF175" i="2"/>
  <c r="BF127" i="2"/>
  <c r="BF133" i="2"/>
  <c r="BF135" i="2"/>
  <c r="BF139" i="2"/>
  <c r="BF144" i="2"/>
  <c r="BF158" i="2"/>
  <c r="BF161" i="2"/>
  <c r="BF173" i="2"/>
  <c r="BF181" i="2"/>
  <c r="BF187" i="2"/>
  <c r="BF189" i="2"/>
  <c r="BF191" i="2"/>
  <c r="BF210" i="2"/>
  <c r="BF180" i="2"/>
  <c r="BF186" i="2"/>
  <c r="BF190" i="2"/>
  <c r="BF194" i="2"/>
  <c r="BF203" i="2"/>
  <c r="BF211" i="2"/>
  <c r="BF142" i="2"/>
  <c r="BF160" i="2"/>
  <c r="BF179" i="2"/>
  <c r="BF183" i="2"/>
  <c r="BF184" i="2"/>
  <c r="BF201" i="2"/>
  <c r="BF204" i="2"/>
  <c r="BF208" i="2"/>
  <c r="BF209" i="2"/>
  <c r="BF126" i="2"/>
  <c r="BF193" i="2"/>
  <c r="BF197" i="2"/>
  <c r="BF206" i="2"/>
  <c r="BF207" i="2"/>
  <c r="BF143" i="2"/>
  <c r="BF155" i="2"/>
  <c r="BF163" i="2"/>
  <c r="BF166" i="2"/>
  <c r="BF178" i="2"/>
  <c r="BF196" i="2"/>
  <c r="J31" i="2"/>
  <c r="AV95" i="1" s="1"/>
  <c r="F35" i="2"/>
  <c r="BD95" i="1" s="1"/>
  <c r="BD94" i="1" s="1"/>
  <c r="W33" i="1" s="1"/>
  <c r="F34" i="2"/>
  <c r="BC95" i="1" s="1"/>
  <c r="BC94" i="1" s="1"/>
  <c r="AY94" i="1" s="1"/>
  <c r="F33" i="2"/>
  <c r="BB95" i="1" s="1"/>
  <c r="BB94" i="1" s="1"/>
  <c r="W31" i="1" s="1"/>
  <c r="F31" i="2"/>
  <c r="AZ95" i="1" s="1"/>
  <c r="AZ94" i="1" s="1"/>
  <c r="W29" i="1" s="1"/>
  <c r="T118" i="2" l="1"/>
  <c r="T117" i="2" s="1"/>
  <c r="P118" i="2"/>
  <c r="P117" i="2" s="1"/>
  <c r="AU95" i="1" s="1"/>
  <c r="AU94" i="1" s="1"/>
  <c r="BK118" i="2"/>
  <c r="BK117" i="2" s="1"/>
  <c r="J117" i="2" s="1"/>
  <c r="J94" i="2" s="1"/>
  <c r="W32" i="1"/>
  <c r="AX94" i="1"/>
  <c r="AV94" i="1"/>
  <c r="AK29" i="1" s="1"/>
  <c r="F32" i="2"/>
  <c r="BA95" i="1" s="1"/>
  <c r="BA94" i="1" s="1"/>
  <c r="W30" i="1" s="1"/>
  <c r="J32" i="2"/>
  <c r="AW95" i="1" s="1"/>
  <c r="AT95" i="1" s="1"/>
  <c r="J118" i="2" l="1"/>
  <c r="J95" i="2" s="1"/>
  <c r="AW94" i="1"/>
  <c r="AK30" i="1" s="1"/>
  <c r="J28" i="2"/>
  <c r="AG95" i="1" s="1"/>
  <c r="AN95" i="1" s="1"/>
  <c r="J37" i="2" l="1"/>
  <c r="AT94" i="1"/>
  <c r="AG94" i="1"/>
  <c r="AN94" i="1" l="1"/>
  <c r="AK26" i="1"/>
  <c r="AK35" i="1" s="1"/>
</calcChain>
</file>

<file path=xl/sharedStrings.xml><?xml version="1.0" encoding="utf-8"?>
<sst xmlns="http://schemas.openxmlformats.org/spreadsheetml/2006/main" count="1519" uniqueCount="478">
  <si>
    <t>Export Komplet</t>
  </si>
  <si>
    <t/>
  </si>
  <si>
    <t>2.0</t>
  </si>
  <si>
    <t>False</t>
  </si>
  <si>
    <t>{21067f89-91fe-4430-8a43-12caaa02cf0d}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</si>
  <si>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</si>
  <si>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</si>
  <si>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</si>
  <si>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</si>
  <si>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</si>
  <si>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</si>
  <si>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SO01</t>
  </si>
  <si>
    <t>Stavba:</t>
  </si>
  <si>
    <t>LTC - LEOPOLDOVSKÝ TENISOVÝ KLUB</t>
  </si>
  <si>
    <t>JKSO:</t>
  </si>
  <si>
    <t>KS:</t>
  </si>
  <si>
    <t>Miesto:</t>
  </si>
  <si>
    <t>Gucmanova ulica, 920 41 Leopoldov</t>
  </si>
  <si>
    <t>Dátum:</t>
  </si>
  <si>
    <t>15. 5. 2019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</si>
  <si>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</si>
  <si>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</si>
  <si>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</si>
  <si>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</si>
  <si>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</si>
  <si>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</si>
  <si>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</si>
  <si>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</si>
  <si>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</si>
  <si>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</si>
  <si>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</si>
  <si>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</si>
  <si>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</si>
  <si>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</si>
  <si>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</si>
  <si>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</si>
  <si>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</si>
  <si>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</si>
  <si>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</si>
  <si>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</si>
  <si>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</si>
  <si>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</si>
  <si>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</si>
  <si>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</si>
  <si>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</si>
  <si>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</si>
  <si>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</si>
  <si>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</si>
  <si>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</si>
  <si>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</si>
  <si>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</si>
  <si>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</si>
  <si>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</si>
  <si>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</si>
  <si>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</si>
  <si>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</si>
  <si>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</si>
  <si>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</si>
  <si>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</si>
  <si>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</si>
  <si>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</si>
  <si>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</si>
  <si>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</si>
  <si>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</si>
  <si>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</si>
  <si>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</si>
  <si>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</si>
  <si>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</si>
  <si>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</si>
  <si>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</si>
  <si>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</si>
  <si>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</si>
  <si>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</si>
  <si>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</si>
  <si>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</si>
  <si>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</si>
  <si>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</si>
  <si>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</si>
  <si>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</si>
  <si>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</si>
  <si>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</si>
  <si>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</si>
  <si>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</si>
  <si>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</si>
  <si>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</si>
  <si>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</si>
  <si>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46-M - Zemné práce vykonávané pri externých montážnych prácach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</si>
  <si>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</si>
  <si>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</si>
  <si>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</si>
  <si>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</si>
  <si>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</si>
  <si>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</si>
  <si>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</si>
  <si>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</si>
  <si>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</si>
  <si>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</si>
  <si>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</si>
  <si>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</si>
  <si>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</si>
  <si>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</si>
  <si>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</si>
  <si>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</si>
  <si>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</si>
  <si>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</si>
  <si>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</si>
  <si>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K</t>
  </si>
  <si>
    <t>210010024</t>
  </si>
  <si>
    <t>Rúrka ohybná elektroinštalačná z PVC typ FXP 16, uložená pevne</t>
  </si>
  <si>
    <t>m</t>
  </si>
  <si>
    <t>64</t>
  </si>
  <si>
    <t>2</t>
  </si>
  <si>
    <t>850750832</t>
  </si>
  <si>
    <t>345710009000</t>
  </si>
  <si>
    <t>Rúrka ohybná vlnitá pancierová PVC-U, FXP DN 16</t>
  </si>
  <si>
    <t>128</t>
  </si>
  <si>
    <t>-1647031358</t>
  </si>
  <si>
    <t>210010026</t>
  </si>
  <si>
    <t>Rúrka ohybná elektroinštalačná z PVC typ FXP 25, uložená pevne</t>
  </si>
  <si>
    <t>952834484</t>
  </si>
  <si>
    <t>4</t>
  </si>
  <si>
    <t>8595568910608</t>
  </si>
  <si>
    <t>Krabica s krytím IP 66 bezhalogen</t>
  </si>
  <si>
    <t>ks</t>
  </si>
  <si>
    <t>256</t>
  </si>
  <si>
    <t>-2055410174</t>
  </si>
  <si>
    <t>5</t>
  </si>
  <si>
    <t>345710009200</t>
  </si>
  <si>
    <t>Rúrka ohybná vlnitá pancierová PVC-U, FXP DN 25</t>
  </si>
  <si>
    <t>-1458702236</t>
  </si>
  <si>
    <t>6</t>
  </si>
  <si>
    <t>210010094.S</t>
  </si>
  <si>
    <t>Rúrka ohybná elektroinštalačná z HDPE, D 110 uložená voľne</t>
  </si>
  <si>
    <t>-598816847</t>
  </si>
  <si>
    <t>7</t>
  </si>
  <si>
    <t>345710006000</t>
  </si>
  <si>
    <t>Rúrka ohybná dvojplášťová HDPE, KOPOFLEX BA KF 09110 BA, D 110, KOPOS</t>
  </si>
  <si>
    <t>1478961361</t>
  </si>
  <si>
    <t>8</t>
  </si>
  <si>
    <t>210010325</t>
  </si>
  <si>
    <t>Krabica (KU 68 LA/ 3 kruhová) do dutých stien odbočná s viečkom, svorkovnicou vrátane zapojenia</t>
  </si>
  <si>
    <t>-625253745</t>
  </si>
  <si>
    <t>9</t>
  </si>
  <si>
    <t>345410010600</t>
  </si>
  <si>
    <t>Krabica univerzálna z PVC s viečkom a svorkovnicou do dutých stien KU 68 LA/2, Dxh 73x45 mm, KOPOS</t>
  </si>
  <si>
    <t>-1153627293</t>
  </si>
  <si>
    <t>10</t>
  </si>
  <si>
    <t>210021181</t>
  </si>
  <si>
    <t>Zvar na kovové konštrukcie</t>
  </si>
  <si>
    <t>hod</t>
  </si>
  <si>
    <t>213500631</t>
  </si>
  <si>
    <t>11</t>
  </si>
  <si>
    <t>210110043</t>
  </si>
  <si>
    <t>Spínač polozapustený a zapustený vrátane zapojenia sériový prep.stried. - radenie 5 A</t>
  </si>
  <si>
    <t>-1730073365</t>
  </si>
  <si>
    <t>12</t>
  </si>
  <si>
    <t>ESP000003908</t>
  </si>
  <si>
    <t>-1709472842</t>
  </si>
  <si>
    <t>13</t>
  </si>
  <si>
    <t>ERA000002324</t>
  </si>
  <si>
    <t>635076327</t>
  </si>
  <si>
    <t>14</t>
  </si>
  <si>
    <t>ERA000002325</t>
  </si>
  <si>
    <t>-148167002</t>
  </si>
  <si>
    <t>15</t>
  </si>
  <si>
    <t>ERA000002326</t>
  </si>
  <si>
    <t>-457055747</t>
  </si>
  <si>
    <t>16</t>
  </si>
  <si>
    <t>ERA000002328</t>
  </si>
  <si>
    <t>1979191645</t>
  </si>
  <si>
    <t>17</t>
  </si>
  <si>
    <t>210110044</t>
  </si>
  <si>
    <t>Spínač polozapustený a zapustený vrátane zapojenia dvojitý prep.stried. - radenie 5 B</t>
  </si>
  <si>
    <t>572327600</t>
  </si>
  <si>
    <t>18</t>
  </si>
  <si>
    <t>E00051764</t>
  </si>
  <si>
    <t>KS</t>
  </si>
  <si>
    <t>-1011387619</t>
  </si>
  <si>
    <t>19</t>
  </si>
  <si>
    <t>210110045</t>
  </si>
  <si>
    <t>Spínač polozapustený a zapustený vrátane zapojenia stried.prep.- radenie 6</t>
  </si>
  <si>
    <t>-1978441896</t>
  </si>
  <si>
    <t>ESP000003909</t>
  </si>
  <si>
    <t>626347505</t>
  </si>
  <si>
    <t>21</t>
  </si>
  <si>
    <t>210110096</t>
  </si>
  <si>
    <t>Spínač žaluziový ovládač tlačítkový</t>
  </si>
  <si>
    <t>-1664880392</t>
  </si>
  <si>
    <t>22</t>
  </si>
  <si>
    <t>ESP000003915</t>
  </si>
  <si>
    <t>1421152490</t>
  </si>
  <si>
    <t>23</t>
  </si>
  <si>
    <t>210111011</t>
  </si>
  <si>
    <t>Domová zásuvka polozapustená alebo zapustená vrátane zapojenia 10/16 A 250 V 2P + Z</t>
  </si>
  <si>
    <t>-576293872</t>
  </si>
  <si>
    <t>24</t>
  </si>
  <si>
    <t>4300000295</t>
  </si>
  <si>
    <t>1965211842</t>
  </si>
  <si>
    <t>25</t>
  </si>
  <si>
    <t>EZA000002966</t>
  </si>
  <si>
    <t>-1100806049</t>
  </si>
  <si>
    <t>26</t>
  </si>
  <si>
    <t>210120423</t>
  </si>
  <si>
    <t>Vyskladanie rozvádzača</t>
  </si>
  <si>
    <t>sub</t>
  </si>
  <si>
    <t>279844630</t>
  </si>
  <si>
    <t>27</t>
  </si>
  <si>
    <t>IS211340-A</t>
  </si>
  <si>
    <t>Zvodič PROTEC I+II (B+C) TNS 275 25 kA</t>
  </si>
  <si>
    <t>-1884053493</t>
  </si>
  <si>
    <t>28</t>
  </si>
  <si>
    <t>279200</t>
  </si>
  <si>
    <t>Prúdový chránič 4 pól, In=40A, IDN=0.03, typové označenie FI-40/4/003, EATON ELECTRIC</t>
  </si>
  <si>
    <t>-1078567972</t>
  </si>
  <si>
    <t>29</t>
  </si>
  <si>
    <t>286531</t>
  </si>
  <si>
    <t>Istič PL6, char C, 1-pólový, Icn=6kA, In=10A, typové označenie PL6-C10/1, EATON ELECTRIC</t>
  </si>
  <si>
    <t>-87031196</t>
  </si>
  <si>
    <t>30</t>
  </si>
  <si>
    <t>286521</t>
  </si>
  <si>
    <t>Istič PL6, char B, 1-pólový, Icn=6kA, In=16A, typové označenie PL6-B16/1, EATON ELECTRIC</t>
  </si>
  <si>
    <t>1664891187</t>
  </si>
  <si>
    <t>31</t>
  </si>
  <si>
    <t>120853</t>
  </si>
  <si>
    <t>Inštalačný stýkač, 230V ~, 25A, 2zap. kont., typové označenie Z-SCH230/1/25-20, EATON ELECTRIC</t>
  </si>
  <si>
    <t>-874742174</t>
  </si>
  <si>
    <t>32</t>
  </si>
  <si>
    <t>248874</t>
  </si>
  <si>
    <t>Otočný spínač, prepínač 2-pól, 1-2, typové označenie Z-DSU2-12, EATON ELECTRIC</t>
  </si>
  <si>
    <t>-1965937810</t>
  </si>
  <si>
    <t>33</t>
  </si>
  <si>
    <t>286518</t>
  </si>
  <si>
    <t>Istič PL6, char B, 1-pólový, Icn=6kA, In=6A, typové označenie PL6-B6/1, EATON ELECTRIC</t>
  </si>
  <si>
    <t>1910269889</t>
  </si>
  <si>
    <t>34</t>
  </si>
  <si>
    <t>EMP000000381</t>
  </si>
  <si>
    <t>Stýkač inštalačný Z-SCH230/25-40  248847 25A/230VAC 2M 4Z</t>
  </si>
  <si>
    <t>-188613422</t>
  </si>
  <si>
    <t>35</t>
  </si>
  <si>
    <t>210161011</t>
  </si>
  <si>
    <t>Elektromer trojfázový na priame pripojenie</t>
  </si>
  <si>
    <t>-259228122</t>
  </si>
  <si>
    <t>36</t>
  </si>
  <si>
    <t>ERO000007527</t>
  </si>
  <si>
    <t>Rozvádzač RE1.0 F403 W 25A P0 25/25 3F 2T s oknom</t>
  </si>
  <si>
    <t>-1061638245</t>
  </si>
  <si>
    <t>37</t>
  </si>
  <si>
    <t>210193085</t>
  </si>
  <si>
    <t>Domova rozvodnica do 96 M  povrchová montáž</t>
  </si>
  <si>
    <t>2062360076</t>
  </si>
  <si>
    <t>38</t>
  </si>
  <si>
    <t>283032</t>
  </si>
  <si>
    <t>Rozvodnica Xboard, NA omietku, biele dvere, N/PE mostíky, typové označenie BF-O-4/96-C, EATON ELECTRIC</t>
  </si>
  <si>
    <t>139156273</t>
  </si>
  <si>
    <t>39</t>
  </si>
  <si>
    <t>276268</t>
  </si>
  <si>
    <t>Hlavný vypínač, 3-pól, In=32A, typové označenie IS-32/3, EATON ELECTRIC</t>
  </si>
  <si>
    <t>-1518342522</t>
  </si>
  <si>
    <t>40</t>
  </si>
  <si>
    <t>210203040.S</t>
  </si>
  <si>
    <t xml:space="preserve">Montáž a zapojenie LED svietidla </t>
  </si>
  <si>
    <t>1448831372</t>
  </si>
  <si>
    <t>41</t>
  </si>
  <si>
    <t>TYP A</t>
  </si>
  <si>
    <t>LED SVIETIDLO TYP A, ALT. MERA ČESANÝ HLINÍK 230V GX53 9W IP54, ∅90</t>
  </si>
  <si>
    <t>906895452</t>
  </si>
  <si>
    <t>42</t>
  </si>
  <si>
    <t>TYP B</t>
  </si>
  <si>
    <t>1385707097</t>
  </si>
  <si>
    <t>43</t>
  </si>
  <si>
    <t>TYP C</t>
  </si>
  <si>
    <t>-1739783226</t>
  </si>
  <si>
    <t>44</t>
  </si>
  <si>
    <t>TYP D</t>
  </si>
  <si>
    <t>-61514693</t>
  </si>
  <si>
    <t>45</t>
  </si>
  <si>
    <t>TYP E</t>
  </si>
  <si>
    <t>-567019569</t>
  </si>
  <si>
    <t>46</t>
  </si>
  <si>
    <t>210222001</t>
  </si>
  <si>
    <t>Uzemňovacie vedenie na povrchu FeZn, pre vonkajšie práce</t>
  </si>
  <si>
    <t>869880204</t>
  </si>
  <si>
    <t>47</t>
  </si>
  <si>
    <t>354410054800</t>
  </si>
  <si>
    <t>Drôt bleskozvodový FeZn, d 10 mm</t>
  </si>
  <si>
    <t>kg</t>
  </si>
  <si>
    <t>-379672209</t>
  </si>
  <si>
    <t>48</t>
  </si>
  <si>
    <t>210222020</t>
  </si>
  <si>
    <t>Uzemňovacie vedenie v zemi FeZn vrátane izolácie spojov, pre vonkajšie práce</t>
  </si>
  <si>
    <t>-405511130</t>
  </si>
  <si>
    <t>49</t>
  </si>
  <si>
    <t>354410058800</t>
  </si>
  <si>
    <t>Pásovina uzemňovacia FeZn 30 x 4 mm</t>
  </si>
  <si>
    <t>398515513</t>
  </si>
  <si>
    <t>50</t>
  </si>
  <si>
    <t>210222030</t>
  </si>
  <si>
    <t>Ekvipotenciálna svorkovnica EPS 3 v krabici KO 100 E, pre vonkajšie práce</t>
  </si>
  <si>
    <t>-1949227973</t>
  </si>
  <si>
    <t>51</t>
  </si>
  <si>
    <t>053822</t>
  </si>
  <si>
    <t>Svork. ekvipot. 1801 VDE kryt</t>
  </si>
  <si>
    <t>-226000013</t>
  </si>
  <si>
    <t>52</t>
  </si>
  <si>
    <t>210222040</t>
  </si>
  <si>
    <t>Svorka na potrubie "BERNARD" vrátane pásika Cu, pre vonkajšie práce</t>
  </si>
  <si>
    <t>-75760625</t>
  </si>
  <si>
    <t>53</t>
  </si>
  <si>
    <t>354410006200</t>
  </si>
  <si>
    <t>Svorka uzemňovacia Bernard ZSA 16</t>
  </si>
  <si>
    <t>612993128</t>
  </si>
  <si>
    <t>54</t>
  </si>
  <si>
    <t>354410066900</t>
  </si>
  <si>
    <t>Páska CU, bleskozvodný a uzemňovací materiál, dĺžka 0,5 m</t>
  </si>
  <si>
    <t>-981216449</t>
  </si>
  <si>
    <t>55</t>
  </si>
  <si>
    <t>210222252</t>
  </si>
  <si>
    <t>Svorka FeZn odbočovacia spojovacia SR01-02, pre vonkajšie práce</t>
  </si>
  <si>
    <t>653772477</t>
  </si>
  <si>
    <t>56</t>
  </si>
  <si>
    <t>354410000600</t>
  </si>
  <si>
    <t>Svorka FeZn odbočovacia spojovacia označenie SR 02 (M8)</t>
  </si>
  <si>
    <t>973807860</t>
  </si>
  <si>
    <t>57</t>
  </si>
  <si>
    <t>210222253</t>
  </si>
  <si>
    <t>Svorka FeZn uzemňovacia SR03, pre vonkajšie práce</t>
  </si>
  <si>
    <t>-697503729</t>
  </si>
  <si>
    <t>58</t>
  </si>
  <si>
    <t>354410001000</t>
  </si>
  <si>
    <t>Svorka FeZn uzemňovacia označenie SR 03 B</t>
  </si>
  <si>
    <t>-2073540096</t>
  </si>
  <si>
    <t>59</t>
  </si>
  <si>
    <t>210800107.S</t>
  </si>
  <si>
    <t>Kábel medený uložený voľne CYKY 450/750 V 3x1,5</t>
  </si>
  <si>
    <t>-957555286</t>
  </si>
  <si>
    <t>60</t>
  </si>
  <si>
    <t>KPE000000104</t>
  </si>
  <si>
    <t>Kábel pevný CYKY-O 3x1,5 pvc čierny</t>
  </si>
  <si>
    <t>-457857062</t>
  </si>
  <si>
    <t>61</t>
  </si>
  <si>
    <t>210800162</t>
  </si>
  <si>
    <t>Kábel medený uložený pevne CYKY 450/750 V 5x10</t>
  </si>
  <si>
    <t>-1982156463</t>
  </si>
  <si>
    <t>62</t>
  </si>
  <si>
    <t>341110002300</t>
  </si>
  <si>
    <t>Kábel medený CYKY 5x10 mm2</t>
  </si>
  <si>
    <t>-261597510</t>
  </si>
  <si>
    <t>63</t>
  </si>
  <si>
    <t>210881056</t>
  </si>
  <si>
    <t>Vodič bezhalogénový, medený uložený pevne N2XH 0,6/1,0 kV  6</t>
  </si>
  <si>
    <t>1615960943</t>
  </si>
  <si>
    <t>341610012400</t>
  </si>
  <si>
    <t>Kábel medený bezhalogenový N2XH 6 mm2</t>
  </si>
  <si>
    <t>-812333028</t>
  </si>
  <si>
    <t>65</t>
  </si>
  <si>
    <t>210881075</t>
  </si>
  <si>
    <t>Kábel bezhalogénový, medený uložený pevne N2XH 0,6/1,0 kV  3x1,5</t>
  </si>
  <si>
    <t>949105860</t>
  </si>
  <si>
    <t>66</t>
  </si>
  <si>
    <t>341610014300</t>
  </si>
  <si>
    <t>Kábel medený bezhalogenový N2XH 3x1,5 mm2</t>
  </si>
  <si>
    <t>-1869446272</t>
  </si>
  <si>
    <t>67</t>
  </si>
  <si>
    <t>210881076</t>
  </si>
  <si>
    <t>Kábel bezhalogénový, medený uložený pevne N2XH 0,6/1,0 kV  3x2,5</t>
  </si>
  <si>
    <t>-734720477</t>
  </si>
  <si>
    <t>68</t>
  </si>
  <si>
    <t>341610014400</t>
  </si>
  <si>
    <t>Kábel medený bezhalogenový N2XH 3x2,5 mm2</t>
  </si>
  <si>
    <t>-336887632</t>
  </si>
  <si>
    <t>69</t>
  </si>
  <si>
    <t>210881100</t>
  </si>
  <si>
    <t>Kábel bezhalogénový, medený uložený pevne N2XH 0,6/1,0 kV  5x1,5</t>
  </si>
  <si>
    <t>1720791977</t>
  </si>
  <si>
    <t>70</t>
  </si>
  <si>
    <t>341610016800</t>
  </si>
  <si>
    <t>Kábel medený bezhalogenový N2XH 5x1,5 mm2</t>
  </si>
  <si>
    <t>-32799487</t>
  </si>
  <si>
    <t>71</t>
  </si>
  <si>
    <t>210902362</t>
  </si>
  <si>
    <t>Kábel hliníkový silový, uložený pevne NAYY 0,6/1 kV 4x25</t>
  </si>
  <si>
    <t>1673771254</t>
  </si>
  <si>
    <t>72</t>
  </si>
  <si>
    <t>341110034000</t>
  </si>
  <si>
    <t>Kábel hliníkový NAYY 4x25 mm2</t>
  </si>
  <si>
    <t>-101461025</t>
  </si>
  <si>
    <t>22-M</t>
  </si>
  <si>
    <t>Montáže oznamovacích a zabezpečovacích zariadení</t>
  </si>
  <si>
    <t>73</t>
  </si>
  <si>
    <t>220711040.S</t>
  </si>
  <si>
    <t>Montáž a zapojenie pohybových senzorov PIR - interiér, stena</t>
  </si>
  <si>
    <t>-1643941490</t>
  </si>
  <si>
    <t>74</t>
  </si>
  <si>
    <t>SPS000000373</t>
  </si>
  <si>
    <t>Senzor pohybu EST11 230VAC IP44 12m/180° PIR biela</t>
  </si>
  <si>
    <t>555108130</t>
  </si>
  <si>
    <t>46-M</t>
  </si>
  <si>
    <t>Zemné práce vykonávané pri externých montážnych prácach</t>
  </si>
  <si>
    <t>75</t>
  </si>
  <si>
    <t>460200163</t>
  </si>
  <si>
    <t>Hĺbenie káblovej ryhy ručne 35 cm širokej a 80 cm hlbokej, v zemine triedy 3</t>
  </si>
  <si>
    <t>1331750707</t>
  </si>
  <si>
    <t>76</t>
  </si>
  <si>
    <t>460200433</t>
  </si>
  <si>
    <t>Hĺbenie káblovej ryhy ručne 55 cm širokej a 80 cm hlbokej, v zemine triedy 3</t>
  </si>
  <si>
    <t>285525383</t>
  </si>
  <si>
    <t>77</t>
  </si>
  <si>
    <t>460420041</t>
  </si>
  <si>
    <t>Zriadenie káblového lôžka z piesku a cementu bez zakrytia, v ryhe šírky do 100 cm, hr. vrstvy 12 cm</t>
  </si>
  <si>
    <t>414873556</t>
  </si>
  <si>
    <t>78</t>
  </si>
  <si>
    <t>583310000100</t>
  </si>
  <si>
    <t>Kamenivo ťažené drobné frakcia 0-1 mm, STN EN 12620 + A1</t>
  </si>
  <si>
    <t>t</t>
  </si>
  <si>
    <t>611500459</t>
  </si>
  <si>
    <t>79</t>
  </si>
  <si>
    <t>585220000500</t>
  </si>
  <si>
    <t>Cement troskoportlandský CEM II/B-S 42,5 balený</t>
  </si>
  <si>
    <t>886139661</t>
  </si>
  <si>
    <t>80</t>
  </si>
  <si>
    <t>460560163</t>
  </si>
  <si>
    <t>Ručný zásyp nezap. káblovej ryhy bez zhutn. zeminy, 35 cm širokej, 80 cm hlbokej v zemine tr. 3</t>
  </si>
  <si>
    <t>1885657123</t>
  </si>
  <si>
    <t>81</t>
  </si>
  <si>
    <t>460560433</t>
  </si>
  <si>
    <t>Ručný zásyp nezap. káblovej ryhy bez zhutn. zeminy, 55 cm širokej, 80 cm hlbokej v zemine tr. 3</t>
  </si>
  <si>
    <t>-2128744650</t>
  </si>
  <si>
    <t>82</t>
  </si>
  <si>
    <t>460620001</t>
  </si>
  <si>
    <t>Položenie mačiny, založenie,upevnenie,ubitie drevenou ubíjačkou,postrek hadicou,sklon terénu do 1:5</t>
  </si>
  <si>
    <t>m2</t>
  </si>
  <si>
    <t>578346786</t>
  </si>
  <si>
    <t>83</t>
  </si>
  <si>
    <t>460620013</t>
  </si>
  <si>
    <t>Proviz. úprava terénu v zemine tr. 3, aby nerovnosti terénu neboli väčšie ako 2 cm od vodor.hladiny</t>
  </si>
  <si>
    <t>1382344078</t>
  </si>
  <si>
    <t>VRN</t>
  </si>
  <si>
    <t>Vedľajšie rozpočtové náklady</t>
  </si>
  <si>
    <t>84</t>
  </si>
  <si>
    <t>000400022.S</t>
  </si>
  <si>
    <t>Projektové práce - stavebná časť (stavebné objekty vrátane ich technického vybavenia). náklady na dokumentáciu skutočného zhotovenia stavby</t>
  </si>
  <si>
    <t>eur</t>
  </si>
  <si>
    <t>1024</t>
  </si>
  <si>
    <t>-1715902893</t>
  </si>
  <si>
    <t>85</t>
  </si>
  <si>
    <t>000700011</t>
  </si>
  <si>
    <t>Dopravné náklady - mimostavenisková doprava objektivizácia dopravných nákladov materiálov</t>
  </si>
  <si>
    <t>-188866042</t>
  </si>
  <si>
    <t>86</t>
  </si>
  <si>
    <t>001000011</t>
  </si>
  <si>
    <t>Inžinierska činnosť - dozory autorský dozor projektanta</t>
  </si>
  <si>
    <t>1022270197</t>
  </si>
  <si>
    <t>87</t>
  </si>
  <si>
    <t>001000012</t>
  </si>
  <si>
    <t>Inžinierska činnosť - dozory technický dozor investora</t>
  </si>
  <si>
    <t>1189909786</t>
  </si>
  <si>
    <t>88</t>
  </si>
  <si>
    <t>001000034</t>
  </si>
  <si>
    <t>Inžinierska činnosť - skúšky a revízie ostatné skúšky</t>
  </si>
  <si>
    <t>-629640850</t>
  </si>
  <si>
    <t>89</t>
  </si>
  <si>
    <t>001500001</t>
  </si>
  <si>
    <t>Ostatné náklady stavby - podružný materiál a koordinácia na stavbe</t>
  </si>
  <si>
    <t>-39881361</t>
  </si>
  <si>
    <t>LED SVIETIDLO TYP C, 14W | 3000 K | CRI 80| IP40, L=1200mm, ALT. PHILIPS PENTURA MINI LED)</t>
  </si>
  <si>
    <t>LED SVIETIDLO TYP B, 40W | 3000 K | CRI 80| IP65, L=1200mm, ALT. PHILIPS LEDINAIRE WT060C)</t>
  </si>
  <si>
    <t>LED SVIETIDLO TYP E, 10W | 3000 K | CRI 80| IP40, L=900mm, ALT. PHILIPS PENTURA MINI LED)</t>
  </si>
  <si>
    <t>LED SVIETIDLO TYP D, ALT. PORCELÁNOVÁ OBJÍMKA E27 VOSSLOH SCHWABE, LED žiarovka</t>
  </si>
  <si>
    <t>Spínač sériový R5 biely</t>
  </si>
  <si>
    <t>Rámček 1-násobný biela</t>
  </si>
  <si>
    <t>Rámček 2-násobný biela</t>
  </si>
  <si>
    <t>Rámček 3-násobný biela</t>
  </si>
  <si>
    <t>Rámček 5-násobný biela</t>
  </si>
  <si>
    <t>Spínač č. 5B biely IP44</t>
  </si>
  <si>
    <t>Spínač striedavý R6 biely</t>
  </si>
  <si>
    <t>Spínač žalúziový biely</t>
  </si>
  <si>
    <t>Zásuvka jednonásobná, biela</t>
  </si>
  <si>
    <t>Zásuvka 1-násobná s clonkami IP44 biela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</si>
</sst>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167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9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60" t="s">
        <v>5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88" t="s">
        <v>11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R5" s="17"/>
      <c r="BS5" s="14" t="s">
        <v>6</v>
      </c>
    </row>
    <row r="6" spans="1:74" s="1" customFormat="1" ht="36.950000000000003" customHeight="1">
      <c r="B6" s="17"/>
      <c r="D6" s="22" t="s">
        <v>12</v>
      </c>
      <c r="K6" s="189" t="s">
        <v>13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 t="s">
        <v>19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22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21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22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22</v>
      </c>
      <c r="AK17" s="23" t="s">
        <v>23</v>
      </c>
      <c r="AN17" s="21" t="s">
        <v>1</v>
      </c>
      <c r="AR17" s="17"/>
      <c r="BS17" s="14" t="s">
        <v>26</v>
      </c>
    </row>
    <row r="18" spans="1:71" s="1" customFormat="1" ht="6.95" customHeight="1">
      <c r="B18" s="17"/>
      <c r="AR18" s="17"/>
      <c r="BS18" s="14" t="s">
        <v>27</v>
      </c>
    </row>
    <row r="19" spans="1:71" s="1" customFormat="1" ht="12" customHeight="1">
      <c r="B19" s="17"/>
      <c r="D19" s="23" t="s">
        <v>28</v>
      </c>
      <c r="AK19" s="23" t="s">
        <v>21</v>
      </c>
      <c r="AN19" s="21" t="s">
        <v>1</v>
      </c>
      <c r="AR19" s="17"/>
      <c r="BS19" s="14" t="s">
        <v>27</v>
      </c>
    </row>
    <row r="20" spans="1:71" s="1" customFormat="1" ht="18.399999999999999" customHeight="1">
      <c r="B20" s="17"/>
      <c r="E20" s="21" t="s">
        <v>22</v>
      </c>
      <c r="AK20" s="23" t="s">
        <v>23</v>
      </c>
      <c r="AN20" s="21" t="s">
        <v>1</v>
      </c>
      <c r="AR20" s="17"/>
      <c r="BS20" s="14" t="s">
        <v>26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1">
        <f>ROUND(AG94,2)</f>
        <v>0</v>
      </c>
      <c r="AL26" s="192"/>
      <c r="AM26" s="192"/>
      <c r="AN26" s="192"/>
      <c r="AO26" s="192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3" t="s">
        <v>31</v>
      </c>
      <c r="M28" s="193"/>
      <c r="N28" s="193"/>
      <c r="O28" s="193"/>
      <c r="P28" s="193"/>
      <c r="Q28" s="26"/>
      <c r="R28" s="26"/>
      <c r="S28" s="26"/>
      <c r="T28" s="26"/>
      <c r="U28" s="26"/>
      <c r="V28" s="26"/>
      <c r="W28" s="193" t="s">
        <v>32</v>
      </c>
      <c r="X28" s="193"/>
      <c r="Y28" s="193"/>
      <c r="Z28" s="193"/>
      <c r="AA28" s="193"/>
      <c r="AB28" s="193"/>
      <c r="AC28" s="193"/>
      <c r="AD28" s="193"/>
      <c r="AE28" s="193"/>
      <c r="AF28" s="26"/>
      <c r="AG28" s="26"/>
      <c r="AH28" s="26"/>
      <c r="AI28" s="26"/>
      <c r="AJ28" s="26"/>
      <c r="AK28" s="193" t="s">
        <v>33</v>
      </c>
      <c r="AL28" s="193"/>
      <c r="AM28" s="193"/>
      <c r="AN28" s="193"/>
      <c r="AO28" s="193"/>
      <c r="AP28" s="26"/>
      <c r="AQ28" s="26"/>
      <c r="AR28" s="27"/>
      <c r="BE28" s="26"/>
    </row>
    <row r="29" spans="1:71" s="3" customFormat="1" ht="14.45" customHeight="1">
      <c r="B29" s="31"/>
      <c r="D29" s="23" t="s">
        <v>34</v>
      </c>
      <c r="F29" s="23" t="s">
        <v>35</v>
      </c>
      <c r="L29" s="183">
        <v>0.2</v>
      </c>
      <c r="M29" s="182"/>
      <c r="N29" s="182"/>
      <c r="O29" s="182"/>
      <c r="P29" s="182"/>
      <c r="W29" s="181">
        <f>ROUND(AZ94, 2)</f>
        <v>0</v>
      </c>
      <c r="X29" s="182"/>
      <c r="Y29" s="182"/>
      <c r="Z29" s="182"/>
      <c r="AA29" s="182"/>
      <c r="AB29" s="182"/>
      <c r="AC29" s="182"/>
      <c r="AD29" s="182"/>
      <c r="AE29" s="182"/>
      <c r="AK29" s="181">
        <f>ROUND(AV94, 2)</f>
        <v>0</v>
      </c>
      <c r="AL29" s="182"/>
      <c r="AM29" s="182"/>
      <c r="AN29" s="182"/>
      <c r="AO29" s="182"/>
      <c r="AR29" s="31"/>
    </row>
    <row r="30" spans="1:71" s="3" customFormat="1" ht="14.45" customHeight="1">
      <c r="B30" s="31"/>
      <c r="F30" s="23" t="s">
        <v>36</v>
      </c>
      <c r="L30" s="183">
        <v>0.2</v>
      </c>
      <c r="M30" s="182"/>
      <c r="N30" s="182"/>
      <c r="O30" s="182"/>
      <c r="P30" s="182"/>
      <c r="W30" s="181">
        <f>ROUND(BA94, 2)</f>
        <v>0</v>
      </c>
      <c r="X30" s="182"/>
      <c r="Y30" s="182"/>
      <c r="Z30" s="182"/>
      <c r="AA30" s="182"/>
      <c r="AB30" s="182"/>
      <c r="AC30" s="182"/>
      <c r="AD30" s="182"/>
      <c r="AE30" s="182"/>
      <c r="AK30" s="181">
        <f>ROUND(AW94, 2)</f>
        <v>0</v>
      </c>
      <c r="AL30" s="182"/>
      <c r="AM30" s="182"/>
      <c r="AN30" s="182"/>
      <c r="AO30" s="182"/>
      <c r="AR30" s="31"/>
    </row>
    <row r="31" spans="1:71" s="3" customFormat="1" ht="14.45" hidden="1" customHeight="1">
      <c r="B31" s="31"/>
      <c r="F31" s="23" t="s">
        <v>37</v>
      </c>
      <c r="L31" s="183">
        <v>0.2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1"/>
    </row>
    <row r="32" spans="1:71" s="3" customFormat="1" ht="14.45" hidden="1" customHeight="1">
      <c r="B32" s="31"/>
      <c r="F32" s="23" t="s">
        <v>38</v>
      </c>
      <c r="L32" s="183">
        <v>0.2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1"/>
    </row>
    <row r="33" spans="1:57" s="3" customFormat="1" ht="14.45" hidden="1" customHeight="1">
      <c r="B33" s="31"/>
      <c r="F33" s="23" t="s">
        <v>39</v>
      </c>
      <c r="L33" s="183">
        <v>0</v>
      </c>
      <c r="M33" s="182"/>
      <c r="N33" s="182"/>
      <c r="O33" s="182"/>
      <c r="P33" s="182"/>
      <c r="W33" s="181">
        <f>ROUND(BD94,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1">
        <v>0</v>
      </c>
      <c r="AL33" s="182"/>
      <c r="AM33" s="182"/>
      <c r="AN33" s="182"/>
      <c r="AO33" s="182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84" t="s">
        <v>42</v>
      </c>
      <c r="Y35" s="185"/>
      <c r="Z35" s="185"/>
      <c r="AA35" s="185"/>
      <c r="AB35" s="185"/>
      <c r="AC35" s="34"/>
      <c r="AD35" s="34"/>
      <c r="AE35" s="34"/>
      <c r="AF35" s="34"/>
      <c r="AG35" s="34"/>
      <c r="AH35" s="34"/>
      <c r="AI35" s="34"/>
      <c r="AJ35" s="34"/>
      <c r="AK35" s="186">
        <f>SUM(AK26:AK33)</f>
        <v>0</v>
      </c>
      <c r="AL35" s="185"/>
      <c r="AM35" s="185"/>
      <c r="AN35" s="185"/>
      <c r="AO35" s="187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0" s="2" customFormat="1" ht="24.95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0" s="4" customFormat="1" ht="12" customHeight="1">
      <c r="B84" s="45"/>
      <c r="C84" s="23" t="s">
        <v>10</v>
      </c>
      <c r="L84" s="4" t="str">
        <f>K5</f>
        <v>SO01</v>
      </c>
      <c r="AR84" s="45"/>
    </row>
    <row r="85" spans="1:90" s="5" customFormat="1" ht="36.950000000000003" customHeight="1">
      <c r="B85" s="46"/>
      <c r="C85" s="47" t="s">
        <v>12</v>
      </c>
      <c r="L85" s="172" t="str">
        <f>K6</f>
        <v>LTC - LEOPOLDOVSKÝ TENISOVÝ KLUB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R85" s="46"/>
    </row>
    <row r="86" spans="1:90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0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Gucmanova ulica, 920 41 Leopoldov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74" t="str">
        <f>IF(AN8= "","",AN8)</f>
        <v>15. 5. 2019</v>
      </c>
      <c r="AN87" s="174"/>
      <c r="AO87" s="26"/>
      <c r="AP87" s="26"/>
      <c r="AQ87" s="26"/>
      <c r="AR87" s="27"/>
      <c r="BE87" s="26"/>
    </row>
    <row r="88" spans="1:90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0" s="2" customFormat="1" ht="15.2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75" t="str">
        <f>IF(E17="","",E17)</f>
        <v xml:space="preserve"> </v>
      </c>
      <c r="AN89" s="176"/>
      <c r="AO89" s="176"/>
      <c r="AP89" s="176"/>
      <c r="AQ89" s="26"/>
      <c r="AR89" s="27"/>
      <c r="AS89" s="177" t="s">
        <v>50</v>
      </c>
      <c r="AT89" s="178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0" s="2" customFormat="1" ht="15.2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175" t="str">
        <f>IF(E20="","",E20)</f>
        <v xml:space="preserve"> </v>
      </c>
      <c r="AN90" s="176"/>
      <c r="AO90" s="176"/>
      <c r="AP90" s="176"/>
      <c r="AQ90" s="26"/>
      <c r="AR90" s="27"/>
      <c r="AS90" s="179"/>
      <c r="AT90" s="180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0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9"/>
      <c r="AT91" s="180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0" s="2" customFormat="1" ht="29.25" customHeight="1">
      <c r="A92" s="26"/>
      <c r="B92" s="27"/>
      <c r="C92" s="162" t="s">
        <v>51</v>
      </c>
      <c r="D92" s="163"/>
      <c r="E92" s="163"/>
      <c r="F92" s="163"/>
      <c r="G92" s="163"/>
      <c r="H92" s="54"/>
      <c r="I92" s="164" t="s">
        <v>52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5" t="s">
        <v>53</v>
      </c>
      <c r="AH92" s="163"/>
      <c r="AI92" s="163"/>
      <c r="AJ92" s="163"/>
      <c r="AK92" s="163"/>
      <c r="AL92" s="163"/>
      <c r="AM92" s="163"/>
      <c r="AN92" s="164" t="s">
        <v>54</v>
      </c>
      <c r="AO92" s="163"/>
      <c r="AP92" s="166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  <c r="BE92" s="26"/>
    </row>
    <row r="93" spans="1:90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0" s="6" customFormat="1" ht="32.450000000000003" customHeight="1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0">
        <f>ROUND(AG95,2)</f>
        <v>0</v>
      </c>
      <c r="AH94" s="170"/>
      <c r="AI94" s="170"/>
      <c r="AJ94" s="170"/>
      <c r="AK94" s="170"/>
      <c r="AL94" s="170"/>
      <c r="AM94" s="170"/>
      <c r="AN94" s="171">
        <f>SUM(AG94,AT94)</f>
        <v>0</v>
      </c>
      <c r="AO94" s="171"/>
      <c r="AP94" s="171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229.77699999999999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69</v>
      </c>
      <c r="BT94" s="71" t="s">
        <v>70</v>
      </c>
      <c r="BV94" s="71" t="s">
        <v>71</v>
      </c>
      <c r="BW94" s="71" t="s">
        <v>4</v>
      </c>
      <c r="BX94" s="71" t="s">
        <v>72</v>
      </c>
      <c r="CL94" s="71" t="s">
        <v>1</v>
      </c>
    </row>
    <row r="95" spans="1:90" s="7" customFormat="1" ht="24.75" customHeight="1">
      <c r="A95" s="72" t="s">
        <v>73</v>
      </c>
      <c r="B95" s="73"/>
      <c r="C95" s="74"/>
      <c r="D95" s="169" t="s">
        <v>11</v>
      </c>
      <c r="E95" s="169"/>
      <c r="F95" s="169"/>
      <c r="G95" s="169"/>
      <c r="H95" s="169"/>
      <c r="I95" s="75"/>
      <c r="J95" s="169" t="s">
        <v>13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7">
        <f>'SO01 - LTC - LEOPOLDOVSKÝ...'!J28</f>
        <v>0</v>
      </c>
      <c r="AH95" s="168"/>
      <c r="AI95" s="168"/>
      <c r="AJ95" s="168"/>
      <c r="AK95" s="168"/>
      <c r="AL95" s="168"/>
      <c r="AM95" s="168"/>
      <c r="AN95" s="167">
        <f>SUM(AG95,AT95)</f>
        <v>0</v>
      </c>
      <c r="AO95" s="168"/>
      <c r="AP95" s="168"/>
      <c r="AQ95" s="76" t="s">
        <v>74</v>
      </c>
      <c r="AR95" s="73"/>
      <c r="AS95" s="77">
        <v>0</v>
      </c>
      <c r="AT95" s="78">
        <f>ROUND(SUM(AV95:AW95),2)</f>
        <v>0</v>
      </c>
      <c r="AU95" s="79">
        <f>'SO01 - LTC - LEOPOLDOVSKÝ...'!P117</f>
        <v>229.77699999999999</v>
      </c>
      <c r="AV95" s="78">
        <f>'SO01 - LTC - LEOPOLDOVSKÝ...'!J31</f>
        <v>0</v>
      </c>
      <c r="AW95" s="78">
        <f>'SO01 - LTC - LEOPOLDOVSKÝ...'!J32</f>
        <v>0</v>
      </c>
      <c r="AX95" s="78">
        <f>'SO01 - LTC - LEOPOLDOVSKÝ...'!J33</f>
        <v>0</v>
      </c>
      <c r="AY95" s="78">
        <f>'SO01 - LTC - LEOPOLDOVSKÝ...'!J34</f>
        <v>0</v>
      </c>
      <c r="AZ95" s="78">
        <f>'SO01 - LTC - LEOPOLDOVSKÝ...'!F31</f>
        <v>0</v>
      </c>
      <c r="BA95" s="78">
        <f>'SO01 - LTC - LEOPOLDOVSKÝ...'!F32</f>
        <v>0</v>
      </c>
      <c r="BB95" s="78">
        <f>'SO01 - LTC - LEOPOLDOVSKÝ...'!F33</f>
        <v>0</v>
      </c>
      <c r="BC95" s="78">
        <f>'SO01 - LTC - LEOPOLDOVSKÝ...'!F34</f>
        <v>0</v>
      </c>
      <c r="BD95" s="80">
        <f>'SO01 - LTC - LEOPOLDOVSKÝ...'!F35</f>
        <v>0</v>
      </c>
      <c r="BT95" s="81" t="s">
        <v>75</v>
      </c>
      <c r="BU95" s="81" t="s">
        <v>76</v>
      </c>
      <c r="BV95" s="81" t="s">
        <v>71</v>
      </c>
      <c r="BW95" s="81" t="s">
        <v>4</v>
      </c>
      <c r="BX95" s="81" t="s">
        <v>72</v>
      </c>
      <c r="CL95" s="81" t="s">
        <v>1</v>
      </c>
    </row>
    <row r="96" spans="1:90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O01 - LTC - LEOPOLDOVSKÝ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12"/>
  <sheetViews>
    <sheetView showGridLines="0" tabSelected="1" topLeftCell="A61" workbookViewId="0">
      <selection activeCell="J227" sqref="J2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2"/>
    </row>
    <row r="2" spans="1:46" s="1" customFormat="1">
      <c r="L2" s="160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4" t="s">
        <v>4</v>
      </c>
    </row>
    <row r="3" spans="1:46" s="1" customForma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18">
      <c r="B4" s="17"/>
      <c r="D4" s="18" t="s">
        <v>77</v>
      </c>
      <c r="L4" s="17"/>
      <c r="M4" s="83" t="s">
        <v>9</v>
      </c>
      <c r="AT4" s="14" t="s">
        <v>3</v>
      </c>
    </row>
    <row r="5" spans="1:46" s="1" customFormat="1">
      <c r="B5" s="17"/>
      <c r="L5" s="17"/>
    </row>
    <row r="6" spans="1:46" s="2" customFormat="1" ht="12.75">
      <c r="A6" s="26"/>
      <c r="B6" s="27"/>
      <c r="C6" s="26"/>
      <c r="D6" s="23" t="s">
        <v>12</v>
      </c>
      <c r="E6" s="26"/>
      <c r="F6" s="26"/>
      <c r="G6" s="26"/>
      <c r="H6" s="26"/>
      <c r="I6" s="26"/>
      <c r="J6" s="26"/>
      <c r="K6" s="26"/>
      <c r="L6" s="3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>
      <c r="A7" s="26"/>
      <c r="B7" s="27"/>
      <c r="C7" s="26"/>
      <c r="D7" s="26"/>
      <c r="E7" s="172" t="s">
        <v>13</v>
      </c>
      <c r="F7" s="194"/>
      <c r="G7" s="194"/>
      <c r="H7" s="194"/>
      <c r="I7" s="26"/>
      <c r="J7" s="26"/>
      <c r="K7" s="26"/>
      <c r="L7" s="3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.75">
      <c r="A9" s="26"/>
      <c r="B9" s="27"/>
      <c r="C9" s="26"/>
      <c r="D9" s="23" t="s">
        <v>14</v>
      </c>
      <c r="E9" s="26"/>
      <c r="F9" s="21" t="s">
        <v>1</v>
      </c>
      <c r="G9" s="26"/>
      <c r="H9" s="26"/>
      <c r="I9" s="23" t="s">
        <v>15</v>
      </c>
      <c r="J9" s="21" t="s">
        <v>1</v>
      </c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.75">
      <c r="A10" s="26"/>
      <c r="B10" s="27"/>
      <c r="C10" s="26"/>
      <c r="D10" s="23" t="s">
        <v>16</v>
      </c>
      <c r="E10" s="26"/>
      <c r="F10" s="21" t="s">
        <v>17</v>
      </c>
      <c r="G10" s="26"/>
      <c r="H10" s="26"/>
      <c r="I10" s="23" t="s">
        <v>18</v>
      </c>
      <c r="J10" s="49" t="str">
        <f>'Rekapitulácia stavby'!AN8</f>
        <v>15. 5. 2019</v>
      </c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.75">
      <c r="A12" s="26"/>
      <c r="B12" s="27"/>
      <c r="C12" s="26"/>
      <c r="D12" s="23" t="s">
        <v>20</v>
      </c>
      <c r="E12" s="26"/>
      <c r="F12" s="26"/>
      <c r="G12" s="26"/>
      <c r="H12" s="26"/>
      <c r="I12" s="23" t="s">
        <v>21</v>
      </c>
      <c r="J12" s="21" t="str">
        <f>IF('Rekapitulácia stavby'!AN10="","",'Rekapitulácia stavby'!AN10)</f>
        <v/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.75">
      <c r="A13" s="26"/>
      <c r="B13" s="27"/>
      <c r="C13" s="26"/>
      <c r="D13" s="26"/>
      <c r="E13" s="21" t="str">
        <f>IF('Rekapitulácia stavby'!E11="","",'Rekapitulácia stavby'!E11)</f>
        <v xml:space="preserve"> </v>
      </c>
      <c r="F13" s="26"/>
      <c r="G13" s="26"/>
      <c r="H13" s="26"/>
      <c r="I13" s="23" t="s">
        <v>23</v>
      </c>
      <c r="J13" s="21" t="str">
        <f>IF('Rekapitulácia stavby'!AN11="","",'Rekapitulácia stavby'!AN11)</f>
        <v/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.75">
      <c r="A15" s="26"/>
      <c r="B15" s="27"/>
      <c r="C15" s="26"/>
      <c r="D15" s="23" t="s">
        <v>24</v>
      </c>
      <c r="E15" s="26"/>
      <c r="F15" s="26"/>
      <c r="G15" s="26"/>
      <c r="H15" s="26"/>
      <c r="I15" s="23" t="s">
        <v>21</v>
      </c>
      <c r="J15" s="21" t="str">
        <f>'Rekapitulácia stavby'!AN13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.75">
      <c r="A16" s="26"/>
      <c r="B16" s="27"/>
      <c r="C16" s="26"/>
      <c r="D16" s="26"/>
      <c r="E16" s="188" t="str">
        <f>'Rekapitulácia stavby'!E14</f>
        <v xml:space="preserve"> </v>
      </c>
      <c r="F16" s="188"/>
      <c r="G16" s="188"/>
      <c r="H16" s="188"/>
      <c r="I16" s="23" t="s">
        <v>23</v>
      </c>
      <c r="J16" s="21" t="str">
        <f>'Rekapitulácia stavby'!AN14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.75">
      <c r="A18" s="26"/>
      <c r="B18" s="27"/>
      <c r="C18" s="26"/>
      <c r="D18" s="23" t="s">
        <v>25</v>
      </c>
      <c r="E18" s="26"/>
      <c r="F18" s="26"/>
      <c r="G18" s="26"/>
      <c r="H18" s="26"/>
      <c r="I18" s="23" t="s">
        <v>21</v>
      </c>
      <c r="J18" s="21" t="str">
        <f>IF('Rekapitulácia stavby'!AN16="","",'Rekapitulácia stavby'!AN16)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.75">
      <c r="A19" s="26"/>
      <c r="B19" s="27"/>
      <c r="C19" s="26"/>
      <c r="D19" s="26"/>
      <c r="E19" s="21" t="str">
        <f>IF('Rekapitulácia stavby'!E17="","",'Rekapitulácia stavby'!E17)</f>
        <v xml:space="preserve"> </v>
      </c>
      <c r="F19" s="26"/>
      <c r="G19" s="26"/>
      <c r="H19" s="26"/>
      <c r="I19" s="23" t="s">
        <v>23</v>
      </c>
      <c r="J19" s="21" t="str">
        <f>IF('Rekapitulácia stavby'!AN17="","",'Rekapitulácia stavby'!AN17)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.75">
      <c r="A21" s="26"/>
      <c r="B21" s="27"/>
      <c r="C21" s="26"/>
      <c r="D21" s="23" t="s">
        <v>28</v>
      </c>
      <c r="E21" s="26"/>
      <c r="F21" s="26"/>
      <c r="G21" s="26"/>
      <c r="H21" s="26"/>
      <c r="I21" s="23" t="s">
        <v>21</v>
      </c>
      <c r="J21" s="21" t="str">
        <f>IF('Rekapitulácia stavby'!AN19="","",'Rekapitulácia stavby'!AN19)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.75">
      <c r="A22" s="26"/>
      <c r="B22" s="27"/>
      <c r="C22" s="26"/>
      <c r="D22" s="26"/>
      <c r="E22" s="21" t="str">
        <f>IF('Rekapitulácia stavby'!E20="","",'Rekapitulácia stavby'!E20)</f>
        <v xml:space="preserve"> </v>
      </c>
      <c r="F22" s="26"/>
      <c r="G22" s="26"/>
      <c r="H22" s="26"/>
      <c r="I22" s="23" t="s">
        <v>23</v>
      </c>
      <c r="J22" s="21" t="str">
        <f>IF('Rekapitulácia stavby'!AN20="","",'Rekapitulácia stavby'!AN20)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.75">
      <c r="A24" s="26"/>
      <c r="B24" s="27"/>
      <c r="C24" s="26"/>
      <c r="D24" s="23" t="s">
        <v>29</v>
      </c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2.75">
      <c r="A25" s="84"/>
      <c r="B25" s="85"/>
      <c r="C25" s="84"/>
      <c r="D25" s="84"/>
      <c r="E25" s="190" t="s">
        <v>1</v>
      </c>
      <c r="F25" s="190"/>
      <c r="G25" s="190"/>
      <c r="H25" s="190"/>
      <c r="I25" s="84"/>
      <c r="J25" s="84"/>
      <c r="K25" s="84"/>
      <c r="L25" s="86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 s="2" customForma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>
      <c r="A27" s="26"/>
      <c r="B27" s="27"/>
      <c r="C27" s="26"/>
      <c r="D27" s="60"/>
      <c r="E27" s="60"/>
      <c r="F27" s="60"/>
      <c r="G27" s="60"/>
      <c r="H27" s="60"/>
      <c r="I27" s="60"/>
      <c r="J27" s="60"/>
      <c r="K27" s="60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5.75">
      <c r="A28" s="26"/>
      <c r="B28" s="27"/>
      <c r="C28" s="26"/>
      <c r="D28" s="87" t="s">
        <v>30</v>
      </c>
      <c r="E28" s="26"/>
      <c r="F28" s="26"/>
      <c r="G28" s="26"/>
      <c r="H28" s="26"/>
      <c r="I28" s="26"/>
      <c r="J28" s="65">
        <f>ROUND(J117, 2)</f>
        <v>0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.75">
      <c r="A30" s="26"/>
      <c r="B30" s="27"/>
      <c r="C30" s="26"/>
      <c r="D30" s="26"/>
      <c r="E30" s="26"/>
      <c r="F30" s="30" t="s">
        <v>32</v>
      </c>
      <c r="G30" s="26"/>
      <c r="H30" s="26"/>
      <c r="I30" s="30" t="s">
        <v>31</v>
      </c>
      <c r="J30" s="30" t="s">
        <v>33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2.75">
      <c r="A31" s="26"/>
      <c r="B31" s="27"/>
      <c r="C31" s="26"/>
      <c r="D31" s="88" t="s">
        <v>34</v>
      </c>
      <c r="E31" s="23" t="s">
        <v>35</v>
      </c>
      <c r="F31" s="89">
        <f>ROUND((SUM(BE117:BE211)),  2)</f>
        <v>0</v>
      </c>
      <c r="G31" s="26"/>
      <c r="H31" s="26"/>
      <c r="I31" s="90">
        <v>0.2</v>
      </c>
      <c r="J31" s="89">
        <f>ROUND(((SUM(BE117:BE211))*I31),  2)</f>
        <v>0</v>
      </c>
      <c r="K31" s="26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2.75">
      <c r="A32" s="26"/>
      <c r="B32" s="27"/>
      <c r="C32" s="26"/>
      <c r="D32" s="26"/>
      <c r="E32" s="23" t="s">
        <v>36</v>
      </c>
      <c r="F32" s="89">
        <f>ROUND((SUM(BF117:BF211)),  2)</f>
        <v>0</v>
      </c>
      <c r="G32" s="26"/>
      <c r="H32" s="26"/>
      <c r="I32" s="90">
        <v>0.2</v>
      </c>
      <c r="J32" s="89">
        <f>ROUND(((SUM(BF117:BF211))*I32), 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2.75">
      <c r="A33" s="26"/>
      <c r="B33" s="27"/>
      <c r="C33" s="26"/>
      <c r="D33" s="26"/>
      <c r="E33" s="23" t="s">
        <v>37</v>
      </c>
      <c r="F33" s="89">
        <f>ROUND((SUM(BG117:BG211)),  2)</f>
        <v>0</v>
      </c>
      <c r="G33" s="26"/>
      <c r="H33" s="26"/>
      <c r="I33" s="90">
        <v>0.2</v>
      </c>
      <c r="J33" s="89">
        <f>0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2.75">
      <c r="A34" s="26"/>
      <c r="B34" s="27"/>
      <c r="C34" s="26"/>
      <c r="D34" s="26"/>
      <c r="E34" s="23" t="s">
        <v>38</v>
      </c>
      <c r="F34" s="89">
        <f>ROUND((SUM(BH117:BH211)),  2)</f>
        <v>0</v>
      </c>
      <c r="G34" s="26"/>
      <c r="H34" s="26"/>
      <c r="I34" s="90">
        <v>0.2</v>
      </c>
      <c r="J34" s="89">
        <f>0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2.75">
      <c r="A35" s="26"/>
      <c r="B35" s="27"/>
      <c r="C35" s="26"/>
      <c r="D35" s="26"/>
      <c r="E35" s="23" t="s">
        <v>39</v>
      </c>
      <c r="F35" s="89">
        <f>ROUND((SUM(BI117:BI211)),  2)</f>
        <v>0</v>
      </c>
      <c r="G35" s="26"/>
      <c r="H35" s="26"/>
      <c r="I35" s="90">
        <v>0</v>
      </c>
      <c r="J35" s="8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5.75">
      <c r="A37" s="26"/>
      <c r="B37" s="27"/>
      <c r="C37" s="91"/>
      <c r="D37" s="92" t="s">
        <v>40</v>
      </c>
      <c r="E37" s="54"/>
      <c r="F37" s="54"/>
      <c r="G37" s="93" t="s">
        <v>41</v>
      </c>
      <c r="H37" s="94" t="s">
        <v>42</v>
      </c>
      <c r="I37" s="54"/>
      <c r="J37" s="95">
        <f>SUM(J28:J35)</f>
        <v>0</v>
      </c>
      <c r="K37" s="9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>
      <c r="B39" s="17"/>
      <c r="L39" s="17"/>
    </row>
    <row r="40" spans="1:31" s="1" customFormat="1">
      <c r="B40" s="17"/>
      <c r="L40" s="17"/>
    </row>
    <row r="41" spans="1:31" s="1" customFormat="1">
      <c r="B41" s="17"/>
      <c r="L41" s="17"/>
    </row>
    <row r="42" spans="1:31" s="1" customFormat="1">
      <c r="B42" s="17"/>
      <c r="L42" s="17"/>
    </row>
    <row r="43" spans="1:31" s="1" customFormat="1">
      <c r="B43" s="17"/>
      <c r="L43" s="17"/>
    </row>
    <row r="44" spans="1:31" s="1" customFormat="1">
      <c r="B44" s="17"/>
      <c r="L44" s="17"/>
    </row>
    <row r="45" spans="1:31" s="1" customFormat="1">
      <c r="B45" s="17"/>
      <c r="L45" s="17"/>
    </row>
    <row r="46" spans="1:31" s="1" customFormat="1">
      <c r="B46" s="17"/>
      <c r="L46" s="17"/>
    </row>
    <row r="47" spans="1:31" s="1" customFormat="1">
      <c r="B47" s="17"/>
      <c r="L47" s="17"/>
    </row>
    <row r="48" spans="1:31" s="1" customFormat="1">
      <c r="B48" s="17"/>
      <c r="L48" s="17"/>
    </row>
    <row r="49" spans="1:31" s="1" customFormat="1">
      <c r="B49" s="17"/>
      <c r="L49" s="17"/>
    </row>
    <row r="50" spans="1:31" s="2" customFormat="1" ht="12.75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97" t="s">
        <v>46</v>
      </c>
      <c r="G61" s="39" t="s">
        <v>45</v>
      </c>
      <c r="H61" s="29"/>
      <c r="I61" s="29"/>
      <c r="J61" s="9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97" t="s">
        <v>46</v>
      </c>
      <c r="G76" s="39" t="s">
        <v>45</v>
      </c>
      <c r="H76" s="29"/>
      <c r="I76" s="29"/>
      <c r="J76" s="9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18">
      <c r="A82" s="26"/>
      <c r="B82" s="27"/>
      <c r="C82" s="18" t="s">
        <v>78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.75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>
      <c r="A85" s="26"/>
      <c r="B85" s="27"/>
      <c r="C85" s="26"/>
      <c r="D85" s="26"/>
      <c r="E85" s="172" t="str">
        <f>E7</f>
        <v>LTC - LEOPOLDOVSKÝ TENISOVÝ KLUB</v>
      </c>
      <c r="F85" s="194"/>
      <c r="G85" s="194"/>
      <c r="H85" s="19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.75">
      <c r="A87" s="26"/>
      <c r="B87" s="27"/>
      <c r="C87" s="23" t="s">
        <v>16</v>
      </c>
      <c r="D87" s="26"/>
      <c r="E87" s="26"/>
      <c r="F87" s="21" t="str">
        <f>F10</f>
        <v>Gucmanova ulica, 920 41 Leopoldov</v>
      </c>
      <c r="G87" s="26"/>
      <c r="H87" s="26"/>
      <c r="I87" s="23" t="s">
        <v>18</v>
      </c>
      <c r="J87" s="49" t="str">
        <f>IF(J10="","",J10)</f>
        <v>15. 5. 2019</v>
      </c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.75">
      <c r="A89" s="26"/>
      <c r="B89" s="27"/>
      <c r="C89" s="23" t="s">
        <v>20</v>
      </c>
      <c r="D89" s="26"/>
      <c r="E89" s="26"/>
      <c r="F89" s="21" t="str">
        <f>E13</f>
        <v xml:space="preserve"> </v>
      </c>
      <c r="G89" s="26"/>
      <c r="H89" s="26"/>
      <c r="I89" s="23" t="s">
        <v>25</v>
      </c>
      <c r="J89" s="24" t="str">
        <f>E19</f>
        <v xml:space="preserve"> 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12.75">
      <c r="A90" s="26"/>
      <c r="B90" s="27"/>
      <c r="C90" s="23" t="s">
        <v>24</v>
      </c>
      <c r="D90" s="26"/>
      <c r="E90" s="26"/>
      <c r="F90" s="21" t="str">
        <f>IF(E16="","",E16)</f>
        <v xml:space="preserve"> </v>
      </c>
      <c r="G90" s="26"/>
      <c r="H90" s="26"/>
      <c r="I90" s="23" t="s">
        <v>28</v>
      </c>
      <c r="J90" s="24" t="str">
        <f>E22</f>
        <v xml:space="preserve"> </v>
      </c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2">
      <c r="A92" s="26"/>
      <c r="B92" s="27"/>
      <c r="C92" s="99" t="s">
        <v>79</v>
      </c>
      <c r="D92" s="91"/>
      <c r="E92" s="91"/>
      <c r="F92" s="91"/>
      <c r="G92" s="91"/>
      <c r="H92" s="91"/>
      <c r="I92" s="91"/>
      <c r="J92" s="100" t="s">
        <v>80</v>
      </c>
      <c r="K92" s="91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15.75">
      <c r="A94" s="26"/>
      <c r="B94" s="27"/>
      <c r="C94" s="101" t="s">
        <v>81</v>
      </c>
      <c r="D94" s="26"/>
      <c r="E94" s="26"/>
      <c r="F94" s="26"/>
      <c r="G94" s="26"/>
      <c r="H94" s="26"/>
      <c r="I94" s="26"/>
      <c r="J94" s="65">
        <f>J117</f>
        <v>0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82</v>
      </c>
    </row>
    <row r="95" spans="1:47" s="9" customFormat="1" ht="15">
      <c r="B95" s="102"/>
      <c r="D95" s="103" t="s">
        <v>83</v>
      </c>
      <c r="E95" s="104"/>
      <c r="F95" s="104"/>
      <c r="G95" s="104"/>
      <c r="H95" s="104"/>
      <c r="I95" s="104"/>
      <c r="J95" s="105">
        <f>J118</f>
        <v>0</v>
      </c>
      <c r="L95" s="102"/>
    </row>
    <row r="96" spans="1:47" s="10" customFormat="1" ht="12.75">
      <c r="B96" s="106"/>
      <c r="D96" s="107" t="s">
        <v>84</v>
      </c>
      <c r="E96" s="108"/>
      <c r="F96" s="108"/>
      <c r="G96" s="108"/>
      <c r="H96" s="108"/>
      <c r="I96" s="108"/>
      <c r="J96" s="109">
        <f>J119</f>
        <v>0</v>
      </c>
      <c r="L96" s="106"/>
    </row>
    <row r="97" spans="1:31" s="10" customFormat="1" ht="12.75">
      <c r="B97" s="106"/>
      <c r="D97" s="107" t="s">
        <v>85</v>
      </c>
      <c r="E97" s="108"/>
      <c r="F97" s="108"/>
      <c r="G97" s="108"/>
      <c r="H97" s="108"/>
      <c r="I97" s="108"/>
      <c r="J97" s="109">
        <f>J192</f>
        <v>0</v>
      </c>
      <c r="L97" s="106"/>
    </row>
    <row r="98" spans="1:31" s="10" customFormat="1" ht="12.75">
      <c r="B98" s="106"/>
      <c r="D98" s="107" t="s">
        <v>86</v>
      </c>
      <c r="E98" s="108"/>
      <c r="F98" s="108"/>
      <c r="G98" s="108"/>
      <c r="H98" s="108"/>
      <c r="I98" s="108"/>
      <c r="J98" s="109">
        <f>J195</f>
        <v>0</v>
      </c>
      <c r="L98" s="106"/>
    </row>
    <row r="99" spans="1:31" s="9" customFormat="1" ht="15">
      <c r="B99" s="102"/>
      <c r="D99" s="103" t="s">
        <v>87</v>
      </c>
      <c r="E99" s="104"/>
      <c r="F99" s="104"/>
      <c r="G99" s="104"/>
      <c r="H99" s="104"/>
      <c r="I99" s="104"/>
      <c r="J99" s="105">
        <f>J205</f>
        <v>0</v>
      </c>
      <c r="L99" s="102"/>
    </row>
    <row r="100" spans="1:31" s="2" customForma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31" s="2" customForma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8">
      <c r="A106" s="26"/>
      <c r="B106" s="27"/>
      <c r="C106" s="18" t="s">
        <v>88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.75">
      <c r="A108" s="26"/>
      <c r="B108" s="27"/>
      <c r="C108" s="23" t="s">
        <v>12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>
      <c r="A109" s="26"/>
      <c r="B109" s="27"/>
      <c r="C109" s="26"/>
      <c r="D109" s="26"/>
      <c r="E109" s="172" t="str">
        <f>E7</f>
        <v>LTC - LEOPOLDOVSKÝ TENISOVÝ KLUB</v>
      </c>
      <c r="F109" s="194"/>
      <c r="G109" s="194"/>
      <c r="H109" s="194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.75">
      <c r="A111" s="26"/>
      <c r="B111" s="27"/>
      <c r="C111" s="23" t="s">
        <v>16</v>
      </c>
      <c r="D111" s="26"/>
      <c r="E111" s="26"/>
      <c r="F111" s="21" t="str">
        <f>F10</f>
        <v>Gucmanova ulica, 920 41 Leopoldov</v>
      </c>
      <c r="G111" s="26"/>
      <c r="H111" s="26"/>
      <c r="I111" s="23" t="s">
        <v>18</v>
      </c>
      <c r="J111" s="49" t="str">
        <f>IF(J10="","",J10)</f>
        <v>15. 5. 2019</v>
      </c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.75">
      <c r="A113" s="26"/>
      <c r="B113" s="27"/>
      <c r="C113" s="23" t="s">
        <v>20</v>
      </c>
      <c r="D113" s="26"/>
      <c r="E113" s="26"/>
      <c r="F113" s="21" t="str">
        <f>E13</f>
        <v xml:space="preserve"> </v>
      </c>
      <c r="G113" s="26"/>
      <c r="H113" s="26"/>
      <c r="I113" s="23" t="s">
        <v>25</v>
      </c>
      <c r="J113" s="24" t="str">
        <f>E19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.75">
      <c r="A114" s="26"/>
      <c r="B114" s="27"/>
      <c r="C114" s="23" t="s">
        <v>24</v>
      </c>
      <c r="D114" s="26"/>
      <c r="E114" s="26"/>
      <c r="F114" s="21" t="str">
        <f>IF(E16="","",E16)</f>
        <v xml:space="preserve"> </v>
      </c>
      <c r="G114" s="26"/>
      <c r="H114" s="26"/>
      <c r="I114" s="23" t="s">
        <v>28</v>
      </c>
      <c r="J114" s="24" t="str">
        <f>E22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11" customFormat="1" ht="24">
      <c r="A116" s="110"/>
      <c r="B116" s="111"/>
      <c r="C116" s="112" t="s">
        <v>89</v>
      </c>
      <c r="D116" s="113" t="s">
        <v>55</v>
      </c>
      <c r="E116" s="113" t="s">
        <v>51</v>
      </c>
      <c r="F116" s="113" t="s">
        <v>52</v>
      </c>
      <c r="G116" s="113" t="s">
        <v>90</v>
      </c>
      <c r="H116" s="113" t="s">
        <v>91</v>
      </c>
      <c r="I116" s="113" t="s">
        <v>92</v>
      </c>
      <c r="J116" s="114" t="s">
        <v>80</v>
      </c>
      <c r="K116" s="115" t="s">
        <v>93</v>
      </c>
      <c r="L116" s="116"/>
      <c r="M116" s="56" t="s">
        <v>1</v>
      </c>
      <c r="N116" s="57" t="s">
        <v>34</v>
      </c>
      <c r="O116" s="57" t="s">
        <v>94</v>
      </c>
      <c r="P116" s="57" t="s">
        <v>95</v>
      </c>
      <c r="Q116" s="57" t="s">
        <v>96</v>
      </c>
      <c r="R116" s="57" t="s">
        <v>97</v>
      </c>
      <c r="S116" s="57" t="s">
        <v>98</v>
      </c>
      <c r="T116" s="58" t="s">
        <v>99</v>
      </c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</row>
    <row r="117" spans="1:65" s="2" customFormat="1" ht="15.75">
      <c r="A117" s="26"/>
      <c r="B117" s="27"/>
      <c r="C117" s="63" t="s">
        <v>81</v>
      </c>
      <c r="D117" s="26"/>
      <c r="E117" s="26"/>
      <c r="F117" s="26"/>
      <c r="G117" s="26"/>
      <c r="H117" s="26"/>
      <c r="I117" s="26"/>
      <c r="J117" s="117">
        <f>BK117</f>
        <v>0</v>
      </c>
      <c r="K117" s="26"/>
      <c r="L117" s="27"/>
      <c r="M117" s="59"/>
      <c r="N117" s="50"/>
      <c r="O117" s="60"/>
      <c r="P117" s="118">
        <f>P118+P205</f>
        <v>229.77699999999999</v>
      </c>
      <c r="Q117" s="60"/>
      <c r="R117" s="118">
        <f>R118+R205</f>
        <v>12.18892</v>
      </c>
      <c r="S117" s="60"/>
      <c r="T117" s="119">
        <f>T118+T205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T117" s="14" t="s">
        <v>69</v>
      </c>
      <c r="AU117" s="14" t="s">
        <v>82</v>
      </c>
      <c r="BK117" s="120">
        <f>BK118+BK205</f>
        <v>0</v>
      </c>
    </row>
    <row r="118" spans="1:65" s="12" customFormat="1" ht="15">
      <c r="B118" s="121"/>
      <c r="D118" s="122" t="s">
        <v>69</v>
      </c>
      <c r="E118" s="123" t="s">
        <v>100</v>
      </c>
      <c r="F118" s="123" t="s">
        <v>101</v>
      </c>
      <c r="J118" s="124">
        <f>BK118</f>
        <v>0</v>
      </c>
      <c r="L118" s="121"/>
      <c r="M118" s="125"/>
      <c r="N118" s="126"/>
      <c r="O118" s="126"/>
      <c r="P118" s="127">
        <f>P119+P192+P195</f>
        <v>229.77699999999999</v>
      </c>
      <c r="Q118" s="126"/>
      <c r="R118" s="127">
        <f>R119+R192+R195</f>
        <v>12.18892</v>
      </c>
      <c r="S118" s="126"/>
      <c r="T118" s="128">
        <f>T119+T192+T195</f>
        <v>0</v>
      </c>
      <c r="AR118" s="122" t="s">
        <v>102</v>
      </c>
      <c r="AT118" s="129" t="s">
        <v>69</v>
      </c>
      <c r="AU118" s="129" t="s">
        <v>70</v>
      </c>
      <c r="AY118" s="122" t="s">
        <v>103</v>
      </c>
      <c r="BK118" s="130">
        <f>BK119+BK192+BK195</f>
        <v>0</v>
      </c>
    </row>
    <row r="119" spans="1:65" s="12" customFormat="1" ht="12.75">
      <c r="B119" s="121"/>
      <c r="D119" s="122" t="s">
        <v>69</v>
      </c>
      <c r="E119" s="131" t="s">
        <v>104</v>
      </c>
      <c r="F119" s="131" t="s">
        <v>105</v>
      </c>
      <c r="J119" s="132">
        <f>BK119</f>
        <v>0</v>
      </c>
      <c r="L119" s="121"/>
      <c r="M119" s="125"/>
      <c r="N119" s="126"/>
      <c r="O119" s="126"/>
      <c r="P119" s="127">
        <f>SUM(P120:P191)</f>
        <v>120.13999999999999</v>
      </c>
      <c r="Q119" s="126"/>
      <c r="R119" s="127">
        <f>SUM(R120:R191)</f>
        <v>1.4889200000000002</v>
      </c>
      <c r="S119" s="126"/>
      <c r="T119" s="128">
        <f>SUM(T120:T191)</f>
        <v>0</v>
      </c>
      <c r="AR119" s="122" t="s">
        <v>102</v>
      </c>
      <c r="AT119" s="129" t="s">
        <v>69</v>
      </c>
      <c r="AU119" s="129" t="s">
        <v>75</v>
      </c>
      <c r="AY119" s="122" t="s">
        <v>103</v>
      </c>
      <c r="BK119" s="130">
        <f>SUM(BK120:BK191)</f>
        <v>0</v>
      </c>
    </row>
    <row r="120" spans="1:65" s="2" customFormat="1" ht="24">
      <c r="A120" s="26"/>
      <c r="B120" s="133"/>
      <c r="C120" s="134" t="s">
        <v>75</v>
      </c>
      <c r="D120" s="134" t="s">
        <v>106</v>
      </c>
      <c r="E120" s="135" t="s">
        <v>107</v>
      </c>
      <c r="F120" s="136" t="s">
        <v>108</v>
      </c>
      <c r="G120" s="137" t="s">
        <v>109</v>
      </c>
      <c r="H120" s="138">
        <v>60</v>
      </c>
      <c r="I120" s="138"/>
      <c r="J120" s="138"/>
      <c r="K120" s="139"/>
      <c r="L120" s="27"/>
      <c r="M120" s="140" t="s">
        <v>1</v>
      </c>
      <c r="N120" s="141" t="s">
        <v>36</v>
      </c>
      <c r="O120" s="142">
        <v>7.5999999999999998E-2</v>
      </c>
      <c r="P120" s="142">
        <f t="shared" ref="P120:P151" si="0">O120*H120</f>
        <v>4.5599999999999996</v>
      </c>
      <c r="Q120" s="142">
        <v>0</v>
      </c>
      <c r="R120" s="142">
        <f t="shared" ref="R120:R151" si="1">Q120*H120</f>
        <v>0</v>
      </c>
      <c r="S120" s="142">
        <v>0</v>
      </c>
      <c r="T120" s="143">
        <f t="shared" ref="T120:T151" si="2">S120*H120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44" t="s">
        <v>110</v>
      </c>
      <c r="AT120" s="144" t="s">
        <v>106</v>
      </c>
      <c r="AU120" s="144" t="s">
        <v>111</v>
      </c>
      <c r="AY120" s="14" t="s">
        <v>103</v>
      </c>
      <c r="BE120" s="145">
        <f t="shared" ref="BE120:BE151" si="3">IF(N120="základná",J120,0)</f>
        <v>0</v>
      </c>
      <c r="BF120" s="145">
        <f t="shared" ref="BF120:BF151" si="4">IF(N120="znížená",J120,0)</f>
        <v>0</v>
      </c>
      <c r="BG120" s="145">
        <f t="shared" ref="BG120:BG151" si="5">IF(N120="zákl. prenesená",J120,0)</f>
        <v>0</v>
      </c>
      <c r="BH120" s="145">
        <f t="shared" ref="BH120:BH151" si="6">IF(N120="zníž. prenesená",J120,0)</f>
        <v>0</v>
      </c>
      <c r="BI120" s="145">
        <f t="shared" ref="BI120:BI151" si="7">IF(N120="nulová",J120,0)</f>
        <v>0</v>
      </c>
      <c r="BJ120" s="14" t="s">
        <v>111</v>
      </c>
      <c r="BK120" s="146">
        <f t="shared" ref="BK120:BK151" si="8">ROUND(I120*H120,3)</f>
        <v>0</v>
      </c>
      <c r="BL120" s="14" t="s">
        <v>110</v>
      </c>
      <c r="BM120" s="144" t="s">
        <v>112</v>
      </c>
    </row>
    <row r="121" spans="1:65" s="2" customFormat="1" ht="12">
      <c r="A121" s="26"/>
      <c r="B121" s="133"/>
      <c r="C121" s="147" t="s">
        <v>111</v>
      </c>
      <c r="D121" s="147" t="s">
        <v>100</v>
      </c>
      <c r="E121" s="148" t="s">
        <v>113</v>
      </c>
      <c r="F121" s="149" t="s">
        <v>114</v>
      </c>
      <c r="G121" s="150" t="s">
        <v>109</v>
      </c>
      <c r="H121" s="151">
        <v>60</v>
      </c>
      <c r="I121" s="138"/>
      <c r="J121" s="138"/>
      <c r="K121" s="152"/>
      <c r="L121" s="153"/>
      <c r="M121" s="154" t="s">
        <v>1</v>
      </c>
      <c r="N121" s="155" t="s">
        <v>36</v>
      </c>
      <c r="O121" s="142">
        <v>0</v>
      </c>
      <c r="P121" s="142">
        <f t="shared" si="0"/>
        <v>0</v>
      </c>
      <c r="Q121" s="142">
        <v>1.7000000000000001E-4</v>
      </c>
      <c r="R121" s="142">
        <f t="shared" si="1"/>
        <v>1.0200000000000001E-2</v>
      </c>
      <c r="S121" s="142">
        <v>0</v>
      </c>
      <c r="T121" s="143">
        <f t="shared" si="2"/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4" t="s">
        <v>115</v>
      </c>
      <c r="AT121" s="144" t="s">
        <v>100</v>
      </c>
      <c r="AU121" s="144" t="s">
        <v>111</v>
      </c>
      <c r="AY121" s="14" t="s">
        <v>103</v>
      </c>
      <c r="BE121" s="145">
        <f t="shared" si="3"/>
        <v>0</v>
      </c>
      <c r="BF121" s="145">
        <f t="shared" si="4"/>
        <v>0</v>
      </c>
      <c r="BG121" s="145">
        <f t="shared" si="5"/>
        <v>0</v>
      </c>
      <c r="BH121" s="145">
        <f t="shared" si="6"/>
        <v>0</v>
      </c>
      <c r="BI121" s="145">
        <f t="shared" si="7"/>
        <v>0</v>
      </c>
      <c r="BJ121" s="14" t="s">
        <v>111</v>
      </c>
      <c r="BK121" s="146">
        <f t="shared" si="8"/>
        <v>0</v>
      </c>
      <c r="BL121" s="14" t="s">
        <v>115</v>
      </c>
      <c r="BM121" s="144" t="s">
        <v>116</v>
      </c>
    </row>
    <row r="122" spans="1:65" s="2" customFormat="1" ht="24">
      <c r="A122" s="26"/>
      <c r="B122" s="133"/>
      <c r="C122" s="134" t="s">
        <v>102</v>
      </c>
      <c r="D122" s="134" t="s">
        <v>106</v>
      </c>
      <c r="E122" s="135" t="s">
        <v>117</v>
      </c>
      <c r="F122" s="136" t="s">
        <v>118</v>
      </c>
      <c r="G122" s="137" t="s">
        <v>109</v>
      </c>
      <c r="H122" s="138">
        <v>35</v>
      </c>
      <c r="I122" s="138"/>
      <c r="J122" s="138"/>
      <c r="K122" s="139"/>
      <c r="L122" s="27"/>
      <c r="M122" s="140" t="s">
        <v>1</v>
      </c>
      <c r="N122" s="141" t="s">
        <v>36</v>
      </c>
      <c r="O122" s="142">
        <v>8.5000000000000006E-2</v>
      </c>
      <c r="P122" s="142">
        <f t="shared" si="0"/>
        <v>2.9750000000000001</v>
      </c>
      <c r="Q122" s="142">
        <v>0</v>
      </c>
      <c r="R122" s="142">
        <f t="shared" si="1"/>
        <v>0</v>
      </c>
      <c r="S122" s="142">
        <v>0</v>
      </c>
      <c r="T122" s="143">
        <f t="shared" si="2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4" t="s">
        <v>110</v>
      </c>
      <c r="AT122" s="144" t="s">
        <v>106</v>
      </c>
      <c r="AU122" s="144" t="s">
        <v>111</v>
      </c>
      <c r="AY122" s="14" t="s">
        <v>103</v>
      </c>
      <c r="BE122" s="145">
        <f t="shared" si="3"/>
        <v>0</v>
      </c>
      <c r="BF122" s="145">
        <f t="shared" si="4"/>
        <v>0</v>
      </c>
      <c r="BG122" s="145">
        <f t="shared" si="5"/>
        <v>0</v>
      </c>
      <c r="BH122" s="145">
        <f t="shared" si="6"/>
        <v>0</v>
      </c>
      <c r="BI122" s="145">
        <f t="shared" si="7"/>
        <v>0</v>
      </c>
      <c r="BJ122" s="14" t="s">
        <v>111</v>
      </c>
      <c r="BK122" s="146">
        <f t="shared" si="8"/>
        <v>0</v>
      </c>
      <c r="BL122" s="14" t="s">
        <v>110</v>
      </c>
      <c r="BM122" s="144" t="s">
        <v>119</v>
      </c>
    </row>
    <row r="123" spans="1:65" s="2" customFormat="1" ht="12">
      <c r="A123" s="26"/>
      <c r="B123" s="133"/>
      <c r="C123" s="147" t="s">
        <v>120</v>
      </c>
      <c r="D123" s="147" t="s">
        <v>100</v>
      </c>
      <c r="E123" s="148" t="s">
        <v>121</v>
      </c>
      <c r="F123" s="149" t="s">
        <v>122</v>
      </c>
      <c r="G123" s="150" t="s">
        <v>123</v>
      </c>
      <c r="H123" s="151">
        <v>12</v>
      </c>
      <c r="I123" s="138"/>
      <c r="J123" s="138"/>
      <c r="K123" s="152"/>
      <c r="L123" s="153"/>
      <c r="M123" s="154" t="s">
        <v>1</v>
      </c>
      <c r="N123" s="155" t="s">
        <v>36</v>
      </c>
      <c r="O123" s="142">
        <v>0</v>
      </c>
      <c r="P123" s="142">
        <f t="shared" si="0"/>
        <v>0</v>
      </c>
      <c r="Q123" s="142">
        <v>9.0000000000000006E-5</v>
      </c>
      <c r="R123" s="142">
        <f t="shared" si="1"/>
        <v>1.08E-3</v>
      </c>
      <c r="S123" s="142">
        <v>0</v>
      </c>
      <c r="T123" s="143">
        <f t="shared" si="2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4" t="s">
        <v>124</v>
      </c>
      <c r="AT123" s="144" t="s">
        <v>100</v>
      </c>
      <c r="AU123" s="144" t="s">
        <v>111</v>
      </c>
      <c r="AY123" s="14" t="s">
        <v>103</v>
      </c>
      <c r="BE123" s="145">
        <f t="shared" si="3"/>
        <v>0</v>
      </c>
      <c r="BF123" s="145">
        <f t="shared" si="4"/>
        <v>0</v>
      </c>
      <c r="BG123" s="145">
        <f t="shared" si="5"/>
        <v>0</v>
      </c>
      <c r="BH123" s="145">
        <f t="shared" si="6"/>
        <v>0</v>
      </c>
      <c r="BI123" s="145">
        <f t="shared" si="7"/>
        <v>0</v>
      </c>
      <c r="BJ123" s="14" t="s">
        <v>111</v>
      </c>
      <c r="BK123" s="146">
        <f t="shared" si="8"/>
        <v>0</v>
      </c>
      <c r="BL123" s="14" t="s">
        <v>110</v>
      </c>
      <c r="BM123" s="144" t="s">
        <v>125</v>
      </c>
    </row>
    <row r="124" spans="1:65" s="2" customFormat="1" ht="12">
      <c r="A124" s="26"/>
      <c r="B124" s="133"/>
      <c r="C124" s="147" t="s">
        <v>126</v>
      </c>
      <c r="D124" s="147" t="s">
        <v>100</v>
      </c>
      <c r="E124" s="148" t="s">
        <v>127</v>
      </c>
      <c r="F124" s="149" t="s">
        <v>128</v>
      </c>
      <c r="G124" s="150" t="s">
        <v>109</v>
      </c>
      <c r="H124" s="151">
        <v>35</v>
      </c>
      <c r="I124" s="138"/>
      <c r="J124" s="138"/>
      <c r="K124" s="152"/>
      <c r="L124" s="153"/>
      <c r="M124" s="154" t="s">
        <v>1</v>
      </c>
      <c r="N124" s="155" t="s">
        <v>36</v>
      </c>
      <c r="O124" s="142">
        <v>0</v>
      </c>
      <c r="P124" s="142">
        <f t="shared" si="0"/>
        <v>0</v>
      </c>
      <c r="Q124" s="142">
        <v>1.7000000000000001E-4</v>
      </c>
      <c r="R124" s="142">
        <f t="shared" si="1"/>
        <v>5.9500000000000004E-3</v>
      </c>
      <c r="S124" s="142">
        <v>0</v>
      </c>
      <c r="T124" s="143">
        <f t="shared" si="2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4" t="s">
        <v>115</v>
      </c>
      <c r="AT124" s="144" t="s">
        <v>100</v>
      </c>
      <c r="AU124" s="144" t="s">
        <v>111</v>
      </c>
      <c r="AY124" s="14" t="s">
        <v>103</v>
      </c>
      <c r="BE124" s="145">
        <f t="shared" si="3"/>
        <v>0</v>
      </c>
      <c r="BF124" s="145">
        <f t="shared" si="4"/>
        <v>0</v>
      </c>
      <c r="BG124" s="145">
        <f t="shared" si="5"/>
        <v>0</v>
      </c>
      <c r="BH124" s="145">
        <f t="shared" si="6"/>
        <v>0</v>
      </c>
      <c r="BI124" s="145">
        <f t="shared" si="7"/>
        <v>0</v>
      </c>
      <c r="BJ124" s="14" t="s">
        <v>111</v>
      </c>
      <c r="BK124" s="146">
        <f t="shared" si="8"/>
        <v>0</v>
      </c>
      <c r="BL124" s="14" t="s">
        <v>115</v>
      </c>
      <c r="BM124" s="144" t="s">
        <v>129</v>
      </c>
    </row>
    <row r="125" spans="1:65" s="2" customFormat="1" ht="24">
      <c r="A125" s="26"/>
      <c r="B125" s="133"/>
      <c r="C125" s="134" t="s">
        <v>130</v>
      </c>
      <c r="D125" s="134" t="s">
        <v>106</v>
      </c>
      <c r="E125" s="135" t="s">
        <v>131</v>
      </c>
      <c r="F125" s="136" t="s">
        <v>132</v>
      </c>
      <c r="G125" s="137" t="s">
        <v>109</v>
      </c>
      <c r="H125" s="138">
        <v>8</v>
      </c>
      <c r="I125" s="138"/>
      <c r="J125" s="138"/>
      <c r="K125" s="139"/>
      <c r="L125" s="27"/>
      <c r="M125" s="140" t="s">
        <v>1</v>
      </c>
      <c r="N125" s="141" t="s">
        <v>36</v>
      </c>
      <c r="O125" s="142">
        <v>0.115</v>
      </c>
      <c r="P125" s="142">
        <f t="shared" si="0"/>
        <v>0.92</v>
      </c>
      <c r="Q125" s="142">
        <v>0</v>
      </c>
      <c r="R125" s="142">
        <f t="shared" si="1"/>
        <v>0</v>
      </c>
      <c r="S125" s="142">
        <v>0</v>
      </c>
      <c r="T125" s="143">
        <f t="shared" si="2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4" t="s">
        <v>110</v>
      </c>
      <c r="AT125" s="144" t="s">
        <v>106</v>
      </c>
      <c r="AU125" s="144" t="s">
        <v>111</v>
      </c>
      <c r="AY125" s="14" t="s">
        <v>103</v>
      </c>
      <c r="BE125" s="145">
        <f t="shared" si="3"/>
        <v>0</v>
      </c>
      <c r="BF125" s="145">
        <f t="shared" si="4"/>
        <v>0</v>
      </c>
      <c r="BG125" s="145">
        <f t="shared" si="5"/>
        <v>0</v>
      </c>
      <c r="BH125" s="145">
        <f t="shared" si="6"/>
        <v>0</v>
      </c>
      <c r="BI125" s="145">
        <f t="shared" si="7"/>
        <v>0</v>
      </c>
      <c r="BJ125" s="14" t="s">
        <v>111</v>
      </c>
      <c r="BK125" s="146">
        <f t="shared" si="8"/>
        <v>0</v>
      </c>
      <c r="BL125" s="14" t="s">
        <v>110</v>
      </c>
      <c r="BM125" s="144" t="s">
        <v>133</v>
      </c>
    </row>
    <row r="126" spans="1:65" s="2" customFormat="1" ht="24">
      <c r="A126" s="26"/>
      <c r="B126" s="133"/>
      <c r="C126" s="147" t="s">
        <v>134</v>
      </c>
      <c r="D126" s="147" t="s">
        <v>100</v>
      </c>
      <c r="E126" s="148" t="s">
        <v>135</v>
      </c>
      <c r="F126" s="149" t="s">
        <v>136</v>
      </c>
      <c r="G126" s="150" t="s">
        <v>109</v>
      </c>
      <c r="H126" s="151">
        <v>8</v>
      </c>
      <c r="I126" s="138"/>
      <c r="J126" s="138"/>
      <c r="K126" s="152"/>
      <c r="L126" s="153"/>
      <c r="M126" s="154" t="s">
        <v>1</v>
      </c>
      <c r="N126" s="155" t="s">
        <v>36</v>
      </c>
      <c r="O126" s="142">
        <v>0</v>
      </c>
      <c r="P126" s="142">
        <f t="shared" si="0"/>
        <v>0</v>
      </c>
      <c r="Q126" s="142">
        <v>5.0000000000000001E-4</v>
      </c>
      <c r="R126" s="142">
        <f t="shared" si="1"/>
        <v>4.0000000000000001E-3</v>
      </c>
      <c r="S126" s="142">
        <v>0</v>
      </c>
      <c r="T126" s="143">
        <f t="shared" si="2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4" t="s">
        <v>115</v>
      </c>
      <c r="AT126" s="144" t="s">
        <v>100</v>
      </c>
      <c r="AU126" s="144" t="s">
        <v>111</v>
      </c>
      <c r="AY126" s="14" t="s">
        <v>103</v>
      </c>
      <c r="BE126" s="145">
        <f t="shared" si="3"/>
        <v>0</v>
      </c>
      <c r="BF126" s="145">
        <f t="shared" si="4"/>
        <v>0</v>
      </c>
      <c r="BG126" s="145">
        <f t="shared" si="5"/>
        <v>0</v>
      </c>
      <c r="BH126" s="145">
        <f t="shared" si="6"/>
        <v>0</v>
      </c>
      <c r="BI126" s="145">
        <f t="shared" si="7"/>
        <v>0</v>
      </c>
      <c r="BJ126" s="14" t="s">
        <v>111</v>
      </c>
      <c r="BK126" s="146">
        <f t="shared" si="8"/>
        <v>0</v>
      </c>
      <c r="BL126" s="14" t="s">
        <v>115</v>
      </c>
      <c r="BM126" s="144" t="s">
        <v>137</v>
      </c>
    </row>
    <row r="127" spans="1:65" s="2" customFormat="1" ht="24">
      <c r="A127" s="26"/>
      <c r="B127" s="133"/>
      <c r="C127" s="134" t="s">
        <v>138</v>
      </c>
      <c r="D127" s="134" t="s">
        <v>106</v>
      </c>
      <c r="E127" s="135" t="s">
        <v>139</v>
      </c>
      <c r="F127" s="136" t="s">
        <v>140</v>
      </c>
      <c r="G127" s="137" t="s">
        <v>123</v>
      </c>
      <c r="H127" s="138">
        <v>35</v>
      </c>
      <c r="I127" s="138"/>
      <c r="J127" s="138"/>
      <c r="K127" s="139"/>
      <c r="L127" s="27"/>
      <c r="M127" s="140" t="s">
        <v>1</v>
      </c>
      <c r="N127" s="141" t="s">
        <v>36</v>
      </c>
      <c r="O127" s="142">
        <v>0.35399999999999998</v>
      </c>
      <c r="P127" s="142">
        <f t="shared" si="0"/>
        <v>12.389999999999999</v>
      </c>
      <c r="Q127" s="142">
        <v>0</v>
      </c>
      <c r="R127" s="142">
        <f t="shared" si="1"/>
        <v>0</v>
      </c>
      <c r="S127" s="142">
        <v>0</v>
      </c>
      <c r="T127" s="143">
        <f t="shared" si="2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4" t="s">
        <v>110</v>
      </c>
      <c r="AT127" s="144" t="s">
        <v>106</v>
      </c>
      <c r="AU127" s="144" t="s">
        <v>111</v>
      </c>
      <c r="AY127" s="14" t="s">
        <v>103</v>
      </c>
      <c r="BE127" s="145">
        <f t="shared" si="3"/>
        <v>0</v>
      </c>
      <c r="BF127" s="145">
        <f t="shared" si="4"/>
        <v>0</v>
      </c>
      <c r="BG127" s="145">
        <f t="shared" si="5"/>
        <v>0</v>
      </c>
      <c r="BH127" s="145">
        <f t="shared" si="6"/>
        <v>0</v>
      </c>
      <c r="BI127" s="145">
        <f t="shared" si="7"/>
        <v>0</v>
      </c>
      <c r="BJ127" s="14" t="s">
        <v>111</v>
      </c>
      <c r="BK127" s="146">
        <f t="shared" si="8"/>
        <v>0</v>
      </c>
      <c r="BL127" s="14" t="s">
        <v>110</v>
      </c>
      <c r="BM127" s="144" t="s">
        <v>141</v>
      </c>
    </row>
    <row r="128" spans="1:65" s="2" customFormat="1" ht="36">
      <c r="A128" s="26"/>
      <c r="B128" s="133"/>
      <c r="C128" s="147" t="s">
        <v>142</v>
      </c>
      <c r="D128" s="147" t="s">
        <v>100</v>
      </c>
      <c r="E128" s="148" t="s">
        <v>143</v>
      </c>
      <c r="F128" s="149" t="s">
        <v>144</v>
      </c>
      <c r="G128" s="150" t="s">
        <v>123</v>
      </c>
      <c r="H128" s="151">
        <v>35</v>
      </c>
      <c r="I128" s="138"/>
      <c r="J128" s="138"/>
      <c r="K128" s="152"/>
      <c r="L128" s="153"/>
      <c r="M128" s="154" t="s">
        <v>1</v>
      </c>
      <c r="N128" s="155" t="s">
        <v>36</v>
      </c>
      <c r="O128" s="142">
        <v>0</v>
      </c>
      <c r="P128" s="142">
        <f t="shared" si="0"/>
        <v>0</v>
      </c>
      <c r="Q128" s="142">
        <v>5.0000000000000002E-5</v>
      </c>
      <c r="R128" s="142">
        <f t="shared" si="1"/>
        <v>1.75E-3</v>
      </c>
      <c r="S128" s="142">
        <v>0</v>
      </c>
      <c r="T128" s="143">
        <f t="shared" si="2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4" t="s">
        <v>115</v>
      </c>
      <c r="AT128" s="144" t="s">
        <v>100</v>
      </c>
      <c r="AU128" s="144" t="s">
        <v>111</v>
      </c>
      <c r="AY128" s="14" t="s">
        <v>103</v>
      </c>
      <c r="BE128" s="145">
        <f t="shared" si="3"/>
        <v>0</v>
      </c>
      <c r="BF128" s="145">
        <f t="shared" si="4"/>
        <v>0</v>
      </c>
      <c r="BG128" s="145">
        <f t="shared" si="5"/>
        <v>0</v>
      </c>
      <c r="BH128" s="145">
        <f t="shared" si="6"/>
        <v>0</v>
      </c>
      <c r="BI128" s="145">
        <f t="shared" si="7"/>
        <v>0</v>
      </c>
      <c r="BJ128" s="14" t="s">
        <v>111</v>
      </c>
      <c r="BK128" s="146">
        <f t="shared" si="8"/>
        <v>0</v>
      </c>
      <c r="BL128" s="14" t="s">
        <v>115</v>
      </c>
      <c r="BM128" s="144" t="s">
        <v>145</v>
      </c>
    </row>
    <row r="129" spans="1:65" s="2" customFormat="1" ht="12">
      <c r="A129" s="26"/>
      <c r="B129" s="133"/>
      <c r="C129" s="134" t="s">
        <v>146</v>
      </c>
      <c r="D129" s="134" t="s">
        <v>106</v>
      </c>
      <c r="E129" s="135" t="s">
        <v>147</v>
      </c>
      <c r="F129" s="136" t="s">
        <v>148</v>
      </c>
      <c r="G129" s="137" t="s">
        <v>149</v>
      </c>
      <c r="H129" s="138">
        <v>4</v>
      </c>
      <c r="I129" s="138"/>
      <c r="J129" s="138"/>
      <c r="K129" s="139"/>
      <c r="L129" s="27"/>
      <c r="M129" s="140" t="s">
        <v>1</v>
      </c>
      <c r="N129" s="141" t="s">
        <v>36</v>
      </c>
      <c r="O129" s="142">
        <v>2.5999999999999999E-2</v>
      </c>
      <c r="P129" s="142">
        <f t="shared" si="0"/>
        <v>0.104</v>
      </c>
      <c r="Q129" s="142">
        <v>0</v>
      </c>
      <c r="R129" s="142">
        <f t="shared" si="1"/>
        <v>0</v>
      </c>
      <c r="S129" s="142">
        <v>0</v>
      </c>
      <c r="T129" s="143">
        <f t="shared" si="2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4" t="s">
        <v>110</v>
      </c>
      <c r="AT129" s="144" t="s">
        <v>106</v>
      </c>
      <c r="AU129" s="144" t="s">
        <v>111</v>
      </c>
      <c r="AY129" s="14" t="s">
        <v>103</v>
      </c>
      <c r="BE129" s="145">
        <f t="shared" si="3"/>
        <v>0</v>
      </c>
      <c r="BF129" s="145">
        <f t="shared" si="4"/>
        <v>0</v>
      </c>
      <c r="BG129" s="145">
        <f t="shared" si="5"/>
        <v>0</v>
      </c>
      <c r="BH129" s="145">
        <f t="shared" si="6"/>
        <v>0</v>
      </c>
      <c r="BI129" s="145">
        <f t="shared" si="7"/>
        <v>0</v>
      </c>
      <c r="BJ129" s="14" t="s">
        <v>111</v>
      </c>
      <c r="BK129" s="146">
        <f t="shared" si="8"/>
        <v>0</v>
      </c>
      <c r="BL129" s="14" t="s">
        <v>110</v>
      </c>
      <c r="BM129" s="144" t="s">
        <v>150</v>
      </c>
    </row>
    <row r="130" spans="1:65" s="2" customFormat="1" ht="24">
      <c r="A130" s="26"/>
      <c r="B130" s="133"/>
      <c r="C130" s="134" t="s">
        <v>151</v>
      </c>
      <c r="D130" s="134" t="s">
        <v>106</v>
      </c>
      <c r="E130" s="135" t="s">
        <v>152</v>
      </c>
      <c r="F130" s="136" t="s">
        <v>153</v>
      </c>
      <c r="G130" s="137" t="s">
        <v>123</v>
      </c>
      <c r="H130" s="138">
        <v>3</v>
      </c>
      <c r="I130" s="138"/>
      <c r="J130" s="138"/>
      <c r="K130" s="139"/>
      <c r="L130" s="27"/>
      <c r="M130" s="140" t="s">
        <v>1</v>
      </c>
      <c r="N130" s="141" t="s">
        <v>36</v>
      </c>
      <c r="O130" s="142">
        <v>0.159</v>
      </c>
      <c r="P130" s="142">
        <f t="shared" si="0"/>
        <v>0.47699999999999998</v>
      </c>
      <c r="Q130" s="142">
        <v>0</v>
      </c>
      <c r="R130" s="142">
        <f t="shared" si="1"/>
        <v>0</v>
      </c>
      <c r="S130" s="142">
        <v>0</v>
      </c>
      <c r="T130" s="143">
        <f t="shared" si="2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4" t="s">
        <v>110</v>
      </c>
      <c r="AT130" s="144" t="s">
        <v>106</v>
      </c>
      <c r="AU130" s="144" t="s">
        <v>111</v>
      </c>
      <c r="AY130" s="14" t="s">
        <v>103</v>
      </c>
      <c r="BE130" s="145">
        <f t="shared" si="3"/>
        <v>0</v>
      </c>
      <c r="BF130" s="145">
        <f t="shared" si="4"/>
        <v>0</v>
      </c>
      <c r="BG130" s="145">
        <f t="shared" si="5"/>
        <v>0</v>
      </c>
      <c r="BH130" s="145">
        <f t="shared" si="6"/>
        <v>0</v>
      </c>
      <c r="BI130" s="145">
        <f t="shared" si="7"/>
        <v>0</v>
      </c>
      <c r="BJ130" s="14" t="s">
        <v>111</v>
      </c>
      <c r="BK130" s="146">
        <f t="shared" si="8"/>
        <v>0</v>
      </c>
      <c r="BL130" s="14" t="s">
        <v>110</v>
      </c>
      <c r="BM130" s="144" t="s">
        <v>154</v>
      </c>
    </row>
    <row r="131" spans="1:65" s="2" customFormat="1" ht="12">
      <c r="A131" s="26"/>
      <c r="B131" s="133"/>
      <c r="C131" s="147" t="s">
        <v>155</v>
      </c>
      <c r="D131" s="147" t="s">
        <v>100</v>
      </c>
      <c r="E131" s="148" t="s">
        <v>156</v>
      </c>
      <c r="F131" s="149" t="s">
        <v>468</v>
      </c>
      <c r="G131" s="150" t="s">
        <v>123</v>
      </c>
      <c r="H131" s="151">
        <v>3</v>
      </c>
      <c r="I131" s="138"/>
      <c r="J131" s="138"/>
      <c r="K131" s="152"/>
      <c r="L131" s="153"/>
      <c r="M131" s="154" t="s">
        <v>1</v>
      </c>
      <c r="N131" s="155" t="s">
        <v>36</v>
      </c>
      <c r="O131" s="142">
        <v>0</v>
      </c>
      <c r="P131" s="142">
        <f t="shared" si="0"/>
        <v>0</v>
      </c>
      <c r="Q131" s="142">
        <v>0</v>
      </c>
      <c r="R131" s="142">
        <f t="shared" si="1"/>
        <v>0</v>
      </c>
      <c r="S131" s="142">
        <v>0</v>
      </c>
      <c r="T131" s="143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4" t="s">
        <v>124</v>
      </c>
      <c r="AT131" s="144" t="s">
        <v>100</v>
      </c>
      <c r="AU131" s="144" t="s">
        <v>111</v>
      </c>
      <c r="AY131" s="14" t="s">
        <v>103</v>
      </c>
      <c r="BE131" s="145">
        <f t="shared" si="3"/>
        <v>0</v>
      </c>
      <c r="BF131" s="145">
        <f t="shared" si="4"/>
        <v>0</v>
      </c>
      <c r="BG131" s="145">
        <f t="shared" si="5"/>
        <v>0</v>
      </c>
      <c r="BH131" s="145">
        <f t="shared" si="6"/>
        <v>0</v>
      </c>
      <c r="BI131" s="145">
        <f t="shared" si="7"/>
        <v>0</v>
      </c>
      <c r="BJ131" s="14" t="s">
        <v>111</v>
      </c>
      <c r="BK131" s="146">
        <f t="shared" si="8"/>
        <v>0</v>
      </c>
      <c r="BL131" s="14" t="s">
        <v>110</v>
      </c>
      <c r="BM131" s="144" t="s">
        <v>157</v>
      </c>
    </row>
    <row r="132" spans="1:65" s="2" customFormat="1" ht="12">
      <c r="A132" s="26"/>
      <c r="B132" s="133"/>
      <c r="C132" s="147" t="s">
        <v>158</v>
      </c>
      <c r="D132" s="147" t="s">
        <v>100</v>
      </c>
      <c r="E132" s="148" t="s">
        <v>159</v>
      </c>
      <c r="F132" s="149" t="s">
        <v>469</v>
      </c>
      <c r="G132" s="150" t="s">
        <v>123</v>
      </c>
      <c r="H132" s="151">
        <v>10</v>
      </c>
      <c r="I132" s="138"/>
      <c r="J132" s="138"/>
      <c r="K132" s="152"/>
      <c r="L132" s="153"/>
      <c r="M132" s="154" t="s">
        <v>1</v>
      </c>
      <c r="N132" s="155" t="s">
        <v>36</v>
      </c>
      <c r="O132" s="142">
        <v>0</v>
      </c>
      <c r="P132" s="142">
        <f t="shared" si="0"/>
        <v>0</v>
      </c>
      <c r="Q132" s="142">
        <v>0</v>
      </c>
      <c r="R132" s="142">
        <f t="shared" si="1"/>
        <v>0</v>
      </c>
      <c r="S132" s="142">
        <v>0</v>
      </c>
      <c r="T132" s="143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4" t="s">
        <v>124</v>
      </c>
      <c r="AT132" s="144" t="s">
        <v>100</v>
      </c>
      <c r="AU132" s="144" t="s">
        <v>111</v>
      </c>
      <c r="AY132" s="14" t="s">
        <v>103</v>
      </c>
      <c r="BE132" s="145">
        <f t="shared" si="3"/>
        <v>0</v>
      </c>
      <c r="BF132" s="145">
        <f t="shared" si="4"/>
        <v>0</v>
      </c>
      <c r="BG132" s="145">
        <f t="shared" si="5"/>
        <v>0</v>
      </c>
      <c r="BH132" s="145">
        <f t="shared" si="6"/>
        <v>0</v>
      </c>
      <c r="BI132" s="145">
        <f t="shared" si="7"/>
        <v>0</v>
      </c>
      <c r="BJ132" s="14" t="s">
        <v>111</v>
      </c>
      <c r="BK132" s="146">
        <f t="shared" si="8"/>
        <v>0</v>
      </c>
      <c r="BL132" s="14" t="s">
        <v>110</v>
      </c>
      <c r="BM132" s="144" t="s">
        <v>160</v>
      </c>
    </row>
    <row r="133" spans="1:65" s="2" customFormat="1" ht="12">
      <c r="A133" s="26"/>
      <c r="B133" s="133"/>
      <c r="C133" s="147" t="s">
        <v>161</v>
      </c>
      <c r="D133" s="147" t="s">
        <v>100</v>
      </c>
      <c r="E133" s="148" t="s">
        <v>162</v>
      </c>
      <c r="F133" s="149" t="s">
        <v>470</v>
      </c>
      <c r="G133" s="150" t="s">
        <v>123</v>
      </c>
      <c r="H133" s="151">
        <v>3</v>
      </c>
      <c r="I133" s="138"/>
      <c r="J133" s="138"/>
      <c r="K133" s="152"/>
      <c r="L133" s="153"/>
      <c r="M133" s="154" t="s">
        <v>1</v>
      </c>
      <c r="N133" s="155" t="s">
        <v>36</v>
      </c>
      <c r="O133" s="142">
        <v>0</v>
      </c>
      <c r="P133" s="142">
        <f t="shared" si="0"/>
        <v>0</v>
      </c>
      <c r="Q133" s="142">
        <v>0</v>
      </c>
      <c r="R133" s="142">
        <f t="shared" si="1"/>
        <v>0</v>
      </c>
      <c r="S133" s="142">
        <v>0</v>
      </c>
      <c r="T133" s="143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4" t="s">
        <v>124</v>
      </c>
      <c r="AT133" s="144" t="s">
        <v>100</v>
      </c>
      <c r="AU133" s="144" t="s">
        <v>111</v>
      </c>
      <c r="AY133" s="14" t="s">
        <v>103</v>
      </c>
      <c r="BE133" s="145">
        <f t="shared" si="3"/>
        <v>0</v>
      </c>
      <c r="BF133" s="145">
        <f t="shared" si="4"/>
        <v>0</v>
      </c>
      <c r="BG133" s="145">
        <f t="shared" si="5"/>
        <v>0</v>
      </c>
      <c r="BH133" s="145">
        <f t="shared" si="6"/>
        <v>0</v>
      </c>
      <c r="BI133" s="145">
        <f t="shared" si="7"/>
        <v>0</v>
      </c>
      <c r="BJ133" s="14" t="s">
        <v>111</v>
      </c>
      <c r="BK133" s="146">
        <f t="shared" si="8"/>
        <v>0</v>
      </c>
      <c r="BL133" s="14" t="s">
        <v>110</v>
      </c>
      <c r="BM133" s="144" t="s">
        <v>163</v>
      </c>
    </row>
    <row r="134" spans="1:65" s="2" customFormat="1" ht="12">
      <c r="A134" s="26"/>
      <c r="B134" s="133"/>
      <c r="C134" s="147" t="s">
        <v>164</v>
      </c>
      <c r="D134" s="147" t="s">
        <v>100</v>
      </c>
      <c r="E134" s="148" t="s">
        <v>165</v>
      </c>
      <c r="F134" s="149" t="s">
        <v>471</v>
      </c>
      <c r="G134" s="150" t="s">
        <v>123</v>
      </c>
      <c r="H134" s="151">
        <v>2</v>
      </c>
      <c r="I134" s="138"/>
      <c r="J134" s="138"/>
      <c r="K134" s="152"/>
      <c r="L134" s="153"/>
      <c r="M134" s="154" t="s">
        <v>1</v>
      </c>
      <c r="N134" s="155" t="s">
        <v>36</v>
      </c>
      <c r="O134" s="142">
        <v>0</v>
      </c>
      <c r="P134" s="142">
        <f t="shared" si="0"/>
        <v>0</v>
      </c>
      <c r="Q134" s="142">
        <v>0</v>
      </c>
      <c r="R134" s="142">
        <f t="shared" si="1"/>
        <v>0</v>
      </c>
      <c r="S134" s="142">
        <v>0</v>
      </c>
      <c r="T134" s="143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4" t="s">
        <v>124</v>
      </c>
      <c r="AT134" s="144" t="s">
        <v>100</v>
      </c>
      <c r="AU134" s="144" t="s">
        <v>111</v>
      </c>
      <c r="AY134" s="14" t="s">
        <v>103</v>
      </c>
      <c r="BE134" s="145">
        <f t="shared" si="3"/>
        <v>0</v>
      </c>
      <c r="BF134" s="145">
        <f t="shared" si="4"/>
        <v>0</v>
      </c>
      <c r="BG134" s="145">
        <f t="shared" si="5"/>
        <v>0</v>
      </c>
      <c r="BH134" s="145">
        <f t="shared" si="6"/>
        <v>0</v>
      </c>
      <c r="BI134" s="145">
        <f t="shared" si="7"/>
        <v>0</v>
      </c>
      <c r="BJ134" s="14" t="s">
        <v>111</v>
      </c>
      <c r="BK134" s="146">
        <f t="shared" si="8"/>
        <v>0</v>
      </c>
      <c r="BL134" s="14" t="s">
        <v>110</v>
      </c>
      <c r="BM134" s="144" t="s">
        <v>166</v>
      </c>
    </row>
    <row r="135" spans="1:65" s="2" customFormat="1" ht="12">
      <c r="A135" s="26"/>
      <c r="B135" s="133"/>
      <c r="C135" s="147" t="s">
        <v>167</v>
      </c>
      <c r="D135" s="147" t="s">
        <v>100</v>
      </c>
      <c r="E135" s="148" t="s">
        <v>168</v>
      </c>
      <c r="F135" s="149" t="s">
        <v>472</v>
      </c>
      <c r="G135" s="150" t="s">
        <v>123</v>
      </c>
      <c r="H135" s="151">
        <v>1</v>
      </c>
      <c r="I135" s="138"/>
      <c r="J135" s="138"/>
      <c r="K135" s="152"/>
      <c r="L135" s="153"/>
      <c r="M135" s="154" t="s">
        <v>1</v>
      </c>
      <c r="N135" s="155" t="s">
        <v>36</v>
      </c>
      <c r="O135" s="142">
        <v>0</v>
      </c>
      <c r="P135" s="142">
        <f t="shared" si="0"/>
        <v>0</v>
      </c>
      <c r="Q135" s="142">
        <v>0</v>
      </c>
      <c r="R135" s="142">
        <f t="shared" si="1"/>
        <v>0</v>
      </c>
      <c r="S135" s="142">
        <v>0</v>
      </c>
      <c r="T135" s="143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4" t="s">
        <v>124</v>
      </c>
      <c r="AT135" s="144" t="s">
        <v>100</v>
      </c>
      <c r="AU135" s="144" t="s">
        <v>111</v>
      </c>
      <c r="AY135" s="14" t="s">
        <v>103</v>
      </c>
      <c r="BE135" s="145">
        <f t="shared" si="3"/>
        <v>0</v>
      </c>
      <c r="BF135" s="145">
        <f t="shared" si="4"/>
        <v>0</v>
      </c>
      <c r="BG135" s="145">
        <f t="shared" si="5"/>
        <v>0</v>
      </c>
      <c r="BH135" s="145">
        <f t="shared" si="6"/>
        <v>0</v>
      </c>
      <c r="BI135" s="145">
        <f t="shared" si="7"/>
        <v>0</v>
      </c>
      <c r="BJ135" s="14" t="s">
        <v>111</v>
      </c>
      <c r="BK135" s="146">
        <f t="shared" si="8"/>
        <v>0</v>
      </c>
      <c r="BL135" s="14" t="s">
        <v>110</v>
      </c>
      <c r="BM135" s="144" t="s">
        <v>169</v>
      </c>
    </row>
    <row r="136" spans="1:65" s="2" customFormat="1" ht="24">
      <c r="A136" s="26"/>
      <c r="B136" s="133"/>
      <c r="C136" s="134" t="s">
        <v>170</v>
      </c>
      <c r="D136" s="134" t="s">
        <v>106</v>
      </c>
      <c r="E136" s="135" t="s">
        <v>171</v>
      </c>
      <c r="F136" s="136" t="s">
        <v>172</v>
      </c>
      <c r="G136" s="137" t="s">
        <v>123</v>
      </c>
      <c r="H136" s="138">
        <v>2</v>
      </c>
      <c r="I136" s="138"/>
      <c r="J136" s="138"/>
      <c r="K136" s="139"/>
      <c r="L136" s="27"/>
      <c r="M136" s="140" t="s">
        <v>1</v>
      </c>
      <c r="N136" s="141" t="s">
        <v>36</v>
      </c>
      <c r="O136" s="142">
        <v>0.317</v>
      </c>
      <c r="P136" s="142">
        <f t="shared" si="0"/>
        <v>0.63400000000000001</v>
      </c>
      <c r="Q136" s="142">
        <v>0</v>
      </c>
      <c r="R136" s="142">
        <f t="shared" si="1"/>
        <v>0</v>
      </c>
      <c r="S136" s="142">
        <v>0</v>
      </c>
      <c r="T136" s="143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4" t="s">
        <v>110</v>
      </c>
      <c r="AT136" s="144" t="s">
        <v>106</v>
      </c>
      <c r="AU136" s="144" t="s">
        <v>111</v>
      </c>
      <c r="AY136" s="14" t="s">
        <v>103</v>
      </c>
      <c r="BE136" s="145">
        <f t="shared" si="3"/>
        <v>0</v>
      </c>
      <c r="BF136" s="145">
        <f t="shared" si="4"/>
        <v>0</v>
      </c>
      <c r="BG136" s="145">
        <f t="shared" si="5"/>
        <v>0</v>
      </c>
      <c r="BH136" s="145">
        <f t="shared" si="6"/>
        <v>0</v>
      </c>
      <c r="BI136" s="145">
        <f t="shared" si="7"/>
        <v>0</v>
      </c>
      <c r="BJ136" s="14" t="s">
        <v>111</v>
      </c>
      <c r="BK136" s="146">
        <f t="shared" si="8"/>
        <v>0</v>
      </c>
      <c r="BL136" s="14" t="s">
        <v>110</v>
      </c>
      <c r="BM136" s="144" t="s">
        <v>173</v>
      </c>
    </row>
    <row r="137" spans="1:65" s="2" customFormat="1" ht="12">
      <c r="A137" s="26"/>
      <c r="B137" s="133"/>
      <c r="C137" s="147" t="s">
        <v>174</v>
      </c>
      <c r="D137" s="147" t="s">
        <v>100</v>
      </c>
      <c r="E137" s="148" t="s">
        <v>175</v>
      </c>
      <c r="F137" s="149" t="s">
        <v>473</v>
      </c>
      <c r="G137" s="150" t="s">
        <v>176</v>
      </c>
      <c r="H137" s="151">
        <v>2</v>
      </c>
      <c r="I137" s="138"/>
      <c r="J137" s="138"/>
      <c r="K137" s="152"/>
      <c r="L137" s="153"/>
      <c r="M137" s="154" t="s">
        <v>1</v>
      </c>
      <c r="N137" s="155" t="s">
        <v>36</v>
      </c>
      <c r="O137" s="142">
        <v>0</v>
      </c>
      <c r="P137" s="142">
        <f t="shared" si="0"/>
        <v>0</v>
      </c>
      <c r="Q137" s="142">
        <v>0</v>
      </c>
      <c r="R137" s="142">
        <f t="shared" si="1"/>
        <v>0</v>
      </c>
      <c r="S137" s="142">
        <v>0</v>
      </c>
      <c r="T137" s="143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4" t="s">
        <v>124</v>
      </c>
      <c r="AT137" s="144" t="s">
        <v>100</v>
      </c>
      <c r="AU137" s="144" t="s">
        <v>111</v>
      </c>
      <c r="AY137" s="14" t="s">
        <v>103</v>
      </c>
      <c r="BE137" s="145">
        <f t="shared" si="3"/>
        <v>0</v>
      </c>
      <c r="BF137" s="145">
        <f t="shared" si="4"/>
        <v>0</v>
      </c>
      <c r="BG137" s="145">
        <f t="shared" si="5"/>
        <v>0</v>
      </c>
      <c r="BH137" s="145">
        <f t="shared" si="6"/>
        <v>0</v>
      </c>
      <c r="BI137" s="145">
        <f t="shared" si="7"/>
        <v>0</v>
      </c>
      <c r="BJ137" s="14" t="s">
        <v>111</v>
      </c>
      <c r="BK137" s="146">
        <f t="shared" si="8"/>
        <v>0</v>
      </c>
      <c r="BL137" s="14" t="s">
        <v>110</v>
      </c>
      <c r="BM137" s="144" t="s">
        <v>177</v>
      </c>
    </row>
    <row r="138" spans="1:65" s="2" customFormat="1" ht="24">
      <c r="A138" s="26"/>
      <c r="B138" s="133"/>
      <c r="C138" s="134" t="s">
        <v>178</v>
      </c>
      <c r="D138" s="134" t="s">
        <v>106</v>
      </c>
      <c r="E138" s="135" t="s">
        <v>179</v>
      </c>
      <c r="F138" s="136" t="s">
        <v>180</v>
      </c>
      <c r="G138" s="137" t="s">
        <v>123</v>
      </c>
      <c r="H138" s="138">
        <v>1</v>
      </c>
      <c r="I138" s="138"/>
      <c r="J138" s="138"/>
      <c r="K138" s="139"/>
      <c r="L138" s="27"/>
      <c r="M138" s="140" t="s">
        <v>1</v>
      </c>
      <c r="N138" s="141" t="s">
        <v>36</v>
      </c>
      <c r="O138" s="142">
        <v>0.159</v>
      </c>
      <c r="P138" s="142">
        <f t="shared" si="0"/>
        <v>0.159</v>
      </c>
      <c r="Q138" s="142">
        <v>0</v>
      </c>
      <c r="R138" s="142">
        <f t="shared" si="1"/>
        <v>0</v>
      </c>
      <c r="S138" s="142">
        <v>0</v>
      </c>
      <c r="T138" s="143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4" t="s">
        <v>110</v>
      </c>
      <c r="AT138" s="144" t="s">
        <v>106</v>
      </c>
      <c r="AU138" s="144" t="s">
        <v>111</v>
      </c>
      <c r="AY138" s="14" t="s">
        <v>103</v>
      </c>
      <c r="BE138" s="145">
        <f t="shared" si="3"/>
        <v>0</v>
      </c>
      <c r="BF138" s="145">
        <f t="shared" si="4"/>
        <v>0</v>
      </c>
      <c r="BG138" s="145">
        <f t="shared" si="5"/>
        <v>0</v>
      </c>
      <c r="BH138" s="145">
        <f t="shared" si="6"/>
        <v>0</v>
      </c>
      <c r="BI138" s="145">
        <f t="shared" si="7"/>
        <v>0</v>
      </c>
      <c r="BJ138" s="14" t="s">
        <v>111</v>
      </c>
      <c r="BK138" s="146">
        <f t="shared" si="8"/>
        <v>0</v>
      </c>
      <c r="BL138" s="14" t="s">
        <v>110</v>
      </c>
      <c r="BM138" s="144" t="s">
        <v>181</v>
      </c>
    </row>
    <row r="139" spans="1:65" s="2" customFormat="1" ht="12">
      <c r="A139" s="26"/>
      <c r="B139" s="133"/>
      <c r="C139" s="147" t="s">
        <v>7</v>
      </c>
      <c r="D139" s="147" t="s">
        <v>100</v>
      </c>
      <c r="E139" s="148" t="s">
        <v>182</v>
      </c>
      <c r="F139" s="149" t="s">
        <v>474</v>
      </c>
      <c r="G139" s="150" t="s">
        <v>123</v>
      </c>
      <c r="H139" s="151">
        <v>1</v>
      </c>
      <c r="I139" s="138"/>
      <c r="J139" s="138"/>
      <c r="K139" s="152"/>
      <c r="L139" s="153"/>
      <c r="M139" s="154" t="s">
        <v>1</v>
      </c>
      <c r="N139" s="155" t="s">
        <v>36</v>
      </c>
      <c r="O139" s="142">
        <v>0</v>
      </c>
      <c r="P139" s="142">
        <f t="shared" si="0"/>
        <v>0</v>
      </c>
      <c r="Q139" s="142">
        <v>0</v>
      </c>
      <c r="R139" s="142">
        <f t="shared" si="1"/>
        <v>0</v>
      </c>
      <c r="S139" s="142">
        <v>0</v>
      </c>
      <c r="T139" s="143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4" t="s">
        <v>124</v>
      </c>
      <c r="AT139" s="144" t="s">
        <v>100</v>
      </c>
      <c r="AU139" s="144" t="s">
        <v>111</v>
      </c>
      <c r="AY139" s="14" t="s">
        <v>103</v>
      </c>
      <c r="BE139" s="145">
        <f t="shared" si="3"/>
        <v>0</v>
      </c>
      <c r="BF139" s="145">
        <f t="shared" si="4"/>
        <v>0</v>
      </c>
      <c r="BG139" s="145">
        <f t="shared" si="5"/>
        <v>0</v>
      </c>
      <c r="BH139" s="145">
        <f t="shared" si="6"/>
        <v>0</v>
      </c>
      <c r="BI139" s="145">
        <f t="shared" si="7"/>
        <v>0</v>
      </c>
      <c r="BJ139" s="14" t="s">
        <v>111</v>
      </c>
      <c r="BK139" s="146">
        <f t="shared" si="8"/>
        <v>0</v>
      </c>
      <c r="BL139" s="14" t="s">
        <v>110</v>
      </c>
      <c r="BM139" s="144" t="s">
        <v>183</v>
      </c>
    </row>
    <row r="140" spans="1:65" s="2" customFormat="1" ht="12">
      <c r="A140" s="26"/>
      <c r="B140" s="133"/>
      <c r="C140" s="134" t="s">
        <v>184</v>
      </c>
      <c r="D140" s="134" t="s">
        <v>106</v>
      </c>
      <c r="E140" s="135" t="s">
        <v>185</v>
      </c>
      <c r="F140" s="136" t="s">
        <v>186</v>
      </c>
      <c r="G140" s="137" t="s">
        <v>123</v>
      </c>
      <c r="H140" s="138">
        <v>2</v>
      </c>
      <c r="I140" s="138"/>
      <c r="J140" s="138"/>
      <c r="K140" s="139"/>
      <c r="L140" s="27"/>
      <c r="M140" s="140" t="s">
        <v>1</v>
      </c>
      <c r="N140" s="141" t="s">
        <v>36</v>
      </c>
      <c r="O140" s="142">
        <v>0.38900000000000001</v>
      </c>
      <c r="P140" s="142">
        <f t="shared" si="0"/>
        <v>0.77800000000000002</v>
      </c>
      <c r="Q140" s="142">
        <v>0</v>
      </c>
      <c r="R140" s="142">
        <f t="shared" si="1"/>
        <v>0</v>
      </c>
      <c r="S140" s="142">
        <v>0</v>
      </c>
      <c r="T140" s="143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4" t="s">
        <v>110</v>
      </c>
      <c r="AT140" s="144" t="s">
        <v>106</v>
      </c>
      <c r="AU140" s="144" t="s">
        <v>111</v>
      </c>
      <c r="AY140" s="14" t="s">
        <v>103</v>
      </c>
      <c r="BE140" s="145">
        <f t="shared" si="3"/>
        <v>0</v>
      </c>
      <c r="BF140" s="145">
        <f t="shared" si="4"/>
        <v>0</v>
      </c>
      <c r="BG140" s="145">
        <f t="shared" si="5"/>
        <v>0</v>
      </c>
      <c r="BH140" s="145">
        <f t="shared" si="6"/>
        <v>0</v>
      </c>
      <c r="BI140" s="145">
        <f t="shared" si="7"/>
        <v>0</v>
      </c>
      <c r="BJ140" s="14" t="s">
        <v>111</v>
      </c>
      <c r="BK140" s="146">
        <f t="shared" si="8"/>
        <v>0</v>
      </c>
      <c r="BL140" s="14" t="s">
        <v>110</v>
      </c>
      <c r="BM140" s="144" t="s">
        <v>187</v>
      </c>
    </row>
    <row r="141" spans="1:65" s="2" customFormat="1" ht="12">
      <c r="A141" s="26"/>
      <c r="B141" s="133"/>
      <c r="C141" s="147" t="s">
        <v>188</v>
      </c>
      <c r="D141" s="147" t="s">
        <v>100</v>
      </c>
      <c r="E141" s="148" t="s">
        <v>189</v>
      </c>
      <c r="F141" s="149" t="s">
        <v>475</v>
      </c>
      <c r="G141" s="150" t="s">
        <v>123</v>
      </c>
      <c r="H141" s="151">
        <v>2</v>
      </c>
      <c r="I141" s="138"/>
      <c r="J141" s="138"/>
      <c r="K141" s="152"/>
      <c r="L141" s="153"/>
      <c r="M141" s="154" t="s">
        <v>1</v>
      </c>
      <c r="N141" s="155" t="s">
        <v>36</v>
      </c>
      <c r="O141" s="142">
        <v>0</v>
      </c>
      <c r="P141" s="142">
        <f t="shared" si="0"/>
        <v>0</v>
      </c>
      <c r="Q141" s="142">
        <v>0</v>
      </c>
      <c r="R141" s="142">
        <f t="shared" si="1"/>
        <v>0</v>
      </c>
      <c r="S141" s="142">
        <v>0</v>
      </c>
      <c r="T141" s="143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4" t="s">
        <v>124</v>
      </c>
      <c r="AT141" s="144" t="s">
        <v>100</v>
      </c>
      <c r="AU141" s="144" t="s">
        <v>111</v>
      </c>
      <c r="AY141" s="14" t="s">
        <v>103</v>
      </c>
      <c r="BE141" s="145">
        <f t="shared" si="3"/>
        <v>0</v>
      </c>
      <c r="BF141" s="145">
        <f t="shared" si="4"/>
        <v>0</v>
      </c>
      <c r="BG141" s="145">
        <f t="shared" si="5"/>
        <v>0</v>
      </c>
      <c r="BH141" s="145">
        <f t="shared" si="6"/>
        <v>0</v>
      </c>
      <c r="BI141" s="145">
        <f t="shared" si="7"/>
        <v>0</v>
      </c>
      <c r="BJ141" s="14" t="s">
        <v>111</v>
      </c>
      <c r="BK141" s="146">
        <f t="shared" si="8"/>
        <v>0</v>
      </c>
      <c r="BL141" s="14" t="s">
        <v>110</v>
      </c>
      <c r="BM141" s="144" t="s">
        <v>190</v>
      </c>
    </row>
    <row r="142" spans="1:65" s="2" customFormat="1" ht="24">
      <c r="A142" s="26"/>
      <c r="B142" s="133"/>
      <c r="C142" s="134" t="s">
        <v>191</v>
      </c>
      <c r="D142" s="134" t="s">
        <v>106</v>
      </c>
      <c r="E142" s="135" t="s">
        <v>192</v>
      </c>
      <c r="F142" s="136" t="s">
        <v>193</v>
      </c>
      <c r="G142" s="137" t="s">
        <v>123</v>
      </c>
      <c r="H142" s="138">
        <v>17</v>
      </c>
      <c r="I142" s="138"/>
      <c r="J142" s="138"/>
      <c r="K142" s="139"/>
      <c r="L142" s="27"/>
      <c r="M142" s="140" t="s">
        <v>1</v>
      </c>
      <c r="N142" s="141" t="s">
        <v>36</v>
      </c>
      <c r="O142" s="142">
        <v>0.25800000000000001</v>
      </c>
      <c r="P142" s="142">
        <f t="shared" si="0"/>
        <v>4.3860000000000001</v>
      </c>
      <c r="Q142" s="142">
        <v>0</v>
      </c>
      <c r="R142" s="142">
        <f t="shared" si="1"/>
        <v>0</v>
      </c>
      <c r="S142" s="142">
        <v>0</v>
      </c>
      <c r="T142" s="143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4" t="s">
        <v>110</v>
      </c>
      <c r="AT142" s="144" t="s">
        <v>106</v>
      </c>
      <c r="AU142" s="144" t="s">
        <v>111</v>
      </c>
      <c r="AY142" s="14" t="s">
        <v>103</v>
      </c>
      <c r="BE142" s="145">
        <f t="shared" si="3"/>
        <v>0</v>
      </c>
      <c r="BF142" s="145">
        <f t="shared" si="4"/>
        <v>0</v>
      </c>
      <c r="BG142" s="145">
        <f t="shared" si="5"/>
        <v>0</v>
      </c>
      <c r="BH142" s="145">
        <f t="shared" si="6"/>
        <v>0</v>
      </c>
      <c r="BI142" s="145">
        <f t="shared" si="7"/>
        <v>0</v>
      </c>
      <c r="BJ142" s="14" t="s">
        <v>111</v>
      </c>
      <c r="BK142" s="146">
        <f t="shared" si="8"/>
        <v>0</v>
      </c>
      <c r="BL142" s="14" t="s">
        <v>110</v>
      </c>
      <c r="BM142" s="144" t="s">
        <v>194</v>
      </c>
    </row>
    <row r="143" spans="1:65" s="2" customFormat="1" ht="12">
      <c r="A143" s="26"/>
      <c r="B143" s="133"/>
      <c r="C143" s="147" t="s">
        <v>195</v>
      </c>
      <c r="D143" s="147" t="s">
        <v>100</v>
      </c>
      <c r="E143" s="148" t="s">
        <v>196</v>
      </c>
      <c r="F143" s="149" t="s">
        <v>476</v>
      </c>
      <c r="G143" s="150" t="s">
        <v>123</v>
      </c>
      <c r="H143" s="151">
        <v>9</v>
      </c>
      <c r="I143" s="138"/>
      <c r="J143" s="138"/>
      <c r="K143" s="152"/>
      <c r="L143" s="153"/>
      <c r="M143" s="154" t="s">
        <v>1</v>
      </c>
      <c r="N143" s="155" t="s">
        <v>36</v>
      </c>
      <c r="O143" s="142">
        <v>0</v>
      </c>
      <c r="P143" s="142">
        <f t="shared" si="0"/>
        <v>0</v>
      </c>
      <c r="Q143" s="142">
        <v>0</v>
      </c>
      <c r="R143" s="142">
        <f t="shared" si="1"/>
        <v>0</v>
      </c>
      <c r="S143" s="142">
        <v>0</v>
      </c>
      <c r="T143" s="143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4" t="s">
        <v>124</v>
      </c>
      <c r="AT143" s="144" t="s">
        <v>100</v>
      </c>
      <c r="AU143" s="144" t="s">
        <v>111</v>
      </c>
      <c r="AY143" s="14" t="s">
        <v>103</v>
      </c>
      <c r="BE143" s="145">
        <f t="shared" si="3"/>
        <v>0</v>
      </c>
      <c r="BF143" s="145">
        <f t="shared" si="4"/>
        <v>0</v>
      </c>
      <c r="BG143" s="145">
        <f t="shared" si="5"/>
        <v>0</v>
      </c>
      <c r="BH143" s="145">
        <f t="shared" si="6"/>
        <v>0</v>
      </c>
      <c r="BI143" s="145">
        <f t="shared" si="7"/>
        <v>0</v>
      </c>
      <c r="BJ143" s="14" t="s">
        <v>111</v>
      </c>
      <c r="BK143" s="146">
        <f t="shared" si="8"/>
        <v>0</v>
      </c>
      <c r="BL143" s="14" t="s">
        <v>110</v>
      </c>
      <c r="BM143" s="144" t="s">
        <v>197</v>
      </c>
    </row>
    <row r="144" spans="1:65" s="2" customFormat="1" ht="12">
      <c r="A144" s="26"/>
      <c r="B144" s="133"/>
      <c r="C144" s="147" t="s">
        <v>198</v>
      </c>
      <c r="D144" s="147" t="s">
        <v>100</v>
      </c>
      <c r="E144" s="148" t="s">
        <v>199</v>
      </c>
      <c r="F144" s="149" t="s">
        <v>477</v>
      </c>
      <c r="G144" s="150" t="s">
        <v>123</v>
      </c>
      <c r="H144" s="151">
        <v>8</v>
      </c>
      <c r="I144" s="138"/>
      <c r="J144" s="138"/>
      <c r="K144" s="152"/>
      <c r="L144" s="153"/>
      <c r="M144" s="154" t="s">
        <v>1</v>
      </c>
      <c r="N144" s="155" t="s">
        <v>36</v>
      </c>
      <c r="O144" s="142">
        <v>0</v>
      </c>
      <c r="P144" s="142">
        <f t="shared" si="0"/>
        <v>0</v>
      </c>
      <c r="Q144" s="142">
        <v>0</v>
      </c>
      <c r="R144" s="142">
        <f t="shared" si="1"/>
        <v>0</v>
      </c>
      <c r="S144" s="142">
        <v>0</v>
      </c>
      <c r="T144" s="143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4" t="s">
        <v>124</v>
      </c>
      <c r="AT144" s="144" t="s">
        <v>100</v>
      </c>
      <c r="AU144" s="144" t="s">
        <v>111</v>
      </c>
      <c r="AY144" s="14" t="s">
        <v>103</v>
      </c>
      <c r="BE144" s="145">
        <f t="shared" si="3"/>
        <v>0</v>
      </c>
      <c r="BF144" s="145">
        <f t="shared" si="4"/>
        <v>0</v>
      </c>
      <c r="BG144" s="145">
        <f t="shared" si="5"/>
        <v>0</v>
      </c>
      <c r="BH144" s="145">
        <f t="shared" si="6"/>
        <v>0</v>
      </c>
      <c r="BI144" s="145">
        <f t="shared" si="7"/>
        <v>0</v>
      </c>
      <c r="BJ144" s="14" t="s">
        <v>111</v>
      </c>
      <c r="BK144" s="146">
        <f t="shared" si="8"/>
        <v>0</v>
      </c>
      <c r="BL144" s="14" t="s">
        <v>110</v>
      </c>
      <c r="BM144" s="144" t="s">
        <v>200</v>
      </c>
    </row>
    <row r="145" spans="1:65" s="2" customFormat="1" ht="12">
      <c r="A145" s="26"/>
      <c r="B145" s="133"/>
      <c r="C145" s="134" t="s">
        <v>201</v>
      </c>
      <c r="D145" s="134" t="s">
        <v>106</v>
      </c>
      <c r="E145" s="135" t="s">
        <v>202</v>
      </c>
      <c r="F145" s="136" t="s">
        <v>203</v>
      </c>
      <c r="G145" s="137" t="s">
        <v>204</v>
      </c>
      <c r="H145" s="138">
        <v>1</v>
      </c>
      <c r="I145" s="138"/>
      <c r="J145" s="138"/>
      <c r="K145" s="139"/>
      <c r="L145" s="27"/>
      <c r="M145" s="140" t="s">
        <v>1</v>
      </c>
      <c r="N145" s="141" t="s">
        <v>36</v>
      </c>
      <c r="O145" s="142">
        <v>0.5</v>
      </c>
      <c r="P145" s="142">
        <f t="shared" si="0"/>
        <v>0.5</v>
      </c>
      <c r="Q145" s="142">
        <v>0</v>
      </c>
      <c r="R145" s="142">
        <f t="shared" si="1"/>
        <v>0</v>
      </c>
      <c r="S145" s="142">
        <v>0</v>
      </c>
      <c r="T145" s="143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4" t="s">
        <v>110</v>
      </c>
      <c r="AT145" s="144" t="s">
        <v>106</v>
      </c>
      <c r="AU145" s="144" t="s">
        <v>111</v>
      </c>
      <c r="AY145" s="14" t="s">
        <v>103</v>
      </c>
      <c r="BE145" s="145">
        <f t="shared" si="3"/>
        <v>0</v>
      </c>
      <c r="BF145" s="145">
        <f t="shared" si="4"/>
        <v>0</v>
      </c>
      <c r="BG145" s="145">
        <f t="shared" si="5"/>
        <v>0</v>
      </c>
      <c r="BH145" s="145">
        <f t="shared" si="6"/>
        <v>0</v>
      </c>
      <c r="BI145" s="145">
        <f t="shared" si="7"/>
        <v>0</v>
      </c>
      <c r="BJ145" s="14" t="s">
        <v>111</v>
      </c>
      <c r="BK145" s="146">
        <f t="shared" si="8"/>
        <v>0</v>
      </c>
      <c r="BL145" s="14" t="s">
        <v>110</v>
      </c>
      <c r="BM145" s="144" t="s">
        <v>205</v>
      </c>
    </row>
    <row r="146" spans="1:65" s="2" customFormat="1" ht="12">
      <c r="A146" s="26"/>
      <c r="B146" s="133"/>
      <c r="C146" s="147" t="s">
        <v>206</v>
      </c>
      <c r="D146" s="147" t="s">
        <v>100</v>
      </c>
      <c r="E146" s="148" t="s">
        <v>207</v>
      </c>
      <c r="F146" s="149" t="s">
        <v>208</v>
      </c>
      <c r="G146" s="150" t="s">
        <v>123</v>
      </c>
      <c r="H146" s="151">
        <v>1</v>
      </c>
      <c r="I146" s="138"/>
      <c r="J146" s="138"/>
      <c r="K146" s="152"/>
      <c r="L146" s="153"/>
      <c r="M146" s="154" t="s">
        <v>1</v>
      </c>
      <c r="N146" s="155" t="s">
        <v>36</v>
      </c>
      <c r="O146" s="142">
        <v>0</v>
      </c>
      <c r="P146" s="142">
        <f t="shared" si="0"/>
        <v>0</v>
      </c>
      <c r="Q146" s="142">
        <v>1.1200000000000001</v>
      </c>
      <c r="R146" s="142">
        <f t="shared" si="1"/>
        <v>1.1200000000000001</v>
      </c>
      <c r="S146" s="142">
        <v>0</v>
      </c>
      <c r="T146" s="143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4" t="s">
        <v>124</v>
      </c>
      <c r="AT146" s="144" t="s">
        <v>100</v>
      </c>
      <c r="AU146" s="144" t="s">
        <v>111</v>
      </c>
      <c r="AY146" s="14" t="s">
        <v>103</v>
      </c>
      <c r="BE146" s="145">
        <f t="shared" si="3"/>
        <v>0</v>
      </c>
      <c r="BF146" s="145">
        <f t="shared" si="4"/>
        <v>0</v>
      </c>
      <c r="BG146" s="145">
        <f t="shared" si="5"/>
        <v>0</v>
      </c>
      <c r="BH146" s="145">
        <f t="shared" si="6"/>
        <v>0</v>
      </c>
      <c r="BI146" s="145">
        <f t="shared" si="7"/>
        <v>0</v>
      </c>
      <c r="BJ146" s="14" t="s">
        <v>111</v>
      </c>
      <c r="BK146" s="146">
        <f t="shared" si="8"/>
        <v>0</v>
      </c>
      <c r="BL146" s="14" t="s">
        <v>110</v>
      </c>
      <c r="BM146" s="144" t="s">
        <v>209</v>
      </c>
    </row>
    <row r="147" spans="1:65" s="2" customFormat="1" ht="24">
      <c r="A147" s="26"/>
      <c r="B147" s="133"/>
      <c r="C147" s="147" t="s">
        <v>210</v>
      </c>
      <c r="D147" s="147" t="s">
        <v>100</v>
      </c>
      <c r="E147" s="148" t="s">
        <v>211</v>
      </c>
      <c r="F147" s="149" t="s">
        <v>212</v>
      </c>
      <c r="G147" s="150" t="s">
        <v>123</v>
      </c>
      <c r="H147" s="151">
        <v>3</v>
      </c>
      <c r="I147" s="138"/>
      <c r="J147" s="138"/>
      <c r="K147" s="152"/>
      <c r="L147" s="153"/>
      <c r="M147" s="154" t="s">
        <v>1</v>
      </c>
      <c r="N147" s="155" t="s">
        <v>36</v>
      </c>
      <c r="O147" s="142">
        <v>0</v>
      </c>
      <c r="P147" s="142">
        <f t="shared" si="0"/>
        <v>0</v>
      </c>
      <c r="Q147" s="142">
        <v>0</v>
      </c>
      <c r="R147" s="142">
        <f t="shared" si="1"/>
        <v>0</v>
      </c>
      <c r="S147" s="142">
        <v>0</v>
      </c>
      <c r="T147" s="143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4" t="s">
        <v>124</v>
      </c>
      <c r="AT147" s="144" t="s">
        <v>100</v>
      </c>
      <c r="AU147" s="144" t="s">
        <v>111</v>
      </c>
      <c r="AY147" s="14" t="s">
        <v>103</v>
      </c>
      <c r="BE147" s="145">
        <f t="shared" si="3"/>
        <v>0</v>
      </c>
      <c r="BF147" s="145">
        <f t="shared" si="4"/>
        <v>0</v>
      </c>
      <c r="BG147" s="145">
        <f t="shared" si="5"/>
        <v>0</v>
      </c>
      <c r="BH147" s="145">
        <f t="shared" si="6"/>
        <v>0</v>
      </c>
      <c r="BI147" s="145">
        <f t="shared" si="7"/>
        <v>0</v>
      </c>
      <c r="BJ147" s="14" t="s">
        <v>111</v>
      </c>
      <c r="BK147" s="146">
        <f t="shared" si="8"/>
        <v>0</v>
      </c>
      <c r="BL147" s="14" t="s">
        <v>110</v>
      </c>
      <c r="BM147" s="144" t="s">
        <v>213</v>
      </c>
    </row>
    <row r="148" spans="1:65" s="2" customFormat="1" ht="24">
      <c r="A148" s="26"/>
      <c r="B148" s="133"/>
      <c r="C148" s="147" t="s">
        <v>214</v>
      </c>
      <c r="D148" s="147" t="s">
        <v>100</v>
      </c>
      <c r="E148" s="148" t="s">
        <v>215</v>
      </c>
      <c r="F148" s="149" t="s">
        <v>216</v>
      </c>
      <c r="G148" s="150" t="s">
        <v>123</v>
      </c>
      <c r="H148" s="151">
        <v>5</v>
      </c>
      <c r="I148" s="138"/>
      <c r="J148" s="138"/>
      <c r="K148" s="152"/>
      <c r="L148" s="153"/>
      <c r="M148" s="154" t="s">
        <v>1</v>
      </c>
      <c r="N148" s="155" t="s">
        <v>36</v>
      </c>
      <c r="O148" s="142">
        <v>0</v>
      </c>
      <c r="P148" s="142">
        <f t="shared" si="0"/>
        <v>0</v>
      </c>
      <c r="Q148" s="142">
        <v>0</v>
      </c>
      <c r="R148" s="142">
        <f t="shared" si="1"/>
        <v>0</v>
      </c>
      <c r="S148" s="142">
        <v>0</v>
      </c>
      <c r="T148" s="143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4" t="s">
        <v>124</v>
      </c>
      <c r="AT148" s="144" t="s">
        <v>100</v>
      </c>
      <c r="AU148" s="144" t="s">
        <v>111</v>
      </c>
      <c r="AY148" s="14" t="s">
        <v>103</v>
      </c>
      <c r="BE148" s="145">
        <f t="shared" si="3"/>
        <v>0</v>
      </c>
      <c r="BF148" s="145">
        <f t="shared" si="4"/>
        <v>0</v>
      </c>
      <c r="BG148" s="145">
        <f t="shared" si="5"/>
        <v>0</v>
      </c>
      <c r="BH148" s="145">
        <f t="shared" si="6"/>
        <v>0</v>
      </c>
      <c r="BI148" s="145">
        <f t="shared" si="7"/>
        <v>0</v>
      </c>
      <c r="BJ148" s="14" t="s">
        <v>111</v>
      </c>
      <c r="BK148" s="146">
        <f t="shared" si="8"/>
        <v>0</v>
      </c>
      <c r="BL148" s="14" t="s">
        <v>110</v>
      </c>
      <c r="BM148" s="144" t="s">
        <v>217</v>
      </c>
    </row>
    <row r="149" spans="1:65" s="2" customFormat="1" ht="24">
      <c r="A149" s="26"/>
      <c r="B149" s="133"/>
      <c r="C149" s="147" t="s">
        <v>218</v>
      </c>
      <c r="D149" s="147" t="s">
        <v>100</v>
      </c>
      <c r="E149" s="148" t="s">
        <v>219</v>
      </c>
      <c r="F149" s="149" t="s">
        <v>220</v>
      </c>
      <c r="G149" s="150" t="s">
        <v>123</v>
      </c>
      <c r="H149" s="151">
        <v>14</v>
      </c>
      <c r="I149" s="138"/>
      <c r="J149" s="138"/>
      <c r="K149" s="152"/>
      <c r="L149" s="153"/>
      <c r="M149" s="154" t="s">
        <v>1</v>
      </c>
      <c r="N149" s="155" t="s">
        <v>36</v>
      </c>
      <c r="O149" s="142">
        <v>0</v>
      </c>
      <c r="P149" s="142">
        <f t="shared" si="0"/>
        <v>0</v>
      </c>
      <c r="Q149" s="142">
        <v>0</v>
      </c>
      <c r="R149" s="142">
        <f t="shared" si="1"/>
        <v>0</v>
      </c>
      <c r="S149" s="142">
        <v>0</v>
      </c>
      <c r="T149" s="143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4" t="s">
        <v>124</v>
      </c>
      <c r="AT149" s="144" t="s">
        <v>100</v>
      </c>
      <c r="AU149" s="144" t="s">
        <v>111</v>
      </c>
      <c r="AY149" s="14" t="s">
        <v>103</v>
      </c>
      <c r="BE149" s="145">
        <f t="shared" si="3"/>
        <v>0</v>
      </c>
      <c r="BF149" s="145">
        <f t="shared" si="4"/>
        <v>0</v>
      </c>
      <c r="BG149" s="145">
        <f t="shared" si="5"/>
        <v>0</v>
      </c>
      <c r="BH149" s="145">
        <f t="shared" si="6"/>
        <v>0</v>
      </c>
      <c r="BI149" s="145">
        <f t="shared" si="7"/>
        <v>0</v>
      </c>
      <c r="BJ149" s="14" t="s">
        <v>111</v>
      </c>
      <c r="BK149" s="146">
        <f t="shared" si="8"/>
        <v>0</v>
      </c>
      <c r="BL149" s="14" t="s">
        <v>110</v>
      </c>
      <c r="BM149" s="144" t="s">
        <v>221</v>
      </c>
    </row>
    <row r="150" spans="1:65" s="2" customFormat="1" ht="24">
      <c r="A150" s="26"/>
      <c r="B150" s="133"/>
      <c r="C150" s="147" t="s">
        <v>222</v>
      </c>
      <c r="D150" s="147" t="s">
        <v>100</v>
      </c>
      <c r="E150" s="148" t="s">
        <v>223</v>
      </c>
      <c r="F150" s="149" t="s">
        <v>224</v>
      </c>
      <c r="G150" s="150" t="s">
        <v>123</v>
      </c>
      <c r="H150" s="151">
        <v>6</v>
      </c>
      <c r="I150" s="138"/>
      <c r="J150" s="138"/>
      <c r="K150" s="152"/>
      <c r="L150" s="153"/>
      <c r="M150" s="154" t="s">
        <v>1</v>
      </c>
      <c r="N150" s="155" t="s">
        <v>36</v>
      </c>
      <c r="O150" s="142">
        <v>0</v>
      </c>
      <c r="P150" s="142">
        <f t="shared" si="0"/>
        <v>0</v>
      </c>
      <c r="Q150" s="142">
        <v>0</v>
      </c>
      <c r="R150" s="142">
        <f t="shared" si="1"/>
        <v>0</v>
      </c>
      <c r="S150" s="142">
        <v>0</v>
      </c>
      <c r="T150" s="143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4" t="s">
        <v>124</v>
      </c>
      <c r="AT150" s="144" t="s">
        <v>100</v>
      </c>
      <c r="AU150" s="144" t="s">
        <v>111</v>
      </c>
      <c r="AY150" s="14" t="s">
        <v>103</v>
      </c>
      <c r="BE150" s="145">
        <f t="shared" si="3"/>
        <v>0</v>
      </c>
      <c r="BF150" s="145">
        <f t="shared" si="4"/>
        <v>0</v>
      </c>
      <c r="BG150" s="145">
        <f t="shared" si="5"/>
        <v>0</v>
      </c>
      <c r="BH150" s="145">
        <f t="shared" si="6"/>
        <v>0</v>
      </c>
      <c r="BI150" s="145">
        <f t="shared" si="7"/>
        <v>0</v>
      </c>
      <c r="BJ150" s="14" t="s">
        <v>111</v>
      </c>
      <c r="BK150" s="146">
        <f t="shared" si="8"/>
        <v>0</v>
      </c>
      <c r="BL150" s="14" t="s">
        <v>110</v>
      </c>
      <c r="BM150" s="144" t="s">
        <v>225</v>
      </c>
    </row>
    <row r="151" spans="1:65" s="2" customFormat="1" ht="24">
      <c r="A151" s="26"/>
      <c r="B151" s="133"/>
      <c r="C151" s="147" t="s">
        <v>226</v>
      </c>
      <c r="D151" s="147" t="s">
        <v>100</v>
      </c>
      <c r="E151" s="148" t="s">
        <v>227</v>
      </c>
      <c r="F151" s="149" t="s">
        <v>228</v>
      </c>
      <c r="G151" s="150" t="s">
        <v>123</v>
      </c>
      <c r="H151" s="151">
        <v>1</v>
      </c>
      <c r="I151" s="138"/>
      <c r="J151" s="138"/>
      <c r="K151" s="152"/>
      <c r="L151" s="153"/>
      <c r="M151" s="154" t="s">
        <v>1</v>
      </c>
      <c r="N151" s="155" t="s">
        <v>36</v>
      </c>
      <c r="O151" s="142">
        <v>0</v>
      </c>
      <c r="P151" s="142">
        <f t="shared" si="0"/>
        <v>0</v>
      </c>
      <c r="Q151" s="142">
        <v>0</v>
      </c>
      <c r="R151" s="142">
        <f t="shared" si="1"/>
        <v>0</v>
      </c>
      <c r="S151" s="142">
        <v>0</v>
      </c>
      <c r="T151" s="143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4" t="s">
        <v>124</v>
      </c>
      <c r="AT151" s="144" t="s">
        <v>100</v>
      </c>
      <c r="AU151" s="144" t="s">
        <v>111</v>
      </c>
      <c r="AY151" s="14" t="s">
        <v>103</v>
      </c>
      <c r="BE151" s="145">
        <f t="shared" si="3"/>
        <v>0</v>
      </c>
      <c r="BF151" s="145">
        <f t="shared" si="4"/>
        <v>0</v>
      </c>
      <c r="BG151" s="145">
        <f t="shared" si="5"/>
        <v>0</v>
      </c>
      <c r="BH151" s="145">
        <f t="shared" si="6"/>
        <v>0</v>
      </c>
      <c r="BI151" s="145">
        <f t="shared" si="7"/>
        <v>0</v>
      </c>
      <c r="BJ151" s="14" t="s">
        <v>111</v>
      </c>
      <c r="BK151" s="146">
        <f t="shared" si="8"/>
        <v>0</v>
      </c>
      <c r="BL151" s="14" t="s">
        <v>110</v>
      </c>
      <c r="BM151" s="144" t="s">
        <v>229</v>
      </c>
    </row>
    <row r="152" spans="1:65" s="2" customFormat="1" ht="24">
      <c r="A152" s="26"/>
      <c r="B152" s="133"/>
      <c r="C152" s="147" t="s">
        <v>230</v>
      </c>
      <c r="D152" s="147" t="s">
        <v>100</v>
      </c>
      <c r="E152" s="148" t="s">
        <v>231</v>
      </c>
      <c r="F152" s="149" t="s">
        <v>232</v>
      </c>
      <c r="G152" s="150" t="s">
        <v>123</v>
      </c>
      <c r="H152" s="151">
        <v>2</v>
      </c>
      <c r="I152" s="138"/>
      <c r="J152" s="138"/>
      <c r="K152" s="152"/>
      <c r="L152" s="153"/>
      <c r="M152" s="154" t="s">
        <v>1</v>
      </c>
      <c r="N152" s="155" t="s">
        <v>36</v>
      </c>
      <c r="O152" s="142">
        <v>0</v>
      </c>
      <c r="P152" s="142">
        <f t="shared" ref="P152:P183" si="9">O152*H152</f>
        <v>0</v>
      </c>
      <c r="Q152" s="142">
        <v>0</v>
      </c>
      <c r="R152" s="142">
        <f t="shared" ref="R152:R183" si="10">Q152*H152</f>
        <v>0</v>
      </c>
      <c r="S152" s="142">
        <v>0</v>
      </c>
      <c r="T152" s="143">
        <f t="shared" ref="T152:T183" si="11"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4" t="s">
        <v>124</v>
      </c>
      <c r="AT152" s="144" t="s">
        <v>100</v>
      </c>
      <c r="AU152" s="144" t="s">
        <v>111</v>
      </c>
      <c r="AY152" s="14" t="s">
        <v>103</v>
      </c>
      <c r="BE152" s="145">
        <f t="shared" ref="BE152:BE183" si="12">IF(N152="základná",J152,0)</f>
        <v>0</v>
      </c>
      <c r="BF152" s="145">
        <f t="shared" ref="BF152:BF183" si="13">IF(N152="znížená",J152,0)</f>
        <v>0</v>
      </c>
      <c r="BG152" s="145">
        <f t="shared" ref="BG152:BG183" si="14">IF(N152="zákl. prenesená",J152,0)</f>
        <v>0</v>
      </c>
      <c r="BH152" s="145">
        <f t="shared" ref="BH152:BH183" si="15">IF(N152="zníž. prenesená",J152,0)</f>
        <v>0</v>
      </c>
      <c r="BI152" s="145">
        <f t="shared" ref="BI152:BI183" si="16">IF(N152="nulová",J152,0)</f>
        <v>0</v>
      </c>
      <c r="BJ152" s="14" t="s">
        <v>111</v>
      </c>
      <c r="BK152" s="146">
        <f t="shared" ref="BK152:BK183" si="17">ROUND(I152*H152,3)</f>
        <v>0</v>
      </c>
      <c r="BL152" s="14" t="s">
        <v>110</v>
      </c>
      <c r="BM152" s="144" t="s">
        <v>233</v>
      </c>
    </row>
    <row r="153" spans="1:65" s="2" customFormat="1" ht="24">
      <c r="A153" s="26"/>
      <c r="B153" s="133"/>
      <c r="C153" s="147" t="s">
        <v>234</v>
      </c>
      <c r="D153" s="147" t="s">
        <v>100</v>
      </c>
      <c r="E153" s="148" t="s">
        <v>235</v>
      </c>
      <c r="F153" s="149" t="s">
        <v>236</v>
      </c>
      <c r="G153" s="150" t="s">
        <v>123</v>
      </c>
      <c r="H153" s="151">
        <v>1</v>
      </c>
      <c r="I153" s="138"/>
      <c r="J153" s="138"/>
      <c r="K153" s="152"/>
      <c r="L153" s="153"/>
      <c r="M153" s="154" t="s">
        <v>1</v>
      </c>
      <c r="N153" s="155" t="s">
        <v>36</v>
      </c>
      <c r="O153" s="142">
        <v>0</v>
      </c>
      <c r="P153" s="142">
        <f t="shared" si="9"/>
        <v>0</v>
      </c>
      <c r="Q153" s="142">
        <v>0</v>
      </c>
      <c r="R153" s="142">
        <f t="shared" si="10"/>
        <v>0</v>
      </c>
      <c r="S153" s="142">
        <v>0</v>
      </c>
      <c r="T153" s="143">
        <f t="shared" si="11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4" t="s">
        <v>124</v>
      </c>
      <c r="AT153" s="144" t="s">
        <v>100</v>
      </c>
      <c r="AU153" s="144" t="s">
        <v>111</v>
      </c>
      <c r="AY153" s="14" t="s">
        <v>103</v>
      </c>
      <c r="BE153" s="145">
        <f t="shared" si="12"/>
        <v>0</v>
      </c>
      <c r="BF153" s="145">
        <f t="shared" si="13"/>
        <v>0</v>
      </c>
      <c r="BG153" s="145">
        <f t="shared" si="14"/>
        <v>0</v>
      </c>
      <c r="BH153" s="145">
        <f t="shared" si="15"/>
        <v>0</v>
      </c>
      <c r="BI153" s="145">
        <f t="shared" si="16"/>
        <v>0</v>
      </c>
      <c r="BJ153" s="14" t="s">
        <v>111</v>
      </c>
      <c r="BK153" s="146">
        <f t="shared" si="17"/>
        <v>0</v>
      </c>
      <c r="BL153" s="14" t="s">
        <v>110</v>
      </c>
      <c r="BM153" s="144" t="s">
        <v>237</v>
      </c>
    </row>
    <row r="154" spans="1:65" s="2" customFormat="1" ht="12">
      <c r="A154" s="26"/>
      <c r="B154" s="133"/>
      <c r="C154" s="134" t="s">
        <v>238</v>
      </c>
      <c r="D154" s="134" t="s">
        <v>106</v>
      </c>
      <c r="E154" s="135" t="s">
        <v>239</v>
      </c>
      <c r="F154" s="136" t="s">
        <v>240</v>
      </c>
      <c r="G154" s="137" t="s">
        <v>123</v>
      </c>
      <c r="H154" s="138">
        <v>1</v>
      </c>
      <c r="I154" s="138"/>
      <c r="J154" s="138"/>
      <c r="K154" s="139"/>
      <c r="L154" s="27"/>
      <c r="M154" s="140" t="s">
        <v>1</v>
      </c>
      <c r="N154" s="141" t="s">
        <v>36</v>
      </c>
      <c r="O154" s="142">
        <v>1.27</v>
      </c>
      <c r="P154" s="142">
        <f t="shared" si="9"/>
        <v>1.27</v>
      </c>
      <c r="Q154" s="142">
        <v>0</v>
      </c>
      <c r="R154" s="142">
        <f t="shared" si="10"/>
        <v>0</v>
      </c>
      <c r="S154" s="142">
        <v>0</v>
      </c>
      <c r="T154" s="143">
        <f t="shared" si="11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4" t="s">
        <v>110</v>
      </c>
      <c r="AT154" s="144" t="s">
        <v>106</v>
      </c>
      <c r="AU154" s="144" t="s">
        <v>111</v>
      </c>
      <c r="AY154" s="14" t="s">
        <v>103</v>
      </c>
      <c r="BE154" s="145">
        <f t="shared" si="12"/>
        <v>0</v>
      </c>
      <c r="BF154" s="145">
        <f t="shared" si="13"/>
        <v>0</v>
      </c>
      <c r="BG154" s="145">
        <f t="shared" si="14"/>
        <v>0</v>
      </c>
      <c r="BH154" s="145">
        <f t="shared" si="15"/>
        <v>0</v>
      </c>
      <c r="BI154" s="145">
        <f t="shared" si="16"/>
        <v>0</v>
      </c>
      <c r="BJ154" s="14" t="s">
        <v>111</v>
      </c>
      <c r="BK154" s="146">
        <f t="shared" si="17"/>
        <v>0</v>
      </c>
      <c r="BL154" s="14" t="s">
        <v>110</v>
      </c>
      <c r="BM154" s="144" t="s">
        <v>241</v>
      </c>
    </row>
    <row r="155" spans="1:65" s="2" customFormat="1" ht="24">
      <c r="A155" s="26"/>
      <c r="B155" s="133"/>
      <c r="C155" s="147" t="s">
        <v>242</v>
      </c>
      <c r="D155" s="147" t="s">
        <v>100</v>
      </c>
      <c r="E155" s="148" t="s">
        <v>243</v>
      </c>
      <c r="F155" s="149" t="s">
        <v>244</v>
      </c>
      <c r="G155" s="150" t="s">
        <v>123</v>
      </c>
      <c r="H155" s="151">
        <v>1</v>
      </c>
      <c r="I155" s="138"/>
      <c r="J155" s="138"/>
      <c r="K155" s="152"/>
      <c r="L155" s="153"/>
      <c r="M155" s="154" t="s">
        <v>1</v>
      </c>
      <c r="N155" s="155" t="s">
        <v>36</v>
      </c>
      <c r="O155" s="142">
        <v>0</v>
      </c>
      <c r="P155" s="142">
        <f t="shared" si="9"/>
        <v>0</v>
      </c>
      <c r="Q155" s="142">
        <v>0</v>
      </c>
      <c r="R155" s="142">
        <f t="shared" si="10"/>
        <v>0</v>
      </c>
      <c r="S155" s="142">
        <v>0</v>
      </c>
      <c r="T155" s="143">
        <f t="shared" si="11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4" t="s">
        <v>124</v>
      </c>
      <c r="AT155" s="144" t="s">
        <v>100</v>
      </c>
      <c r="AU155" s="144" t="s">
        <v>111</v>
      </c>
      <c r="AY155" s="14" t="s">
        <v>103</v>
      </c>
      <c r="BE155" s="145">
        <f t="shared" si="12"/>
        <v>0</v>
      </c>
      <c r="BF155" s="145">
        <f t="shared" si="13"/>
        <v>0</v>
      </c>
      <c r="BG155" s="145">
        <f t="shared" si="14"/>
        <v>0</v>
      </c>
      <c r="BH155" s="145">
        <f t="shared" si="15"/>
        <v>0</v>
      </c>
      <c r="BI155" s="145">
        <f t="shared" si="16"/>
        <v>0</v>
      </c>
      <c r="BJ155" s="14" t="s">
        <v>111</v>
      </c>
      <c r="BK155" s="146">
        <f t="shared" si="17"/>
        <v>0</v>
      </c>
      <c r="BL155" s="14" t="s">
        <v>110</v>
      </c>
      <c r="BM155" s="144" t="s">
        <v>245</v>
      </c>
    </row>
    <row r="156" spans="1:65" s="2" customFormat="1" ht="12">
      <c r="A156" s="26"/>
      <c r="B156" s="133"/>
      <c r="C156" s="134" t="s">
        <v>246</v>
      </c>
      <c r="D156" s="134" t="s">
        <v>106</v>
      </c>
      <c r="E156" s="135" t="s">
        <v>247</v>
      </c>
      <c r="F156" s="136" t="s">
        <v>248</v>
      </c>
      <c r="G156" s="137" t="s">
        <v>123</v>
      </c>
      <c r="H156" s="138">
        <v>1</v>
      </c>
      <c r="I156" s="138"/>
      <c r="J156" s="138"/>
      <c r="K156" s="139"/>
      <c r="L156" s="27"/>
      <c r="M156" s="140" t="s">
        <v>1</v>
      </c>
      <c r="N156" s="141" t="s">
        <v>36</v>
      </c>
      <c r="O156" s="142">
        <v>1.33</v>
      </c>
      <c r="P156" s="142">
        <f t="shared" si="9"/>
        <v>1.33</v>
      </c>
      <c r="Q156" s="142">
        <v>0</v>
      </c>
      <c r="R156" s="142">
        <f t="shared" si="10"/>
        <v>0</v>
      </c>
      <c r="S156" s="142">
        <v>0</v>
      </c>
      <c r="T156" s="143">
        <f t="shared" si="11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4" t="s">
        <v>110</v>
      </c>
      <c r="AT156" s="144" t="s">
        <v>106</v>
      </c>
      <c r="AU156" s="144" t="s">
        <v>111</v>
      </c>
      <c r="AY156" s="14" t="s">
        <v>103</v>
      </c>
      <c r="BE156" s="145">
        <f t="shared" si="12"/>
        <v>0</v>
      </c>
      <c r="BF156" s="145">
        <f t="shared" si="13"/>
        <v>0</v>
      </c>
      <c r="BG156" s="145">
        <f t="shared" si="14"/>
        <v>0</v>
      </c>
      <c r="BH156" s="145">
        <f t="shared" si="15"/>
        <v>0</v>
      </c>
      <c r="BI156" s="145">
        <f t="shared" si="16"/>
        <v>0</v>
      </c>
      <c r="BJ156" s="14" t="s">
        <v>111</v>
      </c>
      <c r="BK156" s="146">
        <f t="shared" si="17"/>
        <v>0</v>
      </c>
      <c r="BL156" s="14" t="s">
        <v>110</v>
      </c>
      <c r="BM156" s="144" t="s">
        <v>249</v>
      </c>
    </row>
    <row r="157" spans="1:65" s="2" customFormat="1" ht="36">
      <c r="A157" s="26"/>
      <c r="B157" s="133"/>
      <c r="C157" s="147" t="s">
        <v>250</v>
      </c>
      <c r="D157" s="147" t="s">
        <v>100</v>
      </c>
      <c r="E157" s="148" t="s">
        <v>251</v>
      </c>
      <c r="F157" s="149" t="s">
        <v>252</v>
      </c>
      <c r="G157" s="150" t="s">
        <v>123</v>
      </c>
      <c r="H157" s="151">
        <v>1</v>
      </c>
      <c r="I157" s="138"/>
      <c r="J157" s="138"/>
      <c r="K157" s="152"/>
      <c r="L157" s="153"/>
      <c r="M157" s="154" t="s">
        <v>1</v>
      </c>
      <c r="N157" s="155" t="s">
        <v>36</v>
      </c>
      <c r="O157" s="142">
        <v>0</v>
      </c>
      <c r="P157" s="142">
        <f t="shared" si="9"/>
        <v>0</v>
      </c>
      <c r="Q157" s="142">
        <v>0</v>
      </c>
      <c r="R157" s="142">
        <f t="shared" si="10"/>
        <v>0</v>
      </c>
      <c r="S157" s="142">
        <v>0</v>
      </c>
      <c r="T157" s="143">
        <f t="shared" si="11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4" t="s">
        <v>124</v>
      </c>
      <c r="AT157" s="144" t="s">
        <v>100</v>
      </c>
      <c r="AU157" s="144" t="s">
        <v>111</v>
      </c>
      <c r="AY157" s="14" t="s">
        <v>103</v>
      </c>
      <c r="BE157" s="145">
        <f t="shared" si="12"/>
        <v>0</v>
      </c>
      <c r="BF157" s="145">
        <f t="shared" si="13"/>
        <v>0</v>
      </c>
      <c r="BG157" s="145">
        <f t="shared" si="14"/>
        <v>0</v>
      </c>
      <c r="BH157" s="145">
        <f t="shared" si="15"/>
        <v>0</v>
      </c>
      <c r="BI157" s="145">
        <f t="shared" si="16"/>
        <v>0</v>
      </c>
      <c r="BJ157" s="14" t="s">
        <v>111</v>
      </c>
      <c r="BK157" s="146">
        <f t="shared" si="17"/>
        <v>0</v>
      </c>
      <c r="BL157" s="14" t="s">
        <v>110</v>
      </c>
      <c r="BM157" s="144" t="s">
        <v>253</v>
      </c>
    </row>
    <row r="158" spans="1:65" s="2" customFormat="1" ht="24">
      <c r="A158" s="26"/>
      <c r="B158" s="133"/>
      <c r="C158" s="147" t="s">
        <v>254</v>
      </c>
      <c r="D158" s="147" t="s">
        <v>100</v>
      </c>
      <c r="E158" s="148" t="s">
        <v>255</v>
      </c>
      <c r="F158" s="149" t="s">
        <v>256</v>
      </c>
      <c r="G158" s="150" t="s">
        <v>123</v>
      </c>
      <c r="H158" s="151">
        <v>1</v>
      </c>
      <c r="I158" s="138"/>
      <c r="J158" s="138"/>
      <c r="K158" s="152"/>
      <c r="L158" s="153"/>
      <c r="M158" s="154" t="s">
        <v>1</v>
      </c>
      <c r="N158" s="155" t="s">
        <v>36</v>
      </c>
      <c r="O158" s="142">
        <v>0</v>
      </c>
      <c r="P158" s="142">
        <f t="shared" si="9"/>
        <v>0</v>
      </c>
      <c r="Q158" s="142">
        <v>0</v>
      </c>
      <c r="R158" s="142">
        <f t="shared" si="10"/>
        <v>0</v>
      </c>
      <c r="S158" s="142">
        <v>0</v>
      </c>
      <c r="T158" s="143">
        <f t="shared" si="11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4" t="s">
        <v>124</v>
      </c>
      <c r="AT158" s="144" t="s">
        <v>100</v>
      </c>
      <c r="AU158" s="144" t="s">
        <v>111</v>
      </c>
      <c r="AY158" s="14" t="s">
        <v>103</v>
      </c>
      <c r="BE158" s="145">
        <f t="shared" si="12"/>
        <v>0</v>
      </c>
      <c r="BF158" s="145">
        <f t="shared" si="13"/>
        <v>0</v>
      </c>
      <c r="BG158" s="145">
        <f t="shared" si="14"/>
        <v>0</v>
      </c>
      <c r="BH158" s="145">
        <f t="shared" si="15"/>
        <v>0</v>
      </c>
      <c r="BI158" s="145">
        <f t="shared" si="16"/>
        <v>0</v>
      </c>
      <c r="BJ158" s="14" t="s">
        <v>111</v>
      </c>
      <c r="BK158" s="146">
        <f t="shared" si="17"/>
        <v>0</v>
      </c>
      <c r="BL158" s="14" t="s">
        <v>110</v>
      </c>
      <c r="BM158" s="144" t="s">
        <v>257</v>
      </c>
    </row>
    <row r="159" spans="1:65" s="2" customFormat="1" ht="12">
      <c r="A159" s="26"/>
      <c r="B159" s="133"/>
      <c r="C159" s="134" t="s">
        <v>258</v>
      </c>
      <c r="D159" s="134" t="s">
        <v>106</v>
      </c>
      <c r="E159" s="135" t="s">
        <v>259</v>
      </c>
      <c r="F159" s="136" t="s">
        <v>260</v>
      </c>
      <c r="G159" s="137" t="s">
        <v>123</v>
      </c>
      <c r="H159" s="138">
        <v>37</v>
      </c>
      <c r="I159" s="138"/>
      <c r="J159" s="138"/>
      <c r="K159" s="139"/>
      <c r="L159" s="27"/>
      <c r="M159" s="140" t="s">
        <v>1</v>
      </c>
      <c r="N159" s="141" t="s">
        <v>36</v>
      </c>
      <c r="O159" s="142">
        <v>0.65</v>
      </c>
      <c r="P159" s="142">
        <f t="shared" si="9"/>
        <v>24.05</v>
      </c>
      <c r="Q159" s="142">
        <v>0</v>
      </c>
      <c r="R159" s="142">
        <f t="shared" si="10"/>
        <v>0</v>
      </c>
      <c r="S159" s="142">
        <v>0</v>
      </c>
      <c r="T159" s="143">
        <f t="shared" si="11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4" t="s">
        <v>110</v>
      </c>
      <c r="AT159" s="144" t="s">
        <v>106</v>
      </c>
      <c r="AU159" s="144" t="s">
        <v>111</v>
      </c>
      <c r="AY159" s="14" t="s">
        <v>103</v>
      </c>
      <c r="BE159" s="145">
        <f t="shared" si="12"/>
        <v>0</v>
      </c>
      <c r="BF159" s="145">
        <f t="shared" si="13"/>
        <v>0</v>
      </c>
      <c r="BG159" s="145">
        <f t="shared" si="14"/>
        <v>0</v>
      </c>
      <c r="BH159" s="145">
        <f t="shared" si="15"/>
        <v>0</v>
      </c>
      <c r="BI159" s="145">
        <f t="shared" si="16"/>
        <v>0</v>
      </c>
      <c r="BJ159" s="14" t="s">
        <v>111</v>
      </c>
      <c r="BK159" s="146">
        <f t="shared" si="17"/>
        <v>0</v>
      </c>
      <c r="BL159" s="14" t="s">
        <v>110</v>
      </c>
      <c r="BM159" s="144" t="s">
        <v>261</v>
      </c>
    </row>
    <row r="160" spans="1:65" s="2" customFormat="1" ht="24">
      <c r="A160" s="26"/>
      <c r="B160" s="133"/>
      <c r="C160" s="147" t="s">
        <v>262</v>
      </c>
      <c r="D160" s="147" t="s">
        <v>100</v>
      </c>
      <c r="E160" s="148" t="s">
        <v>263</v>
      </c>
      <c r="F160" s="149" t="s">
        <v>264</v>
      </c>
      <c r="G160" s="150" t="s">
        <v>123</v>
      </c>
      <c r="H160" s="151">
        <v>9</v>
      </c>
      <c r="I160" s="138"/>
      <c r="J160" s="138"/>
      <c r="K160" s="152"/>
      <c r="L160" s="153"/>
      <c r="M160" s="154" t="s">
        <v>1</v>
      </c>
      <c r="N160" s="155" t="s">
        <v>36</v>
      </c>
      <c r="O160" s="142">
        <v>0</v>
      </c>
      <c r="P160" s="142">
        <f t="shared" si="9"/>
        <v>0</v>
      </c>
      <c r="Q160" s="142">
        <v>0</v>
      </c>
      <c r="R160" s="142">
        <f t="shared" si="10"/>
        <v>0</v>
      </c>
      <c r="S160" s="142">
        <v>0</v>
      </c>
      <c r="T160" s="143">
        <f t="shared" si="11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4" t="s">
        <v>124</v>
      </c>
      <c r="AT160" s="144" t="s">
        <v>100</v>
      </c>
      <c r="AU160" s="144" t="s">
        <v>111</v>
      </c>
      <c r="AY160" s="14" t="s">
        <v>103</v>
      </c>
      <c r="BE160" s="145">
        <f t="shared" si="12"/>
        <v>0</v>
      </c>
      <c r="BF160" s="145">
        <f t="shared" si="13"/>
        <v>0</v>
      </c>
      <c r="BG160" s="145">
        <f t="shared" si="14"/>
        <v>0</v>
      </c>
      <c r="BH160" s="145">
        <f t="shared" si="15"/>
        <v>0</v>
      </c>
      <c r="BI160" s="145">
        <f t="shared" si="16"/>
        <v>0</v>
      </c>
      <c r="BJ160" s="14" t="s">
        <v>111</v>
      </c>
      <c r="BK160" s="146">
        <f t="shared" si="17"/>
        <v>0</v>
      </c>
      <c r="BL160" s="14" t="s">
        <v>110</v>
      </c>
      <c r="BM160" s="144" t="s">
        <v>265</v>
      </c>
    </row>
    <row r="161" spans="1:65" s="2" customFormat="1" ht="36">
      <c r="A161" s="26"/>
      <c r="B161" s="133"/>
      <c r="C161" s="147" t="s">
        <v>266</v>
      </c>
      <c r="D161" s="147" t="s">
        <v>100</v>
      </c>
      <c r="E161" s="148" t="s">
        <v>267</v>
      </c>
      <c r="F161" s="149" t="s">
        <v>465</v>
      </c>
      <c r="G161" s="150" t="s">
        <v>123</v>
      </c>
      <c r="H161" s="151">
        <v>6</v>
      </c>
      <c r="I161" s="138"/>
      <c r="J161" s="138"/>
      <c r="K161" s="152"/>
      <c r="L161" s="153"/>
      <c r="M161" s="154" t="s">
        <v>1</v>
      </c>
      <c r="N161" s="155" t="s">
        <v>36</v>
      </c>
      <c r="O161" s="142">
        <v>0</v>
      </c>
      <c r="P161" s="142">
        <f t="shared" si="9"/>
        <v>0</v>
      </c>
      <c r="Q161" s="142">
        <v>0</v>
      </c>
      <c r="R161" s="142">
        <f t="shared" si="10"/>
        <v>0</v>
      </c>
      <c r="S161" s="142">
        <v>0</v>
      </c>
      <c r="T161" s="143">
        <f t="shared" si="11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4" t="s">
        <v>124</v>
      </c>
      <c r="AT161" s="144" t="s">
        <v>100</v>
      </c>
      <c r="AU161" s="144" t="s">
        <v>111</v>
      </c>
      <c r="AY161" s="14" t="s">
        <v>103</v>
      </c>
      <c r="BE161" s="145">
        <f t="shared" si="12"/>
        <v>0</v>
      </c>
      <c r="BF161" s="145">
        <f t="shared" si="13"/>
        <v>0</v>
      </c>
      <c r="BG161" s="145">
        <f t="shared" si="14"/>
        <v>0</v>
      </c>
      <c r="BH161" s="145">
        <f t="shared" si="15"/>
        <v>0</v>
      </c>
      <c r="BI161" s="145">
        <f t="shared" si="16"/>
        <v>0</v>
      </c>
      <c r="BJ161" s="14" t="s">
        <v>111</v>
      </c>
      <c r="BK161" s="146">
        <f t="shared" si="17"/>
        <v>0</v>
      </c>
      <c r="BL161" s="14" t="s">
        <v>110</v>
      </c>
      <c r="BM161" s="144" t="s">
        <v>268</v>
      </c>
    </row>
    <row r="162" spans="1:65" s="2" customFormat="1" ht="36">
      <c r="A162" s="26"/>
      <c r="B162" s="133"/>
      <c r="C162" s="147" t="s">
        <v>269</v>
      </c>
      <c r="D162" s="147" t="s">
        <v>100</v>
      </c>
      <c r="E162" s="148" t="s">
        <v>270</v>
      </c>
      <c r="F162" s="149" t="s">
        <v>464</v>
      </c>
      <c r="G162" s="150" t="s">
        <v>123</v>
      </c>
      <c r="H162" s="151">
        <v>4</v>
      </c>
      <c r="I162" s="138"/>
      <c r="J162" s="138"/>
      <c r="K162" s="152"/>
      <c r="L162" s="153"/>
      <c r="M162" s="154" t="s">
        <v>1</v>
      </c>
      <c r="N162" s="155" t="s">
        <v>36</v>
      </c>
      <c r="O162" s="142">
        <v>0</v>
      </c>
      <c r="P162" s="142">
        <f t="shared" si="9"/>
        <v>0</v>
      </c>
      <c r="Q162" s="142">
        <v>0</v>
      </c>
      <c r="R162" s="142">
        <f t="shared" si="10"/>
        <v>0</v>
      </c>
      <c r="S162" s="142">
        <v>0</v>
      </c>
      <c r="T162" s="143">
        <f t="shared" si="11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4" t="s">
        <v>124</v>
      </c>
      <c r="AT162" s="144" t="s">
        <v>100</v>
      </c>
      <c r="AU162" s="144" t="s">
        <v>111</v>
      </c>
      <c r="AY162" s="14" t="s">
        <v>103</v>
      </c>
      <c r="BE162" s="145">
        <f t="shared" si="12"/>
        <v>0</v>
      </c>
      <c r="BF162" s="145">
        <f t="shared" si="13"/>
        <v>0</v>
      </c>
      <c r="BG162" s="145">
        <f t="shared" si="14"/>
        <v>0</v>
      </c>
      <c r="BH162" s="145">
        <f t="shared" si="15"/>
        <v>0</v>
      </c>
      <c r="BI162" s="145">
        <f t="shared" si="16"/>
        <v>0</v>
      </c>
      <c r="BJ162" s="14" t="s">
        <v>111</v>
      </c>
      <c r="BK162" s="146">
        <f t="shared" si="17"/>
        <v>0</v>
      </c>
      <c r="BL162" s="14" t="s">
        <v>110</v>
      </c>
      <c r="BM162" s="144" t="s">
        <v>271</v>
      </c>
    </row>
    <row r="163" spans="1:65" s="2" customFormat="1" ht="24">
      <c r="A163" s="26"/>
      <c r="B163" s="133"/>
      <c r="C163" s="147" t="s">
        <v>272</v>
      </c>
      <c r="D163" s="147" t="s">
        <v>100</v>
      </c>
      <c r="E163" s="148" t="s">
        <v>273</v>
      </c>
      <c r="F163" s="149" t="s">
        <v>467</v>
      </c>
      <c r="G163" s="150" t="s">
        <v>123</v>
      </c>
      <c r="H163" s="151">
        <v>6</v>
      </c>
      <c r="I163" s="138"/>
      <c r="J163" s="138"/>
      <c r="K163" s="152"/>
      <c r="L163" s="153"/>
      <c r="M163" s="154" t="s">
        <v>1</v>
      </c>
      <c r="N163" s="155" t="s">
        <v>36</v>
      </c>
      <c r="O163" s="142">
        <v>0</v>
      </c>
      <c r="P163" s="142">
        <f t="shared" si="9"/>
        <v>0</v>
      </c>
      <c r="Q163" s="142">
        <v>0</v>
      </c>
      <c r="R163" s="142">
        <f t="shared" si="10"/>
        <v>0</v>
      </c>
      <c r="S163" s="142">
        <v>0</v>
      </c>
      <c r="T163" s="143">
        <f t="shared" si="11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4" t="s">
        <v>124</v>
      </c>
      <c r="AT163" s="144" t="s">
        <v>100</v>
      </c>
      <c r="AU163" s="144" t="s">
        <v>111</v>
      </c>
      <c r="AY163" s="14" t="s">
        <v>103</v>
      </c>
      <c r="BE163" s="145">
        <f t="shared" si="12"/>
        <v>0</v>
      </c>
      <c r="BF163" s="145">
        <f t="shared" si="13"/>
        <v>0</v>
      </c>
      <c r="BG163" s="145">
        <f t="shared" si="14"/>
        <v>0</v>
      </c>
      <c r="BH163" s="145">
        <f t="shared" si="15"/>
        <v>0</v>
      </c>
      <c r="BI163" s="145">
        <f t="shared" si="16"/>
        <v>0</v>
      </c>
      <c r="BJ163" s="14" t="s">
        <v>111</v>
      </c>
      <c r="BK163" s="146">
        <f t="shared" si="17"/>
        <v>0</v>
      </c>
      <c r="BL163" s="14" t="s">
        <v>110</v>
      </c>
      <c r="BM163" s="144" t="s">
        <v>274</v>
      </c>
    </row>
    <row r="164" spans="1:65" s="2" customFormat="1" ht="36">
      <c r="A164" s="26"/>
      <c r="B164" s="133"/>
      <c r="C164" s="147" t="s">
        <v>275</v>
      </c>
      <c r="D164" s="147" t="s">
        <v>100</v>
      </c>
      <c r="E164" s="148" t="s">
        <v>276</v>
      </c>
      <c r="F164" s="149" t="s">
        <v>466</v>
      </c>
      <c r="G164" s="150" t="s">
        <v>123</v>
      </c>
      <c r="H164" s="151">
        <v>12</v>
      </c>
      <c r="I164" s="138"/>
      <c r="J164" s="138"/>
      <c r="K164" s="152"/>
      <c r="L164" s="153"/>
      <c r="M164" s="154" t="s">
        <v>1</v>
      </c>
      <c r="N164" s="155" t="s">
        <v>36</v>
      </c>
      <c r="O164" s="142">
        <v>0</v>
      </c>
      <c r="P164" s="142">
        <f t="shared" si="9"/>
        <v>0</v>
      </c>
      <c r="Q164" s="142">
        <v>0</v>
      </c>
      <c r="R164" s="142">
        <f t="shared" si="10"/>
        <v>0</v>
      </c>
      <c r="S164" s="142">
        <v>0</v>
      </c>
      <c r="T164" s="143">
        <f t="shared" si="11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4" t="s">
        <v>124</v>
      </c>
      <c r="AT164" s="144" t="s">
        <v>100</v>
      </c>
      <c r="AU164" s="144" t="s">
        <v>111</v>
      </c>
      <c r="AY164" s="14" t="s">
        <v>103</v>
      </c>
      <c r="BE164" s="145">
        <f t="shared" si="12"/>
        <v>0</v>
      </c>
      <c r="BF164" s="145">
        <f t="shared" si="13"/>
        <v>0</v>
      </c>
      <c r="BG164" s="145">
        <f t="shared" si="14"/>
        <v>0</v>
      </c>
      <c r="BH164" s="145">
        <f t="shared" si="15"/>
        <v>0</v>
      </c>
      <c r="BI164" s="145">
        <f t="shared" si="16"/>
        <v>0</v>
      </c>
      <c r="BJ164" s="14" t="s">
        <v>111</v>
      </c>
      <c r="BK164" s="146">
        <f t="shared" si="17"/>
        <v>0</v>
      </c>
      <c r="BL164" s="14" t="s">
        <v>110</v>
      </c>
      <c r="BM164" s="144" t="s">
        <v>277</v>
      </c>
    </row>
    <row r="165" spans="1:65" s="2" customFormat="1" ht="24">
      <c r="A165" s="26"/>
      <c r="B165" s="133"/>
      <c r="C165" s="134" t="s">
        <v>278</v>
      </c>
      <c r="D165" s="134" t="s">
        <v>106</v>
      </c>
      <c r="E165" s="135" t="s">
        <v>279</v>
      </c>
      <c r="F165" s="136" t="s">
        <v>280</v>
      </c>
      <c r="G165" s="137" t="s">
        <v>109</v>
      </c>
      <c r="H165" s="138">
        <v>30</v>
      </c>
      <c r="I165" s="138"/>
      <c r="J165" s="138"/>
      <c r="K165" s="139"/>
      <c r="L165" s="27"/>
      <c r="M165" s="140" t="s">
        <v>1</v>
      </c>
      <c r="N165" s="141" t="s">
        <v>36</v>
      </c>
      <c r="O165" s="142">
        <v>0.15</v>
      </c>
      <c r="P165" s="142">
        <f t="shared" si="9"/>
        <v>4.5</v>
      </c>
      <c r="Q165" s="142">
        <v>0</v>
      </c>
      <c r="R165" s="142">
        <f t="shared" si="10"/>
        <v>0</v>
      </c>
      <c r="S165" s="142">
        <v>0</v>
      </c>
      <c r="T165" s="143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4" t="s">
        <v>110</v>
      </c>
      <c r="AT165" s="144" t="s">
        <v>106</v>
      </c>
      <c r="AU165" s="144" t="s">
        <v>111</v>
      </c>
      <c r="AY165" s="14" t="s">
        <v>103</v>
      </c>
      <c r="BE165" s="145">
        <f t="shared" si="12"/>
        <v>0</v>
      </c>
      <c r="BF165" s="145">
        <f t="shared" si="13"/>
        <v>0</v>
      </c>
      <c r="BG165" s="145">
        <f t="shared" si="14"/>
        <v>0</v>
      </c>
      <c r="BH165" s="145">
        <f t="shared" si="15"/>
        <v>0</v>
      </c>
      <c r="BI165" s="145">
        <f t="shared" si="16"/>
        <v>0</v>
      </c>
      <c r="BJ165" s="14" t="s">
        <v>111</v>
      </c>
      <c r="BK165" s="146">
        <f t="shared" si="17"/>
        <v>0</v>
      </c>
      <c r="BL165" s="14" t="s">
        <v>110</v>
      </c>
      <c r="BM165" s="144" t="s">
        <v>281</v>
      </c>
    </row>
    <row r="166" spans="1:65" s="2" customFormat="1" ht="12">
      <c r="A166" s="26"/>
      <c r="B166" s="133"/>
      <c r="C166" s="147" t="s">
        <v>282</v>
      </c>
      <c r="D166" s="147" t="s">
        <v>100</v>
      </c>
      <c r="E166" s="148" t="s">
        <v>283</v>
      </c>
      <c r="F166" s="149" t="s">
        <v>284</v>
      </c>
      <c r="G166" s="150" t="s">
        <v>285</v>
      </c>
      <c r="H166" s="151">
        <v>30</v>
      </c>
      <c r="I166" s="138"/>
      <c r="J166" s="138"/>
      <c r="K166" s="152"/>
      <c r="L166" s="153"/>
      <c r="M166" s="154" t="s">
        <v>1</v>
      </c>
      <c r="N166" s="155" t="s">
        <v>36</v>
      </c>
      <c r="O166" s="142">
        <v>0</v>
      </c>
      <c r="P166" s="142">
        <f t="shared" si="9"/>
        <v>0</v>
      </c>
      <c r="Q166" s="142">
        <v>1E-3</v>
      </c>
      <c r="R166" s="142">
        <f t="shared" si="10"/>
        <v>0.03</v>
      </c>
      <c r="S166" s="142">
        <v>0</v>
      </c>
      <c r="T166" s="143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4" t="s">
        <v>115</v>
      </c>
      <c r="AT166" s="144" t="s">
        <v>100</v>
      </c>
      <c r="AU166" s="144" t="s">
        <v>111</v>
      </c>
      <c r="AY166" s="14" t="s">
        <v>103</v>
      </c>
      <c r="BE166" s="145">
        <f t="shared" si="12"/>
        <v>0</v>
      </c>
      <c r="BF166" s="145">
        <f t="shared" si="13"/>
        <v>0</v>
      </c>
      <c r="BG166" s="145">
        <f t="shared" si="14"/>
        <v>0</v>
      </c>
      <c r="BH166" s="145">
        <f t="shared" si="15"/>
        <v>0</v>
      </c>
      <c r="BI166" s="145">
        <f t="shared" si="16"/>
        <v>0</v>
      </c>
      <c r="BJ166" s="14" t="s">
        <v>111</v>
      </c>
      <c r="BK166" s="146">
        <f t="shared" si="17"/>
        <v>0</v>
      </c>
      <c r="BL166" s="14" t="s">
        <v>115</v>
      </c>
      <c r="BM166" s="144" t="s">
        <v>286</v>
      </c>
    </row>
    <row r="167" spans="1:65" s="2" customFormat="1" ht="24">
      <c r="A167" s="26"/>
      <c r="B167" s="133"/>
      <c r="C167" s="134" t="s">
        <v>287</v>
      </c>
      <c r="D167" s="134" t="s">
        <v>106</v>
      </c>
      <c r="E167" s="135" t="s">
        <v>288</v>
      </c>
      <c r="F167" s="136" t="s">
        <v>289</v>
      </c>
      <c r="G167" s="137" t="s">
        <v>109</v>
      </c>
      <c r="H167" s="138">
        <v>110</v>
      </c>
      <c r="I167" s="138"/>
      <c r="J167" s="138"/>
      <c r="K167" s="139"/>
      <c r="L167" s="27"/>
      <c r="M167" s="140" t="s">
        <v>1</v>
      </c>
      <c r="N167" s="141" t="s">
        <v>36</v>
      </c>
      <c r="O167" s="142">
        <v>7.4999999999999997E-2</v>
      </c>
      <c r="P167" s="142">
        <f t="shared" si="9"/>
        <v>8.25</v>
      </c>
      <c r="Q167" s="142">
        <v>0</v>
      </c>
      <c r="R167" s="142">
        <f t="shared" si="10"/>
        <v>0</v>
      </c>
      <c r="S167" s="142">
        <v>0</v>
      </c>
      <c r="T167" s="143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4" t="s">
        <v>110</v>
      </c>
      <c r="AT167" s="144" t="s">
        <v>106</v>
      </c>
      <c r="AU167" s="144" t="s">
        <v>111</v>
      </c>
      <c r="AY167" s="14" t="s">
        <v>103</v>
      </c>
      <c r="BE167" s="145">
        <f t="shared" si="12"/>
        <v>0</v>
      </c>
      <c r="BF167" s="145">
        <f t="shared" si="13"/>
        <v>0</v>
      </c>
      <c r="BG167" s="145">
        <f t="shared" si="14"/>
        <v>0</v>
      </c>
      <c r="BH167" s="145">
        <f t="shared" si="15"/>
        <v>0</v>
      </c>
      <c r="BI167" s="145">
        <f t="shared" si="16"/>
        <v>0</v>
      </c>
      <c r="BJ167" s="14" t="s">
        <v>111</v>
      </c>
      <c r="BK167" s="146">
        <f t="shared" si="17"/>
        <v>0</v>
      </c>
      <c r="BL167" s="14" t="s">
        <v>110</v>
      </c>
      <c r="BM167" s="144" t="s">
        <v>290</v>
      </c>
    </row>
    <row r="168" spans="1:65" s="2" customFormat="1" ht="12">
      <c r="A168" s="26"/>
      <c r="B168" s="133"/>
      <c r="C168" s="147" t="s">
        <v>291</v>
      </c>
      <c r="D168" s="147" t="s">
        <v>100</v>
      </c>
      <c r="E168" s="148" t="s">
        <v>292</v>
      </c>
      <c r="F168" s="149" t="s">
        <v>293</v>
      </c>
      <c r="G168" s="150" t="s">
        <v>285</v>
      </c>
      <c r="H168" s="151">
        <v>103.62</v>
      </c>
      <c r="I168" s="138"/>
      <c r="J168" s="138"/>
      <c r="K168" s="152"/>
      <c r="L168" s="153"/>
      <c r="M168" s="154" t="s">
        <v>1</v>
      </c>
      <c r="N168" s="155" t="s">
        <v>36</v>
      </c>
      <c r="O168" s="142">
        <v>0</v>
      </c>
      <c r="P168" s="142">
        <f t="shared" si="9"/>
        <v>0</v>
      </c>
      <c r="Q168" s="142">
        <v>1E-3</v>
      </c>
      <c r="R168" s="142">
        <f t="shared" si="10"/>
        <v>0.10362</v>
      </c>
      <c r="S168" s="142">
        <v>0</v>
      </c>
      <c r="T168" s="143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4" t="s">
        <v>115</v>
      </c>
      <c r="AT168" s="144" t="s">
        <v>100</v>
      </c>
      <c r="AU168" s="144" t="s">
        <v>111</v>
      </c>
      <c r="AY168" s="14" t="s">
        <v>103</v>
      </c>
      <c r="BE168" s="145">
        <f t="shared" si="12"/>
        <v>0</v>
      </c>
      <c r="BF168" s="145">
        <f t="shared" si="13"/>
        <v>0</v>
      </c>
      <c r="BG168" s="145">
        <f t="shared" si="14"/>
        <v>0</v>
      </c>
      <c r="BH168" s="145">
        <f t="shared" si="15"/>
        <v>0</v>
      </c>
      <c r="BI168" s="145">
        <f t="shared" si="16"/>
        <v>0</v>
      </c>
      <c r="BJ168" s="14" t="s">
        <v>111</v>
      </c>
      <c r="BK168" s="146">
        <f t="shared" si="17"/>
        <v>0</v>
      </c>
      <c r="BL168" s="14" t="s">
        <v>115</v>
      </c>
      <c r="BM168" s="144" t="s">
        <v>294</v>
      </c>
    </row>
    <row r="169" spans="1:65" s="2" customFormat="1" ht="24">
      <c r="A169" s="26"/>
      <c r="B169" s="133"/>
      <c r="C169" s="134" t="s">
        <v>295</v>
      </c>
      <c r="D169" s="134" t="s">
        <v>106</v>
      </c>
      <c r="E169" s="135" t="s">
        <v>296</v>
      </c>
      <c r="F169" s="136" t="s">
        <v>297</v>
      </c>
      <c r="G169" s="137" t="s">
        <v>123</v>
      </c>
      <c r="H169" s="138">
        <v>1</v>
      </c>
      <c r="I169" s="138"/>
      <c r="J169" s="138"/>
      <c r="K169" s="139"/>
      <c r="L169" s="27"/>
      <c r="M169" s="140" t="s">
        <v>1</v>
      </c>
      <c r="N169" s="141" t="s">
        <v>36</v>
      </c>
      <c r="O169" s="142">
        <v>0.97</v>
      </c>
      <c r="P169" s="142">
        <f t="shared" si="9"/>
        <v>0.97</v>
      </c>
      <c r="Q169" s="142">
        <v>0</v>
      </c>
      <c r="R169" s="142">
        <f t="shared" si="10"/>
        <v>0</v>
      </c>
      <c r="S169" s="142">
        <v>0</v>
      </c>
      <c r="T169" s="143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4" t="s">
        <v>110</v>
      </c>
      <c r="AT169" s="144" t="s">
        <v>106</v>
      </c>
      <c r="AU169" s="144" t="s">
        <v>111</v>
      </c>
      <c r="AY169" s="14" t="s">
        <v>103</v>
      </c>
      <c r="BE169" s="145">
        <f t="shared" si="12"/>
        <v>0</v>
      </c>
      <c r="BF169" s="145">
        <f t="shared" si="13"/>
        <v>0</v>
      </c>
      <c r="BG169" s="145">
        <f t="shared" si="14"/>
        <v>0</v>
      </c>
      <c r="BH169" s="145">
        <f t="shared" si="15"/>
        <v>0</v>
      </c>
      <c r="BI169" s="145">
        <f t="shared" si="16"/>
        <v>0</v>
      </c>
      <c r="BJ169" s="14" t="s">
        <v>111</v>
      </c>
      <c r="BK169" s="146">
        <f t="shared" si="17"/>
        <v>0</v>
      </c>
      <c r="BL169" s="14" t="s">
        <v>110</v>
      </c>
      <c r="BM169" s="144" t="s">
        <v>298</v>
      </c>
    </row>
    <row r="170" spans="1:65" s="2" customFormat="1" ht="12">
      <c r="A170" s="26"/>
      <c r="B170" s="133"/>
      <c r="C170" s="147" t="s">
        <v>299</v>
      </c>
      <c r="D170" s="147" t="s">
        <v>100</v>
      </c>
      <c r="E170" s="148" t="s">
        <v>300</v>
      </c>
      <c r="F170" s="149" t="s">
        <v>301</v>
      </c>
      <c r="G170" s="150" t="s">
        <v>176</v>
      </c>
      <c r="H170" s="151">
        <v>1</v>
      </c>
      <c r="I170" s="138"/>
      <c r="J170" s="138"/>
      <c r="K170" s="152"/>
      <c r="L170" s="153"/>
      <c r="M170" s="154" t="s">
        <v>1</v>
      </c>
      <c r="N170" s="155" t="s">
        <v>36</v>
      </c>
      <c r="O170" s="142">
        <v>0</v>
      </c>
      <c r="P170" s="142">
        <f t="shared" si="9"/>
        <v>0</v>
      </c>
      <c r="Q170" s="142">
        <v>0</v>
      </c>
      <c r="R170" s="142">
        <f t="shared" si="10"/>
        <v>0</v>
      </c>
      <c r="S170" s="142">
        <v>0</v>
      </c>
      <c r="T170" s="143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4" t="s">
        <v>124</v>
      </c>
      <c r="AT170" s="144" t="s">
        <v>100</v>
      </c>
      <c r="AU170" s="144" t="s">
        <v>111</v>
      </c>
      <c r="AY170" s="14" t="s">
        <v>103</v>
      </c>
      <c r="BE170" s="145">
        <f t="shared" si="12"/>
        <v>0</v>
      </c>
      <c r="BF170" s="145">
        <f t="shared" si="13"/>
        <v>0</v>
      </c>
      <c r="BG170" s="145">
        <f t="shared" si="14"/>
        <v>0</v>
      </c>
      <c r="BH170" s="145">
        <f t="shared" si="15"/>
        <v>0</v>
      </c>
      <c r="BI170" s="145">
        <f t="shared" si="16"/>
        <v>0</v>
      </c>
      <c r="BJ170" s="14" t="s">
        <v>111</v>
      </c>
      <c r="BK170" s="146">
        <f t="shared" si="17"/>
        <v>0</v>
      </c>
      <c r="BL170" s="14" t="s">
        <v>110</v>
      </c>
      <c r="BM170" s="144" t="s">
        <v>302</v>
      </c>
    </row>
    <row r="171" spans="1:65" s="2" customFormat="1" ht="24">
      <c r="A171" s="26"/>
      <c r="B171" s="133"/>
      <c r="C171" s="134" t="s">
        <v>303</v>
      </c>
      <c r="D171" s="134" t="s">
        <v>106</v>
      </c>
      <c r="E171" s="135" t="s">
        <v>304</v>
      </c>
      <c r="F171" s="136" t="s">
        <v>305</v>
      </c>
      <c r="G171" s="137" t="s">
        <v>123</v>
      </c>
      <c r="H171" s="138">
        <v>6</v>
      </c>
      <c r="I171" s="138"/>
      <c r="J171" s="138"/>
      <c r="K171" s="139"/>
      <c r="L171" s="27"/>
      <c r="M171" s="140" t="s">
        <v>1</v>
      </c>
      <c r="N171" s="141" t="s">
        <v>36</v>
      </c>
      <c r="O171" s="142">
        <v>0.28699999999999998</v>
      </c>
      <c r="P171" s="142">
        <f t="shared" si="9"/>
        <v>1.722</v>
      </c>
      <c r="Q171" s="142">
        <v>0</v>
      </c>
      <c r="R171" s="142">
        <f t="shared" si="10"/>
        <v>0</v>
      </c>
      <c r="S171" s="142">
        <v>0</v>
      </c>
      <c r="T171" s="143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4" t="s">
        <v>110</v>
      </c>
      <c r="AT171" s="144" t="s">
        <v>106</v>
      </c>
      <c r="AU171" s="144" t="s">
        <v>111</v>
      </c>
      <c r="AY171" s="14" t="s">
        <v>103</v>
      </c>
      <c r="BE171" s="145">
        <f t="shared" si="12"/>
        <v>0</v>
      </c>
      <c r="BF171" s="145">
        <f t="shared" si="13"/>
        <v>0</v>
      </c>
      <c r="BG171" s="145">
        <f t="shared" si="14"/>
        <v>0</v>
      </c>
      <c r="BH171" s="145">
        <f t="shared" si="15"/>
        <v>0</v>
      </c>
      <c r="BI171" s="145">
        <f t="shared" si="16"/>
        <v>0</v>
      </c>
      <c r="BJ171" s="14" t="s">
        <v>111</v>
      </c>
      <c r="BK171" s="146">
        <f t="shared" si="17"/>
        <v>0</v>
      </c>
      <c r="BL171" s="14" t="s">
        <v>110</v>
      </c>
      <c r="BM171" s="144" t="s">
        <v>306</v>
      </c>
    </row>
    <row r="172" spans="1:65" s="2" customFormat="1" ht="12">
      <c r="A172" s="26"/>
      <c r="B172" s="133"/>
      <c r="C172" s="147" t="s">
        <v>307</v>
      </c>
      <c r="D172" s="147" t="s">
        <v>100</v>
      </c>
      <c r="E172" s="148" t="s">
        <v>308</v>
      </c>
      <c r="F172" s="149" t="s">
        <v>309</v>
      </c>
      <c r="G172" s="150" t="s">
        <v>123</v>
      </c>
      <c r="H172" s="151">
        <v>6</v>
      </c>
      <c r="I172" s="138"/>
      <c r="J172" s="138"/>
      <c r="K172" s="152"/>
      <c r="L172" s="153"/>
      <c r="M172" s="154" t="s">
        <v>1</v>
      </c>
      <c r="N172" s="155" t="s">
        <v>36</v>
      </c>
      <c r="O172" s="142">
        <v>0</v>
      </c>
      <c r="P172" s="142">
        <f t="shared" si="9"/>
        <v>0</v>
      </c>
      <c r="Q172" s="142">
        <v>1E-4</v>
      </c>
      <c r="R172" s="142">
        <f t="shared" si="10"/>
        <v>6.0000000000000006E-4</v>
      </c>
      <c r="S172" s="142">
        <v>0</v>
      </c>
      <c r="T172" s="143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4" t="s">
        <v>115</v>
      </c>
      <c r="AT172" s="144" t="s">
        <v>100</v>
      </c>
      <c r="AU172" s="144" t="s">
        <v>111</v>
      </c>
      <c r="AY172" s="14" t="s">
        <v>103</v>
      </c>
      <c r="BE172" s="145">
        <f t="shared" si="12"/>
        <v>0</v>
      </c>
      <c r="BF172" s="145">
        <f t="shared" si="13"/>
        <v>0</v>
      </c>
      <c r="BG172" s="145">
        <f t="shared" si="14"/>
        <v>0</v>
      </c>
      <c r="BH172" s="145">
        <f t="shared" si="15"/>
        <v>0</v>
      </c>
      <c r="BI172" s="145">
        <f t="shared" si="16"/>
        <v>0</v>
      </c>
      <c r="BJ172" s="14" t="s">
        <v>111</v>
      </c>
      <c r="BK172" s="146">
        <f t="shared" si="17"/>
        <v>0</v>
      </c>
      <c r="BL172" s="14" t="s">
        <v>115</v>
      </c>
      <c r="BM172" s="144" t="s">
        <v>310</v>
      </c>
    </row>
    <row r="173" spans="1:65" s="2" customFormat="1" ht="24">
      <c r="A173" s="26"/>
      <c r="B173" s="133"/>
      <c r="C173" s="147" t="s">
        <v>311</v>
      </c>
      <c r="D173" s="147" t="s">
        <v>100</v>
      </c>
      <c r="E173" s="148" t="s">
        <v>312</v>
      </c>
      <c r="F173" s="149" t="s">
        <v>313</v>
      </c>
      <c r="G173" s="150" t="s">
        <v>123</v>
      </c>
      <c r="H173" s="151">
        <v>6</v>
      </c>
      <c r="I173" s="138"/>
      <c r="J173" s="138"/>
      <c r="K173" s="152"/>
      <c r="L173" s="153"/>
      <c r="M173" s="154" t="s">
        <v>1</v>
      </c>
      <c r="N173" s="155" t="s">
        <v>36</v>
      </c>
      <c r="O173" s="142">
        <v>0</v>
      </c>
      <c r="P173" s="142">
        <f t="shared" si="9"/>
        <v>0</v>
      </c>
      <c r="Q173" s="142">
        <v>3.0000000000000001E-5</v>
      </c>
      <c r="R173" s="142">
        <f t="shared" si="10"/>
        <v>1.8000000000000001E-4</v>
      </c>
      <c r="S173" s="142">
        <v>0</v>
      </c>
      <c r="T173" s="143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4" t="s">
        <v>115</v>
      </c>
      <c r="AT173" s="144" t="s">
        <v>100</v>
      </c>
      <c r="AU173" s="144" t="s">
        <v>111</v>
      </c>
      <c r="AY173" s="14" t="s">
        <v>103</v>
      </c>
      <c r="BE173" s="145">
        <f t="shared" si="12"/>
        <v>0</v>
      </c>
      <c r="BF173" s="145">
        <f t="shared" si="13"/>
        <v>0</v>
      </c>
      <c r="BG173" s="145">
        <f t="shared" si="14"/>
        <v>0</v>
      </c>
      <c r="BH173" s="145">
        <f t="shared" si="15"/>
        <v>0</v>
      </c>
      <c r="BI173" s="145">
        <f t="shared" si="16"/>
        <v>0</v>
      </c>
      <c r="BJ173" s="14" t="s">
        <v>111</v>
      </c>
      <c r="BK173" s="146">
        <f t="shared" si="17"/>
        <v>0</v>
      </c>
      <c r="BL173" s="14" t="s">
        <v>115</v>
      </c>
      <c r="BM173" s="144" t="s">
        <v>314</v>
      </c>
    </row>
    <row r="174" spans="1:65" s="2" customFormat="1" ht="24">
      <c r="A174" s="26"/>
      <c r="B174" s="133"/>
      <c r="C174" s="134" t="s">
        <v>315</v>
      </c>
      <c r="D174" s="134" t="s">
        <v>106</v>
      </c>
      <c r="E174" s="135" t="s">
        <v>316</v>
      </c>
      <c r="F174" s="136" t="s">
        <v>317</v>
      </c>
      <c r="G174" s="137" t="s">
        <v>123</v>
      </c>
      <c r="H174" s="138">
        <v>2</v>
      </c>
      <c r="I174" s="138"/>
      <c r="J174" s="138"/>
      <c r="K174" s="139"/>
      <c r="L174" s="27"/>
      <c r="M174" s="140" t="s">
        <v>1</v>
      </c>
      <c r="N174" s="141" t="s">
        <v>36</v>
      </c>
      <c r="O174" s="142">
        <v>0.16700000000000001</v>
      </c>
      <c r="P174" s="142">
        <f t="shared" si="9"/>
        <v>0.33400000000000002</v>
      </c>
      <c r="Q174" s="142">
        <v>0</v>
      </c>
      <c r="R174" s="142">
        <f t="shared" si="10"/>
        <v>0</v>
      </c>
      <c r="S174" s="142">
        <v>0</v>
      </c>
      <c r="T174" s="143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4" t="s">
        <v>110</v>
      </c>
      <c r="AT174" s="144" t="s">
        <v>106</v>
      </c>
      <c r="AU174" s="144" t="s">
        <v>111</v>
      </c>
      <c r="AY174" s="14" t="s">
        <v>103</v>
      </c>
      <c r="BE174" s="145">
        <f t="shared" si="12"/>
        <v>0</v>
      </c>
      <c r="BF174" s="145">
        <f t="shared" si="13"/>
        <v>0</v>
      </c>
      <c r="BG174" s="145">
        <f t="shared" si="14"/>
        <v>0</v>
      </c>
      <c r="BH174" s="145">
        <f t="shared" si="15"/>
        <v>0</v>
      </c>
      <c r="BI174" s="145">
        <f t="shared" si="16"/>
        <v>0</v>
      </c>
      <c r="BJ174" s="14" t="s">
        <v>111</v>
      </c>
      <c r="BK174" s="146">
        <f t="shared" si="17"/>
        <v>0</v>
      </c>
      <c r="BL174" s="14" t="s">
        <v>110</v>
      </c>
      <c r="BM174" s="144" t="s">
        <v>318</v>
      </c>
    </row>
    <row r="175" spans="1:65" s="2" customFormat="1" ht="24">
      <c r="A175" s="26"/>
      <c r="B175" s="133"/>
      <c r="C175" s="147" t="s">
        <v>319</v>
      </c>
      <c r="D175" s="147" t="s">
        <v>100</v>
      </c>
      <c r="E175" s="148" t="s">
        <v>320</v>
      </c>
      <c r="F175" s="149" t="s">
        <v>321</v>
      </c>
      <c r="G175" s="150" t="s">
        <v>123</v>
      </c>
      <c r="H175" s="151">
        <v>2</v>
      </c>
      <c r="I175" s="138"/>
      <c r="J175" s="138"/>
      <c r="K175" s="152"/>
      <c r="L175" s="153"/>
      <c r="M175" s="154" t="s">
        <v>1</v>
      </c>
      <c r="N175" s="155" t="s">
        <v>36</v>
      </c>
      <c r="O175" s="142">
        <v>0</v>
      </c>
      <c r="P175" s="142">
        <f t="shared" si="9"/>
        <v>0</v>
      </c>
      <c r="Q175" s="142">
        <v>2.2000000000000001E-4</v>
      </c>
      <c r="R175" s="142">
        <f t="shared" si="10"/>
        <v>4.4000000000000002E-4</v>
      </c>
      <c r="S175" s="142">
        <v>0</v>
      </c>
      <c r="T175" s="143">
        <f t="shared" si="11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4" t="s">
        <v>115</v>
      </c>
      <c r="AT175" s="144" t="s">
        <v>100</v>
      </c>
      <c r="AU175" s="144" t="s">
        <v>111</v>
      </c>
      <c r="AY175" s="14" t="s">
        <v>103</v>
      </c>
      <c r="BE175" s="145">
        <f t="shared" si="12"/>
        <v>0</v>
      </c>
      <c r="BF175" s="145">
        <f t="shared" si="13"/>
        <v>0</v>
      </c>
      <c r="BG175" s="145">
        <f t="shared" si="14"/>
        <v>0</v>
      </c>
      <c r="BH175" s="145">
        <f t="shared" si="15"/>
        <v>0</v>
      </c>
      <c r="BI175" s="145">
        <f t="shared" si="16"/>
        <v>0</v>
      </c>
      <c r="BJ175" s="14" t="s">
        <v>111</v>
      </c>
      <c r="BK175" s="146">
        <f t="shared" si="17"/>
        <v>0</v>
      </c>
      <c r="BL175" s="14" t="s">
        <v>115</v>
      </c>
      <c r="BM175" s="144" t="s">
        <v>322</v>
      </c>
    </row>
    <row r="176" spans="1:65" s="2" customFormat="1" ht="24">
      <c r="A176" s="26"/>
      <c r="B176" s="133"/>
      <c r="C176" s="134" t="s">
        <v>323</v>
      </c>
      <c r="D176" s="134" t="s">
        <v>106</v>
      </c>
      <c r="E176" s="135" t="s">
        <v>324</v>
      </c>
      <c r="F176" s="136" t="s">
        <v>325</v>
      </c>
      <c r="G176" s="137" t="s">
        <v>123</v>
      </c>
      <c r="H176" s="138">
        <v>18</v>
      </c>
      <c r="I176" s="138"/>
      <c r="J176" s="138"/>
      <c r="K176" s="139"/>
      <c r="L176" s="27"/>
      <c r="M176" s="140" t="s">
        <v>1</v>
      </c>
      <c r="N176" s="141" t="s">
        <v>36</v>
      </c>
      <c r="O176" s="142">
        <v>0.16700000000000001</v>
      </c>
      <c r="P176" s="142">
        <f t="shared" si="9"/>
        <v>3.0060000000000002</v>
      </c>
      <c r="Q176" s="142">
        <v>0</v>
      </c>
      <c r="R176" s="142">
        <f t="shared" si="10"/>
        <v>0</v>
      </c>
      <c r="S176" s="142">
        <v>0</v>
      </c>
      <c r="T176" s="143">
        <f t="shared" si="11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4" t="s">
        <v>110</v>
      </c>
      <c r="AT176" s="144" t="s">
        <v>106</v>
      </c>
      <c r="AU176" s="144" t="s">
        <v>111</v>
      </c>
      <c r="AY176" s="14" t="s">
        <v>103</v>
      </c>
      <c r="BE176" s="145">
        <f t="shared" si="12"/>
        <v>0</v>
      </c>
      <c r="BF176" s="145">
        <f t="shared" si="13"/>
        <v>0</v>
      </c>
      <c r="BG176" s="145">
        <f t="shared" si="14"/>
        <v>0</v>
      </c>
      <c r="BH176" s="145">
        <f t="shared" si="15"/>
        <v>0</v>
      </c>
      <c r="BI176" s="145">
        <f t="shared" si="16"/>
        <v>0</v>
      </c>
      <c r="BJ176" s="14" t="s">
        <v>111</v>
      </c>
      <c r="BK176" s="146">
        <f t="shared" si="17"/>
        <v>0</v>
      </c>
      <c r="BL176" s="14" t="s">
        <v>110</v>
      </c>
      <c r="BM176" s="144" t="s">
        <v>326</v>
      </c>
    </row>
    <row r="177" spans="1:65" s="2" customFormat="1" ht="12">
      <c r="A177" s="26"/>
      <c r="B177" s="133"/>
      <c r="C177" s="147" t="s">
        <v>327</v>
      </c>
      <c r="D177" s="147" t="s">
        <v>100</v>
      </c>
      <c r="E177" s="148" t="s">
        <v>328</v>
      </c>
      <c r="F177" s="149" t="s">
        <v>329</v>
      </c>
      <c r="G177" s="150" t="s">
        <v>123</v>
      </c>
      <c r="H177" s="151">
        <v>18</v>
      </c>
      <c r="I177" s="138"/>
      <c r="J177" s="138"/>
      <c r="K177" s="152"/>
      <c r="L177" s="153"/>
      <c r="M177" s="154" t="s">
        <v>1</v>
      </c>
      <c r="N177" s="155" t="s">
        <v>36</v>
      </c>
      <c r="O177" s="142">
        <v>0</v>
      </c>
      <c r="P177" s="142">
        <f t="shared" si="9"/>
        <v>0</v>
      </c>
      <c r="Q177" s="142">
        <v>2.0000000000000001E-4</v>
      </c>
      <c r="R177" s="142">
        <f t="shared" si="10"/>
        <v>3.6000000000000003E-3</v>
      </c>
      <c r="S177" s="142">
        <v>0</v>
      </c>
      <c r="T177" s="143">
        <f t="shared" si="11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4" t="s">
        <v>115</v>
      </c>
      <c r="AT177" s="144" t="s">
        <v>100</v>
      </c>
      <c r="AU177" s="144" t="s">
        <v>111</v>
      </c>
      <c r="AY177" s="14" t="s">
        <v>103</v>
      </c>
      <c r="BE177" s="145">
        <f t="shared" si="12"/>
        <v>0</v>
      </c>
      <c r="BF177" s="145">
        <f t="shared" si="13"/>
        <v>0</v>
      </c>
      <c r="BG177" s="145">
        <f t="shared" si="14"/>
        <v>0</v>
      </c>
      <c r="BH177" s="145">
        <f t="shared" si="15"/>
        <v>0</v>
      </c>
      <c r="BI177" s="145">
        <f t="shared" si="16"/>
        <v>0</v>
      </c>
      <c r="BJ177" s="14" t="s">
        <v>111</v>
      </c>
      <c r="BK177" s="146">
        <f t="shared" si="17"/>
        <v>0</v>
      </c>
      <c r="BL177" s="14" t="s">
        <v>115</v>
      </c>
      <c r="BM177" s="144" t="s">
        <v>330</v>
      </c>
    </row>
    <row r="178" spans="1:65" s="2" customFormat="1" ht="12">
      <c r="A178" s="26"/>
      <c r="B178" s="133"/>
      <c r="C178" s="134" t="s">
        <v>331</v>
      </c>
      <c r="D178" s="134" t="s">
        <v>106</v>
      </c>
      <c r="E178" s="135" t="s">
        <v>332</v>
      </c>
      <c r="F178" s="136" t="s">
        <v>333</v>
      </c>
      <c r="G178" s="137" t="s">
        <v>109</v>
      </c>
      <c r="H178" s="138">
        <v>50</v>
      </c>
      <c r="I178" s="138"/>
      <c r="J178" s="138"/>
      <c r="K178" s="139"/>
      <c r="L178" s="27"/>
      <c r="M178" s="140" t="s">
        <v>1</v>
      </c>
      <c r="N178" s="141" t="s">
        <v>36</v>
      </c>
      <c r="O178" s="142">
        <v>2.8000000000000001E-2</v>
      </c>
      <c r="P178" s="142">
        <f t="shared" si="9"/>
        <v>1.4000000000000001</v>
      </c>
      <c r="Q178" s="142">
        <v>0</v>
      </c>
      <c r="R178" s="142">
        <f t="shared" si="10"/>
        <v>0</v>
      </c>
      <c r="S178" s="142">
        <v>0</v>
      </c>
      <c r="T178" s="143">
        <f t="shared" si="11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4" t="s">
        <v>110</v>
      </c>
      <c r="AT178" s="144" t="s">
        <v>106</v>
      </c>
      <c r="AU178" s="144" t="s">
        <v>111</v>
      </c>
      <c r="AY178" s="14" t="s">
        <v>103</v>
      </c>
      <c r="BE178" s="145">
        <f t="shared" si="12"/>
        <v>0</v>
      </c>
      <c r="BF178" s="145">
        <f t="shared" si="13"/>
        <v>0</v>
      </c>
      <c r="BG178" s="145">
        <f t="shared" si="14"/>
        <v>0</v>
      </c>
      <c r="BH178" s="145">
        <f t="shared" si="15"/>
        <v>0</v>
      </c>
      <c r="BI178" s="145">
        <f t="shared" si="16"/>
        <v>0</v>
      </c>
      <c r="BJ178" s="14" t="s">
        <v>111</v>
      </c>
      <c r="BK178" s="146">
        <f t="shared" si="17"/>
        <v>0</v>
      </c>
      <c r="BL178" s="14" t="s">
        <v>110</v>
      </c>
      <c r="BM178" s="144" t="s">
        <v>334</v>
      </c>
    </row>
    <row r="179" spans="1:65" s="2" customFormat="1" ht="12">
      <c r="A179" s="26"/>
      <c r="B179" s="133"/>
      <c r="C179" s="147" t="s">
        <v>335</v>
      </c>
      <c r="D179" s="147" t="s">
        <v>100</v>
      </c>
      <c r="E179" s="148" t="s">
        <v>336</v>
      </c>
      <c r="F179" s="149" t="s">
        <v>337</v>
      </c>
      <c r="G179" s="150" t="s">
        <v>109</v>
      </c>
      <c r="H179" s="151">
        <v>50</v>
      </c>
      <c r="I179" s="138"/>
      <c r="J179" s="138"/>
      <c r="K179" s="152"/>
      <c r="L179" s="153"/>
      <c r="M179" s="154" t="s">
        <v>1</v>
      </c>
      <c r="N179" s="155" t="s">
        <v>36</v>
      </c>
      <c r="O179" s="142">
        <v>0</v>
      </c>
      <c r="P179" s="142">
        <f t="shared" si="9"/>
        <v>0</v>
      </c>
      <c r="Q179" s="142">
        <v>0</v>
      </c>
      <c r="R179" s="142">
        <f t="shared" si="10"/>
        <v>0</v>
      </c>
      <c r="S179" s="142">
        <v>0</v>
      </c>
      <c r="T179" s="143">
        <f t="shared" si="11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4" t="s">
        <v>124</v>
      </c>
      <c r="AT179" s="144" t="s">
        <v>100</v>
      </c>
      <c r="AU179" s="144" t="s">
        <v>111</v>
      </c>
      <c r="AY179" s="14" t="s">
        <v>103</v>
      </c>
      <c r="BE179" s="145">
        <f t="shared" si="12"/>
        <v>0</v>
      </c>
      <c r="BF179" s="145">
        <f t="shared" si="13"/>
        <v>0</v>
      </c>
      <c r="BG179" s="145">
        <f t="shared" si="14"/>
        <v>0</v>
      </c>
      <c r="BH179" s="145">
        <f t="shared" si="15"/>
        <v>0</v>
      </c>
      <c r="BI179" s="145">
        <f t="shared" si="16"/>
        <v>0</v>
      </c>
      <c r="BJ179" s="14" t="s">
        <v>111</v>
      </c>
      <c r="BK179" s="146">
        <f t="shared" si="17"/>
        <v>0</v>
      </c>
      <c r="BL179" s="14" t="s">
        <v>110</v>
      </c>
      <c r="BM179" s="144" t="s">
        <v>338</v>
      </c>
    </row>
    <row r="180" spans="1:65" s="2" customFormat="1" ht="12">
      <c r="A180" s="26"/>
      <c r="B180" s="133"/>
      <c r="C180" s="134" t="s">
        <v>339</v>
      </c>
      <c r="D180" s="134" t="s">
        <v>106</v>
      </c>
      <c r="E180" s="135" t="s">
        <v>340</v>
      </c>
      <c r="F180" s="136" t="s">
        <v>341</v>
      </c>
      <c r="G180" s="137" t="s">
        <v>109</v>
      </c>
      <c r="H180" s="138">
        <v>50</v>
      </c>
      <c r="I180" s="138"/>
      <c r="J180" s="138"/>
      <c r="K180" s="139"/>
      <c r="L180" s="27"/>
      <c r="M180" s="140" t="s">
        <v>1</v>
      </c>
      <c r="N180" s="141" t="s">
        <v>36</v>
      </c>
      <c r="O180" s="142">
        <v>0.11700000000000001</v>
      </c>
      <c r="P180" s="142">
        <f t="shared" si="9"/>
        <v>5.8500000000000005</v>
      </c>
      <c r="Q180" s="142">
        <v>0</v>
      </c>
      <c r="R180" s="142">
        <f t="shared" si="10"/>
        <v>0</v>
      </c>
      <c r="S180" s="142">
        <v>0</v>
      </c>
      <c r="T180" s="143">
        <f t="shared" si="11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4" t="s">
        <v>110</v>
      </c>
      <c r="AT180" s="144" t="s">
        <v>106</v>
      </c>
      <c r="AU180" s="144" t="s">
        <v>111</v>
      </c>
      <c r="AY180" s="14" t="s">
        <v>103</v>
      </c>
      <c r="BE180" s="145">
        <f t="shared" si="12"/>
        <v>0</v>
      </c>
      <c r="BF180" s="145">
        <f t="shared" si="13"/>
        <v>0</v>
      </c>
      <c r="BG180" s="145">
        <f t="shared" si="14"/>
        <v>0</v>
      </c>
      <c r="BH180" s="145">
        <f t="shared" si="15"/>
        <v>0</v>
      </c>
      <c r="BI180" s="145">
        <f t="shared" si="16"/>
        <v>0</v>
      </c>
      <c r="BJ180" s="14" t="s">
        <v>111</v>
      </c>
      <c r="BK180" s="146">
        <f t="shared" si="17"/>
        <v>0</v>
      </c>
      <c r="BL180" s="14" t="s">
        <v>110</v>
      </c>
      <c r="BM180" s="144" t="s">
        <v>342</v>
      </c>
    </row>
    <row r="181" spans="1:65" s="2" customFormat="1" ht="12">
      <c r="A181" s="26"/>
      <c r="B181" s="133"/>
      <c r="C181" s="147" t="s">
        <v>343</v>
      </c>
      <c r="D181" s="147" t="s">
        <v>100</v>
      </c>
      <c r="E181" s="148" t="s">
        <v>344</v>
      </c>
      <c r="F181" s="149" t="s">
        <v>345</v>
      </c>
      <c r="G181" s="150" t="s">
        <v>109</v>
      </c>
      <c r="H181" s="151">
        <v>50</v>
      </c>
      <c r="I181" s="138"/>
      <c r="J181" s="138"/>
      <c r="K181" s="152"/>
      <c r="L181" s="153"/>
      <c r="M181" s="154" t="s">
        <v>1</v>
      </c>
      <c r="N181" s="155" t="s">
        <v>36</v>
      </c>
      <c r="O181" s="142">
        <v>0</v>
      </c>
      <c r="P181" s="142">
        <f t="shared" si="9"/>
        <v>0</v>
      </c>
      <c r="Q181" s="142">
        <v>7.3999999999999999E-4</v>
      </c>
      <c r="R181" s="142">
        <f t="shared" si="10"/>
        <v>3.6999999999999998E-2</v>
      </c>
      <c r="S181" s="142">
        <v>0</v>
      </c>
      <c r="T181" s="143">
        <f t="shared" si="11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4" t="s">
        <v>115</v>
      </c>
      <c r="AT181" s="144" t="s">
        <v>100</v>
      </c>
      <c r="AU181" s="144" t="s">
        <v>111</v>
      </c>
      <c r="AY181" s="14" t="s">
        <v>103</v>
      </c>
      <c r="BE181" s="145">
        <f t="shared" si="12"/>
        <v>0</v>
      </c>
      <c r="BF181" s="145">
        <f t="shared" si="13"/>
        <v>0</v>
      </c>
      <c r="BG181" s="145">
        <f t="shared" si="14"/>
        <v>0</v>
      </c>
      <c r="BH181" s="145">
        <f t="shared" si="15"/>
        <v>0</v>
      </c>
      <c r="BI181" s="145">
        <f t="shared" si="16"/>
        <v>0</v>
      </c>
      <c r="BJ181" s="14" t="s">
        <v>111</v>
      </c>
      <c r="BK181" s="146">
        <f t="shared" si="17"/>
        <v>0</v>
      </c>
      <c r="BL181" s="14" t="s">
        <v>115</v>
      </c>
      <c r="BM181" s="144" t="s">
        <v>346</v>
      </c>
    </row>
    <row r="182" spans="1:65" s="2" customFormat="1" ht="24">
      <c r="A182" s="26"/>
      <c r="B182" s="133"/>
      <c r="C182" s="134" t="s">
        <v>347</v>
      </c>
      <c r="D182" s="134" t="s">
        <v>106</v>
      </c>
      <c r="E182" s="135" t="s">
        <v>348</v>
      </c>
      <c r="F182" s="136" t="s">
        <v>349</v>
      </c>
      <c r="G182" s="137" t="s">
        <v>109</v>
      </c>
      <c r="H182" s="138">
        <v>120</v>
      </c>
      <c r="I182" s="138"/>
      <c r="J182" s="138"/>
      <c r="K182" s="139"/>
      <c r="L182" s="27"/>
      <c r="M182" s="140" t="s">
        <v>1</v>
      </c>
      <c r="N182" s="141" t="s">
        <v>36</v>
      </c>
      <c r="O182" s="142">
        <v>4.2000000000000003E-2</v>
      </c>
      <c r="P182" s="142">
        <f t="shared" si="9"/>
        <v>5.04</v>
      </c>
      <c r="Q182" s="142">
        <v>0</v>
      </c>
      <c r="R182" s="142">
        <f t="shared" si="10"/>
        <v>0</v>
      </c>
      <c r="S182" s="142">
        <v>0</v>
      </c>
      <c r="T182" s="143">
        <f t="shared" si="11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4" t="s">
        <v>110</v>
      </c>
      <c r="AT182" s="144" t="s">
        <v>106</v>
      </c>
      <c r="AU182" s="144" t="s">
        <v>111</v>
      </c>
      <c r="AY182" s="14" t="s">
        <v>103</v>
      </c>
      <c r="BE182" s="145">
        <f t="shared" si="12"/>
        <v>0</v>
      </c>
      <c r="BF182" s="145">
        <f t="shared" si="13"/>
        <v>0</v>
      </c>
      <c r="BG182" s="145">
        <f t="shared" si="14"/>
        <v>0</v>
      </c>
      <c r="BH182" s="145">
        <f t="shared" si="15"/>
        <v>0</v>
      </c>
      <c r="BI182" s="145">
        <f t="shared" si="16"/>
        <v>0</v>
      </c>
      <c r="BJ182" s="14" t="s">
        <v>111</v>
      </c>
      <c r="BK182" s="146">
        <f t="shared" si="17"/>
        <v>0</v>
      </c>
      <c r="BL182" s="14" t="s">
        <v>110</v>
      </c>
      <c r="BM182" s="144" t="s">
        <v>350</v>
      </c>
    </row>
    <row r="183" spans="1:65" s="2" customFormat="1" ht="12">
      <c r="A183" s="26"/>
      <c r="B183" s="133"/>
      <c r="C183" s="147" t="s">
        <v>110</v>
      </c>
      <c r="D183" s="147" t="s">
        <v>100</v>
      </c>
      <c r="E183" s="148" t="s">
        <v>351</v>
      </c>
      <c r="F183" s="149" t="s">
        <v>352</v>
      </c>
      <c r="G183" s="150" t="s">
        <v>109</v>
      </c>
      <c r="H183" s="151">
        <v>120</v>
      </c>
      <c r="I183" s="138"/>
      <c r="J183" s="138"/>
      <c r="K183" s="152"/>
      <c r="L183" s="153"/>
      <c r="M183" s="154" t="s">
        <v>1</v>
      </c>
      <c r="N183" s="155" t="s">
        <v>36</v>
      </c>
      <c r="O183" s="142">
        <v>0</v>
      </c>
      <c r="P183" s="142">
        <f t="shared" si="9"/>
        <v>0</v>
      </c>
      <c r="Q183" s="142">
        <v>1.6000000000000001E-4</v>
      </c>
      <c r="R183" s="142">
        <f t="shared" si="10"/>
        <v>1.9200000000000002E-2</v>
      </c>
      <c r="S183" s="142">
        <v>0</v>
      </c>
      <c r="T183" s="143">
        <f t="shared" si="11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4" t="s">
        <v>115</v>
      </c>
      <c r="AT183" s="144" t="s">
        <v>100</v>
      </c>
      <c r="AU183" s="144" t="s">
        <v>111</v>
      </c>
      <c r="AY183" s="14" t="s">
        <v>103</v>
      </c>
      <c r="BE183" s="145">
        <f t="shared" si="12"/>
        <v>0</v>
      </c>
      <c r="BF183" s="145">
        <f t="shared" si="13"/>
        <v>0</v>
      </c>
      <c r="BG183" s="145">
        <f t="shared" si="14"/>
        <v>0</v>
      </c>
      <c r="BH183" s="145">
        <f t="shared" si="15"/>
        <v>0</v>
      </c>
      <c r="BI183" s="145">
        <f t="shared" si="16"/>
        <v>0</v>
      </c>
      <c r="BJ183" s="14" t="s">
        <v>111</v>
      </c>
      <c r="BK183" s="146">
        <f t="shared" si="17"/>
        <v>0</v>
      </c>
      <c r="BL183" s="14" t="s">
        <v>115</v>
      </c>
      <c r="BM183" s="144" t="s">
        <v>353</v>
      </c>
    </row>
    <row r="184" spans="1:65" s="2" customFormat="1" ht="24">
      <c r="A184" s="26"/>
      <c r="B184" s="133"/>
      <c r="C184" s="134" t="s">
        <v>354</v>
      </c>
      <c r="D184" s="134" t="s">
        <v>106</v>
      </c>
      <c r="E184" s="135" t="s">
        <v>355</v>
      </c>
      <c r="F184" s="136" t="s">
        <v>356</v>
      </c>
      <c r="G184" s="137" t="s">
        <v>109</v>
      </c>
      <c r="H184" s="138">
        <v>355</v>
      </c>
      <c r="I184" s="138"/>
      <c r="J184" s="138"/>
      <c r="K184" s="139"/>
      <c r="L184" s="27"/>
      <c r="M184" s="140" t="s">
        <v>1</v>
      </c>
      <c r="N184" s="141" t="s">
        <v>36</v>
      </c>
      <c r="O184" s="142">
        <v>5.1999999999999998E-2</v>
      </c>
      <c r="P184" s="142">
        <f t="shared" ref="P184:P191" si="18">O184*H184</f>
        <v>18.46</v>
      </c>
      <c r="Q184" s="142">
        <v>0</v>
      </c>
      <c r="R184" s="142">
        <f t="shared" ref="R184:R191" si="19">Q184*H184</f>
        <v>0</v>
      </c>
      <c r="S184" s="142">
        <v>0</v>
      </c>
      <c r="T184" s="143">
        <f t="shared" ref="T184:T191" si="20"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4" t="s">
        <v>110</v>
      </c>
      <c r="AT184" s="144" t="s">
        <v>106</v>
      </c>
      <c r="AU184" s="144" t="s">
        <v>111</v>
      </c>
      <c r="AY184" s="14" t="s">
        <v>103</v>
      </c>
      <c r="BE184" s="145">
        <f t="shared" ref="BE184:BE191" si="21">IF(N184="základná",J184,0)</f>
        <v>0</v>
      </c>
      <c r="BF184" s="145">
        <f t="shared" ref="BF184:BF191" si="22">IF(N184="znížená",J184,0)</f>
        <v>0</v>
      </c>
      <c r="BG184" s="145">
        <f t="shared" ref="BG184:BG191" si="23">IF(N184="zákl. prenesená",J184,0)</f>
        <v>0</v>
      </c>
      <c r="BH184" s="145">
        <f t="shared" ref="BH184:BH191" si="24">IF(N184="zníž. prenesená",J184,0)</f>
        <v>0</v>
      </c>
      <c r="BI184" s="145">
        <f t="shared" ref="BI184:BI191" si="25">IF(N184="nulová",J184,0)</f>
        <v>0</v>
      </c>
      <c r="BJ184" s="14" t="s">
        <v>111</v>
      </c>
      <c r="BK184" s="146">
        <f t="shared" ref="BK184:BK191" si="26">ROUND(I184*H184,3)</f>
        <v>0</v>
      </c>
      <c r="BL184" s="14" t="s">
        <v>110</v>
      </c>
      <c r="BM184" s="144" t="s">
        <v>357</v>
      </c>
    </row>
    <row r="185" spans="1:65" s="2" customFormat="1" ht="12">
      <c r="A185" s="26"/>
      <c r="B185" s="133"/>
      <c r="C185" s="147" t="s">
        <v>358</v>
      </c>
      <c r="D185" s="147" t="s">
        <v>100</v>
      </c>
      <c r="E185" s="148" t="s">
        <v>359</v>
      </c>
      <c r="F185" s="149" t="s">
        <v>360</v>
      </c>
      <c r="G185" s="150" t="s">
        <v>109</v>
      </c>
      <c r="H185" s="151">
        <v>355</v>
      </c>
      <c r="I185" s="138"/>
      <c r="J185" s="138"/>
      <c r="K185" s="152"/>
      <c r="L185" s="153"/>
      <c r="M185" s="154" t="s">
        <v>1</v>
      </c>
      <c r="N185" s="155" t="s">
        <v>36</v>
      </c>
      <c r="O185" s="142">
        <v>0</v>
      </c>
      <c r="P185" s="142">
        <f t="shared" si="18"/>
        <v>0</v>
      </c>
      <c r="Q185" s="142">
        <v>2.0000000000000001E-4</v>
      </c>
      <c r="R185" s="142">
        <f t="shared" si="19"/>
        <v>7.1000000000000008E-2</v>
      </c>
      <c r="S185" s="142">
        <v>0</v>
      </c>
      <c r="T185" s="143">
        <f t="shared" si="20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4" t="s">
        <v>115</v>
      </c>
      <c r="AT185" s="144" t="s">
        <v>100</v>
      </c>
      <c r="AU185" s="144" t="s">
        <v>111</v>
      </c>
      <c r="AY185" s="14" t="s">
        <v>103</v>
      </c>
      <c r="BE185" s="145">
        <f t="shared" si="21"/>
        <v>0</v>
      </c>
      <c r="BF185" s="145">
        <f t="shared" si="22"/>
        <v>0</v>
      </c>
      <c r="BG185" s="145">
        <f t="shared" si="23"/>
        <v>0</v>
      </c>
      <c r="BH185" s="145">
        <f t="shared" si="24"/>
        <v>0</v>
      </c>
      <c r="BI185" s="145">
        <f t="shared" si="25"/>
        <v>0</v>
      </c>
      <c r="BJ185" s="14" t="s">
        <v>111</v>
      </c>
      <c r="BK185" s="146">
        <f t="shared" si="26"/>
        <v>0</v>
      </c>
      <c r="BL185" s="14" t="s">
        <v>115</v>
      </c>
      <c r="BM185" s="144" t="s">
        <v>361</v>
      </c>
    </row>
    <row r="186" spans="1:65" s="2" customFormat="1" ht="24">
      <c r="A186" s="26"/>
      <c r="B186" s="133"/>
      <c r="C186" s="134" t="s">
        <v>362</v>
      </c>
      <c r="D186" s="134" t="s">
        <v>106</v>
      </c>
      <c r="E186" s="135" t="s">
        <v>363</v>
      </c>
      <c r="F186" s="136" t="s">
        <v>364</v>
      </c>
      <c r="G186" s="137" t="s">
        <v>109</v>
      </c>
      <c r="H186" s="138">
        <v>190</v>
      </c>
      <c r="I186" s="138"/>
      <c r="J186" s="138"/>
      <c r="K186" s="139"/>
      <c r="L186" s="27"/>
      <c r="M186" s="140" t="s">
        <v>1</v>
      </c>
      <c r="N186" s="141" t="s">
        <v>36</v>
      </c>
      <c r="O186" s="142">
        <v>5.8999999999999997E-2</v>
      </c>
      <c r="P186" s="142">
        <f t="shared" si="18"/>
        <v>11.209999999999999</v>
      </c>
      <c r="Q186" s="142">
        <v>0</v>
      </c>
      <c r="R186" s="142">
        <f t="shared" si="19"/>
        <v>0</v>
      </c>
      <c r="S186" s="142">
        <v>0</v>
      </c>
      <c r="T186" s="143">
        <f t="shared" si="20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4" t="s">
        <v>110</v>
      </c>
      <c r="AT186" s="144" t="s">
        <v>106</v>
      </c>
      <c r="AU186" s="144" t="s">
        <v>111</v>
      </c>
      <c r="AY186" s="14" t="s">
        <v>103</v>
      </c>
      <c r="BE186" s="145">
        <f t="shared" si="21"/>
        <v>0</v>
      </c>
      <c r="BF186" s="145">
        <f t="shared" si="22"/>
        <v>0</v>
      </c>
      <c r="BG186" s="145">
        <f t="shared" si="23"/>
        <v>0</v>
      </c>
      <c r="BH186" s="145">
        <f t="shared" si="24"/>
        <v>0</v>
      </c>
      <c r="BI186" s="145">
        <f t="shared" si="25"/>
        <v>0</v>
      </c>
      <c r="BJ186" s="14" t="s">
        <v>111</v>
      </c>
      <c r="BK186" s="146">
        <f t="shared" si="26"/>
        <v>0</v>
      </c>
      <c r="BL186" s="14" t="s">
        <v>110</v>
      </c>
      <c r="BM186" s="144" t="s">
        <v>365</v>
      </c>
    </row>
    <row r="187" spans="1:65" s="2" customFormat="1" ht="12">
      <c r="A187" s="26"/>
      <c r="B187" s="133"/>
      <c r="C187" s="147" t="s">
        <v>366</v>
      </c>
      <c r="D187" s="147" t="s">
        <v>100</v>
      </c>
      <c r="E187" s="148" t="s">
        <v>367</v>
      </c>
      <c r="F187" s="149" t="s">
        <v>368</v>
      </c>
      <c r="G187" s="150" t="s">
        <v>109</v>
      </c>
      <c r="H187" s="151">
        <v>190</v>
      </c>
      <c r="I187" s="138"/>
      <c r="J187" s="138"/>
      <c r="K187" s="152"/>
      <c r="L187" s="153"/>
      <c r="M187" s="154" t="s">
        <v>1</v>
      </c>
      <c r="N187" s="155" t="s">
        <v>36</v>
      </c>
      <c r="O187" s="142">
        <v>0</v>
      </c>
      <c r="P187" s="142">
        <f t="shared" si="18"/>
        <v>0</v>
      </c>
      <c r="Q187" s="142">
        <v>2.4000000000000001E-4</v>
      </c>
      <c r="R187" s="142">
        <f t="shared" si="19"/>
        <v>4.5600000000000002E-2</v>
      </c>
      <c r="S187" s="142">
        <v>0</v>
      </c>
      <c r="T187" s="143">
        <f t="shared" si="20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4" t="s">
        <v>115</v>
      </c>
      <c r="AT187" s="144" t="s">
        <v>100</v>
      </c>
      <c r="AU187" s="144" t="s">
        <v>111</v>
      </c>
      <c r="AY187" s="14" t="s">
        <v>103</v>
      </c>
      <c r="BE187" s="145">
        <f t="shared" si="21"/>
        <v>0</v>
      </c>
      <c r="BF187" s="145">
        <f t="shared" si="22"/>
        <v>0</v>
      </c>
      <c r="BG187" s="145">
        <f t="shared" si="23"/>
        <v>0</v>
      </c>
      <c r="BH187" s="145">
        <f t="shared" si="24"/>
        <v>0</v>
      </c>
      <c r="BI187" s="145">
        <f t="shared" si="25"/>
        <v>0</v>
      </c>
      <c r="BJ187" s="14" t="s">
        <v>111</v>
      </c>
      <c r="BK187" s="146">
        <f t="shared" si="26"/>
        <v>0</v>
      </c>
      <c r="BL187" s="14" t="s">
        <v>115</v>
      </c>
      <c r="BM187" s="144" t="s">
        <v>369</v>
      </c>
    </row>
    <row r="188" spans="1:65" s="2" customFormat="1" ht="24">
      <c r="A188" s="26"/>
      <c r="B188" s="133"/>
      <c r="C188" s="134" t="s">
        <v>370</v>
      </c>
      <c r="D188" s="134" t="s">
        <v>106</v>
      </c>
      <c r="E188" s="135" t="s">
        <v>371</v>
      </c>
      <c r="F188" s="136" t="s">
        <v>372</v>
      </c>
      <c r="G188" s="137" t="s">
        <v>109</v>
      </c>
      <c r="H188" s="138">
        <v>65</v>
      </c>
      <c r="I188" s="138"/>
      <c r="J188" s="138"/>
      <c r="K188" s="139"/>
      <c r="L188" s="27"/>
      <c r="M188" s="140" t="s">
        <v>1</v>
      </c>
      <c r="N188" s="141" t="s">
        <v>36</v>
      </c>
      <c r="O188" s="142">
        <v>5.7000000000000002E-2</v>
      </c>
      <c r="P188" s="142">
        <f t="shared" si="18"/>
        <v>3.7050000000000001</v>
      </c>
      <c r="Q188" s="142">
        <v>0</v>
      </c>
      <c r="R188" s="142">
        <f t="shared" si="19"/>
        <v>0</v>
      </c>
      <c r="S188" s="142">
        <v>0</v>
      </c>
      <c r="T188" s="143">
        <f t="shared" si="20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4" t="s">
        <v>110</v>
      </c>
      <c r="AT188" s="144" t="s">
        <v>106</v>
      </c>
      <c r="AU188" s="144" t="s">
        <v>111</v>
      </c>
      <c r="AY188" s="14" t="s">
        <v>103</v>
      </c>
      <c r="BE188" s="145">
        <f t="shared" si="21"/>
        <v>0</v>
      </c>
      <c r="BF188" s="145">
        <f t="shared" si="22"/>
        <v>0</v>
      </c>
      <c r="BG188" s="145">
        <f t="shared" si="23"/>
        <v>0</v>
      </c>
      <c r="BH188" s="145">
        <f t="shared" si="24"/>
        <v>0</v>
      </c>
      <c r="BI188" s="145">
        <f t="shared" si="25"/>
        <v>0</v>
      </c>
      <c r="BJ188" s="14" t="s">
        <v>111</v>
      </c>
      <c r="BK188" s="146">
        <f t="shared" si="26"/>
        <v>0</v>
      </c>
      <c r="BL188" s="14" t="s">
        <v>110</v>
      </c>
      <c r="BM188" s="144" t="s">
        <v>373</v>
      </c>
    </row>
    <row r="189" spans="1:65" s="2" customFormat="1" ht="12">
      <c r="A189" s="26"/>
      <c r="B189" s="133"/>
      <c r="C189" s="147" t="s">
        <v>374</v>
      </c>
      <c r="D189" s="147" t="s">
        <v>100</v>
      </c>
      <c r="E189" s="148" t="s">
        <v>375</v>
      </c>
      <c r="F189" s="149" t="s">
        <v>376</v>
      </c>
      <c r="G189" s="150" t="s">
        <v>109</v>
      </c>
      <c r="H189" s="151">
        <v>65</v>
      </c>
      <c r="I189" s="138"/>
      <c r="J189" s="138"/>
      <c r="K189" s="152"/>
      <c r="L189" s="153"/>
      <c r="M189" s="154" t="s">
        <v>1</v>
      </c>
      <c r="N189" s="155" t="s">
        <v>36</v>
      </c>
      <c r="O189" s="142">
        <v>0</v>
      </c>
      <c r="P189" s="142">
        <f t="shared" si="18"/>
        <v>0</v>
      </c>
      <c r="Q189" s="142">
        <v>3.8000000000000002E-4</v>
      </c>
      <c r="R189" s="142">
        <f t="shared" si="19"/>
        <v>2.47E-2</v>
      </c>
      <c r="S189" s="142">
        <v>0</v>
      </c>
      <c r="T189" s="143">
        <f t="shared" si="20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4" t="s">
        <v>115</v>
      </c>
      <c r="AT189" s="144" t="s">
        <v>100</v>
      </c>
      <c r="AU189" s="144" t="s">
        <v>111</v>
      </c>
      <c r="AY189" s="14" t="s">
        <v>103</v>
      </c>
      <c r="BE189" s="145">
        <f t="shared" si="21"/>
        <v>0</v>
      </c>
      <c r="BF189" s="145">
        <f t="shared" si="22"/>
        <v>0</v>
      </c>
      <c r="BG189" s="145">
        <f t="shared" si="23"/>
        <v>0</v>
      </c>
      <c r="BH189" s="145">
        <f t="shared" si="24"/>
        <v>0</v>
      </c>
      <c r="BI189" s="145">
        <f t="shared" si="25"/>
        <v>0</v>
      </c>
      <c r="BJ189" s="14" t="s">
        <v>111</v>
      </c>
      <c r="BK189" s="146">
        <f t="shared" si="26"/>
        <v>0</v>
      </c>
      <c r="BL189" s="14" t="s">
        <v>115</v>
      </c>
      <c r="BM189" s="144" t="s">
        <v>377</v>
      </c>
    </row>
    <row r="190" spans="1:65" s="2" customFormat="1" ht="24">
      <c r="A190" s="26"/>
      <c r="B190" s="133"/>
      <c r="C190" s="134" t="s">
        <v>378</v>
      </c>
      <c r="D190" s="134" t="s">
        <v>106</v>
      </c>
      <c r="E190" s="135" t="s">
        <v>379</v>
      </c>
      <c r="F190" s="136" t="s">
        <v>380</v>
      </c>
      <c r="G190" s="137" t="s">
        <v>109</v>
      </c>
      <c r="H190" s="138">
        <v>10</v>
      </c>
      <c r="I190" s="138"/>
      <c r="J190" s="138"/>
      <c r="K190" s="139"/>
      <c r="L190" s="27"/>
      <c r="M190" s="140" t="s">
        <v>1</v>
      </c>
      <c r="N190" s="141" t="s">
        <v>36</v>
      </c>
      <c r="O190" s="142">
        <v>0.11600000000000001</v>
      </c>
      <c r="P190" s="142">
        <f t="shared" si="18"/>
        <v>1.1600000000000001</v>
      </c>
      <c r="Q190" s="142">
        <v>0</v>
      </c>
      <c r="R190" s="142">
        <f t="shared" si="19"/>
        <v>0</v>
      </c>
      <c r="S190" s="142">
        <v>0</v>
      </c>
      <c r="T190" s="143">
        <f t="shared" si="20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4" t="s">
        <v>110</v>
      </c>
      <c r="AT190" s="144" t="s">
        <v>106</v>
      </c>
      <c r="AU190" s="144" t="s">
        <v>111</v>
      </c>
      <c r="AY190" s="14" t="s">
        <v>103</v>
      </c>
      <c r="BE190" s="145">
        <f t="shared" si="21"/>
        <v>0</v>
      </c>
      <c r="BF190" s="145">
        <f t="shared" si="22"/>
        <v>0</v>
      </c>
      <c r="BG190" s="145">
        <f t="shared" si="23"/>
        <v>0</v>
      </c>
      <c r="BH190" s="145">
        <f t="shared" si="24"/>
        <v>0</v>
      </c>
      <c r="BI190" s="145">
        <f t="shared" si="25"/>
        <v>0</v>
      </c>
      <c r="BJ190" s="14" t="s">
        <v>111</v>
      </c>
      <c r="BK190" s="146">
        <f t="shared" si="26"/>
        <v>0</v>
      </c>
      <c r="BL190" s="14" t="s">
        <v>110</v>
      </c>
      <c r="BM190" s="144" t="s">
        <v>381</v>
      </c>
    </row>
    <row r="191" spans="1:65" s="2" customFormat="1" ht="12">
      <c r="A191" s="26"/>
      <c r="B191" s="133"/>
      <c r="C191" s="147" t="s">
        <v>382</v>
      </c>
      <c r="D191" s="147" t="s">
        <v>100</v>
      </c>
      <c r="E191" s="148" t="s">
        <v>383</v>
      </c>
      <c r="F191" s="149" t="s">
        <v>384</v>
      </c>
      <c r="G191" s="150" t="s">
        <v>109</v>
      </c>
      <c r="H191" s="151">
        <v>10</v>
      </c>
      <c r="I191" s="138"/>
      <c r="J191" s="138"/>
      <c r="K191" s="152"/>
      <c r="L191" s="153"/>
      <c r="M191" s="154" t="s">
        <v>1</v>
      </c>
      <c r="N191" s="155" t="s">
        <v>36</v>
      </c>
      <c r="O191" s="142">
        <v>0</v>
      </c>
      <c r="P191" s="142">
        <f t="shared" si="18"/>
        <v>0</v>
      </c>
      <c r="Q191" s="142">
        <v>1E-3</v>
      </c>
      <c r="R191" s="142">
        <f t="shared" si="19"/>
        <v>0.01</v>
      </c>
      <c r="S191" s="142">
        <v>0</v>
      </c>
      <c r="T191" s="143">
        <f t="shared" si="20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4" t="s">
        <v>115</v>
      </c>
      <c r="AT191" s="144" t="s">
        <v>100</v>
      </c>
      <c r="AU191" s="144" t="s">
        <v>111</v>
      </c>
      <c r="AY191" s="14" t="s">
        <v>103</v>
      </c>
      <c r="BE191" s="145">
        <f t="shared" si="21"/>
        <v>0</v>
      </c>
      <c r="BF191" s="145">
        <f t="shared" si="22"/>
        <v>0</v>
      </c>
      <c r="BG191" s="145">
        <f t="shared" si="23"/>
        <v>0</v>
      </c>
      <c r="BH191" s="145">
        <f t="shared" si="24"/>
        <v>0</v>
      </c>
      <c r="BI191" s="145">
        <f t="shared" si="25"/>
        <v>0</v>
      </c>
      <c r="BJ191" s="14" t="s">
        <v>111</v>
      </c>
      <c r="BK191" s="146">
        <f t="shared" si="26"/>
        <v>0</v>
      </c>
      <c r="BL191" s="14" t="s">
        <v>115</v>
      </c>
      <c r="BM191" s="144" t="s">
        <v>385</v>
      </c>
    </row>
    <row r="192" spans="1:65" s="12" customFormat="1" ht="12.75">
      <c r="B192" s="121"/>
      <c r="D192" s="122" t="s">
        <v>69</v>
      </c>
      <c r="E192" s="131" t="s">
        <v>386</v>
      </c>
      <c r="F192" s="131" t="s">
        <v>387</v>
      </c>
      <c r="I192" s="138"/>
      <c r="J192" s="138"/>
      <c r="L192" s="121"/>
      <c r="M192" s="125"/>
      <c r="N192" s="126"/>
      <c r="O192" s="126"/>
      <c r="P192" s="127">
        <f>SUM(P193:P194)</f>
        <v>1</v>
      </c>
      <c r="Q192" s="126"/>
      <c r="R192" s="127">
        <f>SUM(R193:R194)</f>
        <v>0</v>
      </c>
      <c r="S192" s="126"/>
      <c r="T192" s="128">
        <f>SUM(T193:T194)</f>
        <v>0</v>
      </c>
      <c r="AR192" s="122" t="s">
        <v>102</v>
      </c>
      <c r="AT192" s="129" t="s">
        <v>69</v>
      </c>
      <c r="AU192" s="129" t="s">
        <v>75</v>
      </c>
      <c r="AY192" s="122" t="s">
        <v>103</v>
      </c>
      <c r="BK192" s="130">
        <f>SUM(BK193:BK194)</f>
        <v>0</v>
      </c>
    </row>
    <row r="193" spans="1:65" s="2" customFormat="1" ht="24">
      <c r="A193" s="26"/>
      <c r="B193" s="133"/>
      <c r="C193" s="134" t="s">
        <v>388</v>
      </c>
      <c r="D193" s="134" t="s">
        <v>106</v>
      </c>
      <c r="E193" s="135" t="s">
        <v>389</v>
      </c>
      <c r="F193" s="136" t="s">
        <v>390</v>
      </c>
      <c r="G193" s="137" t="s">
        <v>123</v>
      </c>
      <c r="H193" s="138">
        <v>2</v>
      </c>
      <c r="I193" s="138"/>
      <c r="J193" s="138"/>
      <c r="K193" s="139"/>
      <c r="L193" s="27"/>
      <c r="M193" s="140" t="s">
        <v>1</v>
      </c>
      <c r="N193" s="141" t="s">
        <v>36</v>
      </c>
      <c r="O193" s="142">
        <v>0.5</v>
      </c>
      <c r="P193" s="142">
        <f>O193*H193</f>
        <v>1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4" t="s">
        <v>110</v>
      </c>
      <c r="AT193" s="144" t="s">
        <v>106</v>
      </c>
      <c r="AU193" s="144" t="s">
        <v>111</v>
      </c>
      <c r="AY193" s="14" t="s">
        <v>103</v>
      </c>
      <c r="BE193" s="145">
        <f>IF(N193="základná",J193,0)</f>
        <v>0</v>
      </c>
      <c r="BF193" s="145">
        <f>IF(N193="znížená",J193,0)</f>
        <v>0</v>
      </c>
      <c r="BG193" s="145">
        <f>IF(N193="zákl. prenesená",J193,0)</f>
        <v>0</v>
      </c>
      <c r="BH193" s="145">
        <f>IF(N193="zníž. prenesená",J193,0)</f>
        <v>0</v>
      </c>
      <c r="BI193" s="145">
        <f>IF(N193="nulová",J193,0)</f>
        <v>0</v>
      </c>
      <c r="BJ193" s="14" t="s">
        <v>111</v>
      </c>
      <c r="BK193" s="146">
        <f>ROUND(I193*H193,3)</f>
        <v>0</v>
      </c>
      <c r="BL193" s="14" t="s">
        <v>110</v>
      </c>
      <c r="BM193" s="144" t="s">
        <v>391</v>
      </c>
    </row>
    <row r="194" spans="1:65" s="2" customFormat="1" ht="24">
      <c r="A194" s="26"/>
      <c r="B194" s="133"/>
      <c r="C194" s="147" t="s">
        <v>392</v>
      </c>
      <c r="D194" s="147" t="s">
        <v>100</v>
      </c>
      <c r="E194" s="148" t="s">
        <v>393</v>
      </c>
      <c r="F194" s="149" t="s">
        <v>394</v>
      </c>
      <c r="G194" s="150" t="s">
        <v>123</v>
      </c>
      <c r="H194" s="151">
        <v>2</v>
      </c>
      <c r="I194" s="138"/>
      <c r="J194" s="138"/>
      <c r="K194" s="152"/>
      <c r="L194" s="153"/>
      <c r="M194" s="154" t="s">
        <v>1</v>
      </c>
      <c r="N194" s="155" t="s">
        <v>36</v>
      </c>
      <c r="O194" s="142">
        <v>0</v>
      </c>
      <c r="P194" s="142">
        <f>O194*H194</f>
        <v>0</v>
      </c>
      <c r="Q194" s="142">
        <v>0</v>
      </c>
      <c r="R194" s="142">
        <f>Q194*H194</f>
        <v>0</v>
      </c>
      <c r="S194" s="142">
        <v>0</v>
      </c>
      <c r="T194" s="143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4" t="s">
        <v>124</v>
      </c>
      <c r="AT194" s="144" t="s">
        <v>100</v>
      </c>
      <c r="AU194" s="144" t="s">
        <v>111</v>
      </c>
      <c r="AY194" s="14" t="s">
        <v>103</v>
      </c>
      <c r="BE194" s="145">
        <f>IF(N194="základná",J194,0)</f>
        <v>0</v>
      </c>
      <c r="BF194" s="145">
        <f>IF(N194="znížená",J194,0)</f>
        <v>0</v>
      </c>
      <c r="BG194" s="145">
        <f>IF(N194="zákl. prenesená",J194,0)</f>
        <v>0</v>
      </c>
      <c r="BH194" s="145">
        <f>IF(N194="zníž. prenesená",J194,0)</f>
        <v>0</v>
      </c>
      <c r="BI194" s="145">
        <f>IF(N194="nulová",J194,0)</f>
        <v>0</v>
      </c>
      <c r="BJ194" s="14" t="s">
        <v>111</v>
      </c>
      <c r="BK194" s="146">
        <f>ROUND(I194*H194,3)</f>
        <v>0</v>
      </c>
      <c r="BL194" s="14" t="s">
        <v>110</v>
      </c>
      <c r="BM194" s="144" t="s">
        <v>395</v>
      </c>
    </row>
    <row r="195" spans="1:65" s="12" customFormat="1" ht="12.75">
      <c r="B195" s="121"/>
      <c r="D195" s="122" t="s">
        <v>69</v>
      </c>
      <c r="E195" s="131" t="s">
        <v>396</v>
      </c>
      <c r="F195" s="131" t="s">
        <v>397</v>
      </c>
      <c r="I195" s="138"/>
      <c r="J195" s="138"/>
      <c r="L195" s="121"/>
      <c r="M195" s="125"/>
      <c r="N195" s="126"/>
      <c r="O195" s="126"/>
      <c r="P195" s="127">
        <f>SUM(P196:P204)</f>
        <v>108.637</v>
      </c>
      <c r="Q195" s="126"/>
      <c r="R195" s="127">
        <f>SUM(R196:R204)</f>
        <v>10.7</v>
      </c>
      <c r="S195" s="126"/>
      <c r="T195" s="128">
        <f>SUM(T196:T204)</f>
        <v>0</v>
      </c>
      <c r="AR195" s="122" t="s">
        <v>102</v>
      </c>
      <c r="AT195" s="129" t="s">
        <v>69</v>
      </c>
      <c r="AU195" s="129" t="s">
        <v>75</v>
      </c>
      <c r="AY195" s="122" t="s">
        <v>103</v>
      </c>
      <c r="BK195" s="130">
        <f>SUM(BK196:BK204)</f>
        <v>0</v>
      </c>
    </row>
    <row r="196" spans="1:65" s="2" customFormat="1" ht="24">
      <c r="A196" s="26"/>
      <c r="B196" s="133"/>
      <c r="C196" s="134" t="s">
        <v>398</v>
      </c>
      <c r="D196" s="134" t="s">
        <v>106</v>
      </c>
      <c r="E196" s="135" t="s">
        <v>399</v>
      </c>
      <c r="F196" s="136" t="s">
        <v>400</v>
      </c>
      <c r="G196" s="137" t="s">
        <v>109</v>
      </c>
      <c r="H196" s="138">
        <v>70</v>
      </c>
      <c r="I196" s="138"/>
      <c r="J196" s="138"/>
      <c r="K196" s="139"/>
      <c r="L196" s="27"/>
      <c r="M196" s="140" t="s">
        <v>1</v>
      </c>
      <c r="N196" s="141" t="s">
        <v>36</v>
      </c>
      <c r="O196" s="142">
        <v>0.43159999999999998</v>
      </c>
      <c r="P196" s="142">
        <f t="shared" ref="P196:P204" si="27">O196*H196</f>
        <v>30.212</v>
      </c>
      <c r="Q196" s="142">
        <v>0</v>
      </c>
      <c r="R196" s="142">
        <f t="shared" ref="R196:R204" si="28">Q196*H196</f>
        <v>0</v>
      </c>
      <c r="S196" s="142">
        <v>0</v>
      </c>
      <c r="T196" s="143">
        <f t="shared" ref="T196:T204" si="29"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4" t="s">
        <v>110</v>
      </c>
      <c r="AT196" s="144" t="s">
        <v>106</v>
      </c>
      <c r="AU196" s="144" t="s">
        <v>111</v>
      </c>
      <c r="AY196" s="14" t="s">
        <v>103</v>
      </c>
      <c r="BE196" s="145">
        <f t="shared" ref="BE196:BE204" si="30">IF(N196="základná",J196,0)</f>
        <v>0</v>
      </c>
      <c r="BF196" s="145">
        <f t="shared" ref="BF196:BF204" si="31">IF(N196="znížená",J196,0)</f>
        <v>0</v>
      </c>
      <c r="BG196" s="145">
        <f t="shared" ref="BG196:BG204" si="32">IF(N196="zákl. prenesená",J196,0)</f>
        <v>0</v>
      </c>
      <c r="BH196" s="145">
        <f t="shared" ref="BH196:BH204" si="33">IF(N196="zníž. prenesená",J196,0)</f>
        <v>0</v>
      </c>
      <c r="BI196" s="145">
        <f t="shared" ref="BI196:BI204" si="34">IF(N196="nulová",J196,0)</f>
        <v>0</v>
      </c>
      <c r="BJ196" s="14" t="s">
        <v>111</v>
      </c>
      <c r="BK196" s="146">
        <f t="shared" ref="BK196:BK204" si="35">ROUND(I196*H196,3)</f>
        <v>0</v>
      </c>
      <c r="BL196" s="14" t="s">
        <v>110</v>
      </c>
      <c r="BM196" s="144" t="s">
        <v>401</v>
      </c>
    </row>
    <row r="197" spans="1:65" s="2" customFormat="1" ht="24">
      <c r="A197" s="26"/>
      <c r="B197" s="133"/>
      <c r="C197" s="134" t="s">
        <v>402</v>
      </c>
      <c r="D197" s="134" t="s">
        <v>106</v>
      </c>
      <c r="E197" s="135" t="s">
        <v>403</v>
      </c>
      <c r="F197" s="136" t="s">
        <v>404</v>
      </c>
      <c r="G197" s="137" t="s">
        <v>109</v>
      </c>
      <c r="H197" s="138">
        <v>50</v>
      </c>
      <c r="I197" s="138"/>
      <c r="J197" s="138"/>
      <c r="K197" s="139"/>
      <c r="L197" s="27"/>
      <c r="M197" s="140" t="s">
        <v>1</v>
      </c>
      <c r="N197" s="141" t="s">
        <v>36</v>
      </c>
      <c r="O197" s="142">
        <v>0.57299999999999995</v>
      </c>
      <c r="P197" s="142">
        <f t="shared" si="27"/>
        <v>28.65</v>
      </c>
      <c r="Q197" s="142">
        <v>0</v>
      </c>
      <c r="R197" s="142">
        <f t="shared" si="28"/>
        <v>0</v>
      </c>
      <c r="S197" s="142">
        <v>0</v>
      </c>
      <c r="T197" s="143">
        <f t="shared" si="29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4" t="s">
        <v>110</v>
      </c>
      <c r="AT197" s="144" t="s">
        <v>106</v>
      </c>
      <c r="AU197" s="144" t="s">
        <v>111</v>
      </c>
      <c r="AY197" s="14" t="s">
        <v>103</v>
      </c>
      <c r="BE197" s="145">
        <f t="shared" si="30"/>
        <v>0</v>
      </c>
      <c r="BF197" s="145">
        <f t="shared" si="31"/>
        <v>0</v>
      </c>
      <c r="BG197" s="145">
        <f t="shared" si="32"/>
        <v>0</v>
      </c>
      <c r="BH197" s="145">
        <f t="shared" si="33"/>
        <v>0</v>
      </c>
      <c r="BI197" s="145">
        <f t="shared" si="34"/>
        <v>0</v>
      </c>
      <c r="BJ197" s="14" t="s">
        <v>111</v>
      </c>
      <c r="BK197" s="146">
        <f t="shared" si="35"/>
        <v>0</v>
      </c>
      <c r="BL197" s="14" t="s">
        <v>110</v>
      </c>
      <c r="BM197" s="144" t="s">
        <v>405</v>
      </c>
    </row>
    <row r="198" spans="1:65" s="2" customFormat="1" ht="24">
      <c r="A198" s="26"/>
      <c r="B198" s="133"/>
      <c r="C198" s="134" t="s">
        <v>406</v>
      </c>
      <c r="D198" s="134" t="s">
        <v>106</v>
      </c>
      <c r="E198" s="135" t="s">
        <v>407</v>
      </c>
      <c r="F198" s="136" t="s">
        <v>408</v>
      </c>
      <c r="G198" s="137" t="s">
        <v>109</v>
      </c>
      <c r="H198" s="138">
        <v>50</v>
      </c>
      <c r="I198" s="138"/>
      <c r="J198" s="138"/>
      <c r="K198" s="139"/>
      <c r="L198" s="27"/>
      <c r="M198" s="140" t="s">
        <v>1</v>
      </c>
      <c r="N198" s="141" t="s">
        <v>36</v>
      </c>
      <c r="O198" s="142">
        <v>0.39100000000000001</v>
      </c>
      <c r="P198" s="142">
        <f t="shared" si="27"/>
        <v>19.55</v>
      </c>
      <c r="Q198" s="142">
        <v>0</v>
      </c>
      <c r="R198" s="142">
        <f t="shared" si="28"/>
        <v>0</v>
      </c>
      <c r="S198" s="142">
        <v>0</v>
      </c>
      <c r="T198" s="143">
        <f t="shared" si="29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4" t="s">
        <v>110</v>
      </c>
      <c r="AT198" s="144" t="s">
        <v>106</v>
      </c>
      <c r="AU198" s="144" t="s">
        <v>111</v>
      </c>
      <c r="AY198" s="14" t="s">
        <v>103</v>
      </c>
      <c r="BE198" s="145">
        <f t="shared" si="30"/>
        <v>0</v>
      </c>
      <c r="BF198" s="145">
        <f t="shared" si="31"/>
        <v>0</v>
      </c>
      <c r="BG198" s="145">
        <f t="shared" si="32"/>
        <v>0</v>
      </c>
      <c r="BH198" s="145">
        <f t="shared" si="33"/>
        <v>0</v>
      </c>
      <c r="BI198" s="145">
        <f t="shared" si="34"/>
        <v>0</v>
      </c>
      <c r="BJ198" s="14" t="s">
        <v>111</v>
      </c>
      <c r="BK198" s="146">
        <f t="shared" si="35"/>
        <v>0</v>
      </c>
      <c r="BL198" s="14" t="s">
        <v>110</v>
      </c>
      <c r="BM198" s="144" t="s">
        <v>409</v>
      </c>
    </row>
    <row r="199" spans="1:65" s="2" customFormat="1" ht="24">
      <c r="A199" s="26"/>
      <c r="B199" s="133"/>
      <c r="C199" s="147" t="s">
        <v>410</v>
      </c>
      <c r="D199" s="147" t="s">
        <v>100</v>
      </c>
      <c r="E199" s="148" t="s">
        <v>411</v>
      </c>
      <c r="F199" s="149" t="s">
        <v>412</v>
      </c>
      <c r="G199" s="150" t="s">
        <v>413</v>
      </c>
      <c r="H199" s="151">
        <v>10</v>
      </c>
      <c r="I199" s="138"/>
      <c r="J199" s="138"/>
      <c r="K199" s="152"/>
      <c r="L199" s="153"/>
      <c r="M199" s="154" t="s">
        <v>1</v>
      </c>
      <c r="N199" s="155" t="s">
        <v>36</v>
      </c>
      <c r="O199" s="142">
        <v>0</v>
      </c>
      <c r="P199" s="142">
        <f t="shared" si="27"/>
        <v>0</v>
      </c>
      <c r="Q199" s="142">
        <v>1</v>
      </c>
      <c r="R199" s="142">
        <f t="shared" si="28"/>
        <v>10</v>
      </c>
      <c r="S199" s="142">
        <v>0</v>
      </c>
      <c r="T199" s="143">
        <f t="shared" si="29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4" t="s">
        <v>115</v>
      </c>
      <c r="AT199" s="144" t="s">
        <v>100</v>
      </c>
      <c r="AU199" s="144" t="s">
        <v>111</v>
      </c>
      <c r="AY199" s="14" t="s">
        <v>103</v>
      </c>
      <c r="BE199" s="145">
        <f t="shared" si="30"/>
        <v>0</v>
      </c>
      <c r="BF199" s="145">
        <f t="shared" si="31"/>
        <v>0</v>
      </c>
      <c r="BG199" s="145">
        <f t="shared" si="32"/>
        <v>0</v>
      </c>
      <c r="BH199" s="145">
        <f t="shared" si="33"/>
        <v>0</v>
      </c>
      <c r="BI199" s="145">
        <f t="shared" si="34"/>
        <v>0</v>
      </c>
      <c r="BJ199" s="14" t="s">
        <v>111</v>
      </c>
      <c r="BK199" s="146">
        <f t="shared" si="35"/>
        <v>0</v>
      </c>
      <c r="BL199" s="14" t="s">
        <v>115</v>
      </c>
      <c r="BM199" s="144" t="s">
        <v>414</v>
      </c>
    </row>
    <row r="200" spans="1:65" s="2" customFormat="1" ht="12">
      <c r="A200" s="26"/>
      <c r="B200" s="133"/>
      <c r="C200" s="147" t="s">
        <v>415</v>
      </c>
      <c r="D200" s="147" t="s">
        <v>100</v>
      </c>
      <c r="E200" s="148" t="s">
        <v>416</v>
      </c>
      <c r="F200" s="149" t="s">
        <v>417</v>
      </c>
      <c r="G200" s="150" t="s">
        <v>413</v>
      </c>
      <c r="H200" s="151">
        <v>0.7</v>
      </c>
      <c r="I200" s="138"/>
      <c r="J200" s="138"/>
      <c r="K200" s="152"/>
      <c r="L200" s="153"/>
      <c r="M200" s="154" t="s">
        <v>1</v>
      </c>
      <c r="N200" s="155" t="s">
        <v>36</v>
      </c>
      <c r="O200" s="142">
        <v>0</v>
      </c>
      <c r="P200" s="142">
        <f t="shared" si="27"/>
        <v>0</v>
      </c>
      <c r="Q200" s="142">
        <v>1</v>
      </c>
      <c r="R200" s="142">
        <f t="shared" si="28"/>
        <v>0.7</v>
      </c>
      <c r="S200" s="142">
        <v>0</v>
      </c>
      <c r="T200" s="143">
        <f t="shared" si="29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4" t="s">
        <v>115</v>
      </c>
      <c r="AT200" s="144" t="s">
        <v>100</v>
      </c>
      <c r="AU200" s="144" t="s">
        <v>111</v>
      </c>
      <c r="AY200" s="14" t="s">
        <v>103</v>
      </c>
      <c r="BE200" s="145">
        <f t="shared" si="30"/>
        <v>0</v>
      </c>
      <c r="BF200" s="145">
        <f t="shared" si="31"/>
        <v>0</v>
      </c>
      <c r="BG200" s="145">
        <f t="shared" si="32"/>
        <v>0</v>
      </c>
      <c r="BH200" s="145">
        <f t="shared" si="33"/>
        <v>0</v>
      </c>
      <c r="BI200" s="145">
        <f t="shared" si="34"/>
        <v>0</v>
      </c>
      <c r="BJ200" s="14" t="s">
        <v>111</v>
      </c>
      <c r="BK200" s="146">
        <f t="shared" si="35"/>
        <v>0</v>
      </c>
      <c r="BL200" s="14" t="s">
        <v>115</v>
      </c>
      <c r="BM200" s="144" t="s">
        <v>418</v>
      </c>
    </row>
    <row r="201" spans="1:65" s="2" customFormat="1" ht="24">
      <c r="A201" s="26"/>
      <c r="B201" s="133"/>
      <c r="C201" s="134" t="s">
        <v>419</v>
      </c>
      <c r="D201" s="134" t="s">
        <v>106</v>
      </c>
      <c r="E201" s="135" t="s">
        <v>420</v>
      </c>
      <c r="F201" s="136" t="s">
        <v>421</v>
      </c>
      <c r="G201" s="137" t="s">
        <v>109</v>
      </c>
      <c r="H201" s="138">
        <v>70</v>
      </c>
      <c r="I201" s="138"/>
      <c r="J201" s="138"/>
      <c r="K201" s="139"/>
      <c r="L201" s="27"/>
      <c r="M201" s="140" t="s">
        <v>1</v>
      </c>
      <c r="N201" s="141" t="s">
        <v>36</v>
      </c>
      <c r="O201" s="142">
        <v>0.16250000000000001</v>
      </c>
      <c r="P201" s="142">
        <f t="shared" si="27"/>
        <v>11.375</v>
      </c>
      <c r="Q201" s="142">
        <v>0</v>
      </c>
      <c r="R201" s="142">
        <f t="shared" si="28"/>
        <v>0</v>
      </c>
      <c r="S201" s="142">
        <v>0</v>
      </c>
      <c r="T201" s="143">
        <f t="shared" si="29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4" t="s">
        <v>110</v>
      </c>
      <c r="AT201" s="144" t="s">
        <v>106</v>
      </c>
      <c r="AU201" s="144" t="s">
        <v>111</v>
      </c>
      <c r="AY201" s="14" t="s">
        <v>103</v>
      </c>
      <c r="BE201" s="145">
        <f t="shared" si="30"/>
        <v>0</v>
      </c>
      <c r="BF201" s="145">
        <f t="shared" si="31"/>
        <v>0</v>
      </c>
      <c r="BG201" s="145">
        <f t="shared" si="32"/>
        <v>0</v>
      </c>
      <c r="BH201" s="145">
        <f t="shared" si="33"/>
        <v>0</v>
      </c>
      <c r="BI201" s="145">
        <f t="shared" si="34"/>
        <v>0</v>
      </c>
      <c r="BJ201" s="14" t="s">
        <v>111</v>
      </c>
      <c r="BK201" s="146">
        <f t="shared" si="35"/>
        <v>0</v>
      </c>
      <c r="BL201" s="14" t="s">
        <v>110</v>
      </c>
      <c r="BM201" s="144" t="s">
        <v>422</v>
      </c>
    </row>
    <row r="202" spans="1:65" s="2" customFormat="1" ht="24">
      <c r="A202" s="26"/>
      <c r="B202" s="133"/>
      <c r="C202" s="134" t="s">
        <v>423</v>
      </c>
      <c r="D202" s="134" t="s">
        <v>106</v>
      </c>
      <c r="E202" s="135" t="s">
        <v>424</v>
      </c>
      <c r="F202" s="136" t="s">
        <v>425</v>
      </c>
      <c r="G202" s="137" t="s">
        <v>109</v>
      </c>
      <c r="H202" s="138">
        <v>50</v>
      </c>
      <c r="I202" s="138"/>
      <c r="J202" s="138"/>
      <c r="K202" s="139"/>
      <c r="L202" s="27"/>
      <c r="M202" s="140" t="s">
        <v>1</v>
      </c>
      <c r="N202" s="141" t="s">
        <v>36</v>
      </c>
      <c r="O202" s="142">
        <v>0.26400000000000001</v>
      </c>
      <c r="P202" s="142">
        <f t="shared" si="27"/>
        <v>13.200000000000001</v>
      </c>
      <c r="Q202" s="142">
        <v>0</v>
      </c>
      <c r="R202" s="142">
        <f t="shared" si="28"/>
        <v>0</v>
      </c>
      <c r="S202" s="142">
        <v>0</v>
      </c>
      <c r="T202" s="143">
        <f t="shared" si="29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4" t="s">
        <v>110</v>
      </c>
      <c r="AT202" s="144" t="s">
        <v>106</v>
      </c>
      <c r="AU202" s="144" t="s">
        <v>111</v>
      </c>
      <c r="AY202" s="14" t="s">
        <v>103</v>
      </c>
      <c r="BE202" s="145">
        <f t="shared" si="30"/>
        <v>0</v>
      </c>
      <c r="BF202" s="145">
        <f t="shared" si="31"/>
        <v>0</v>
      </c>
      <c r="BG202" s="145">
        <f t="shared" si="32"/>
        <v>0</v>
      </c>
      <c r="BH202" s="145">
        <f t="shared" si="33"/>
        <v>0</v>
      </c>
      <c r="BI202" s="145">
        <f t="shared" si="34"/>
        <v>0</v>
      </c>
      <c r="BJ202" s="14" t="s">
        <v>111</v>
      </c>
      <c r="BK202" s="146">
        <f t="shared" si="35"/>
        <v>0</v>
      </c>
      <c r="BL202" s="14" t="s">
        <v>110</v>
      </c>
      <c r="BM202" s="144" t="s">
        <v>426</v>
      </c>
    </row>
    <row r="203" spans="1:65" s="2" customFormat="1" ht="36">
      <c r="A203" s="26"/>
      <c r="B203" s="133"/>
      <c r="C203" s="134" t="s">
        <v>427</v>
      </c>
      <c r="D203" s="134" t="s">
        <v>106</v>
      </c>
      <c r="E203" s="135" t="s">
        <v>428</v>
      </c>
      <c r="F203" s="136" t="s">
        <v>429</v>
      </c>
      <c r="G203" s="137" t="s">
        <v>430</v>
      </c>
      <c r="H203" s="138">
        <v>28</v>
      </c>
      <c r="I203" s="138"/>
      <c r="J203" s="138"/>
      <c r="K203" s="139"/>
      <c r="L203" s="27"/>
      <c r="M203" s="140" t="s">
        <v>1</v>
      </c>
      <c r="N203" s="141" t="s">
        <v>36</v>
      </c>
      <c r="O203" s="142">
        <v>6.9000000000000006E-2</v>
      </c>
      <c r="P203" s="142">
        <f t="shared" si="27"/>
        <v>1.9320000000000002</v>
      </c>
      <c r="Q203" s="142">
        <v>0</v>
      </c>
      <c r="R203" s="142">
        <f t="shared" si="28"/>
        <v>0</v>
      </c>
      <c r="S203" s="142">
        <v>0</v>
      </c>
      <c r="T203" s="143">
        <f t="shared" si="29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4" t="s">
        <v>110</v>
      </c>
      <c r="AT203" s="144" t="s">
        <v>106</v>
      </c>
      <c r="AU203" s="144" t="s">
        <v>111</v>
      </c>
      <c r="AY203" s="14" t="s">
        <v>103</v>
      </c>
      <c r="BE203" s="145">
        <f t="shared" si="30"/>
        <v>0</v>
      </c>
      <c r="BF203" s="145">
        <f t="shared" si="31"/>
        <v>0</v>
      </c>
      <c r="BG203" s="145">
        <f t="shared" si="32"/>
        <v>0</v>
      </c>
      <c r="BH203" s="145">
        <f t="shared" si="33"/>
        <v>0</v>
      </c>
      <c r="BI203" s="145">
        <f t="shared" si="34"/>
        <v>0</v>
      </c>
      <c r="BJ203" s="14" t="s">
        <v>111</v>
      </c>
      <c r="BK203" s="146">
        <f t="shared" si="35"/>
        <v>0</v>
      </c>
      <c r="BL203" s="14" t="s">
        <v>110</v>
      </c>
      <c r="BM203" s="144" t="s">
        <v>431</v>
      </c>
    </row>
    <row r="204" spans="1:65" s="2" customFormat="1" ht="24">
      <c r="A204" s="26"/>
      <c r="B204" s="133"/>
      <c r="C204" s="134" t="s">
        <v>432</v>
      </c>
      <c r="D204" s="134" t="s">
        <v>106</v>
      </c>
      <c r="E204" s="135" t="s">
        <v>433</v>
      </c>
      <c r="F204" s="136" t="s">
        <v>434</v>
      </c>
      <c r="G204" s="137" t="s">
        <v>430</v>
      </c>
      <c r="H204" s="138">
        <v>26</v>
      </c>
      <c r="I204" s="138"/>
      <c r="J204" s="138"/>
      <c r="K204" s="139"/>
      <c r="L204" s="27"/>
      <c r="M204" s="140" t="s">
        <v>1</v>
      </c>
      <c r="N204" s="141" t="s">
        <v>36</v>
      </c>
      <c r="O204" s="142">
        <v>0.14299999999999999</v>
      </c>
      <c r="P204" s="142">
        <f t="shared" si="27"/>
        <v>3.7179999999999995</v>
      </c>
      <c r="Q204" s="142">
        <v>0</v>
      </c>
      <c r="R204" s="142">
        <f t="shared" si="28"/>
        <v>0</v>
      </c>
      <c r="S204" s="142">
        <v>0</v>
      </c>
      <c r="T204" s="143">
        <f t="shared" si="29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4" t="s">
        <v>110</v>
      </c>
      <c r="AT204" s="144" t="s">
        <v>106</v>
      </c>
      <c r="AU204" s="144" t="s">
        <v>111</v>
      </c>
      <c r="AY204" s="14" t="s">
        <v>103</v>
      </c>
      <c r="BE204" s="145">
        <f t="shared" si="30"/>
        <v>0</v>
      </c>
      <c r="BF204" s="145">
        <f t="shared" si="31"/>
        <v>0</v>
      </c>
      <c r="BG204" s="145">
        <f t="shared" si="32"/>
        <v>0</v>
      </c>
      <c r="BH204" s="145">
        <f t="shared" si="33"/>
        <v>0</v>
      </c>
      <c r="BI204" s="145">
        <f t="shared" si="34"/>
        <v>0</v>
      </c>
      <c r="BJ204" s="14" t="s">
        <v>111</v>
      </c>
      <c r="BK204" s="146">
        <f t="shared" si="35"/>
        <v>0</v>
      </c>
      <c r="BL204" s="14" t="s">
        <v>110</v>
      </c>
      <c r="BM204" s="144" t="s">
        <v>435</v>
      </c>
    </row>
    <row r="205" spans="1:65" s="12" customFormat="1" ht="15">
      <c r="B205" s="121"/>
      <c r="D205" s="122" t="s">
        <v>69</v>
      </c>
      <c r="E205" s="123" t="s">
        <v>436</v>
      </c>
      <c r="F205" s="123" t="s">
        <v>437</v>
      </c>
      <c r="J205" s="124">
        <f>BK205</f>
        <v>0</v>
      </c>
      <c r="L205" s="121"/>
      <c r="M205" s="125"/>
      <c r="N205" s="126"/>
      <c r="O205" s="126"/>
      <c r="P205" s="127">
        <f>SUM(P206:P211)</f>
        <v>0</v>
      </c>
      <c r="Q205" s="126"/>
      <c r="R205" s="127">
        <f>SUM(R206:R211)</f>
        <v>0</v>
      </c>
      <c r="S205" s="126"/>
      <c r="T205" s="128">
        <f>SUM(T206:T211)</f>
        <v>0</v>
      </c>
      <c r="AR205" s="122" t="s">
        <v>126</v>
      </c>
      <c r="AT205" s="129" t="s">
        <v>69</v>
      </c>
      <c r="AU205" s="129" t="s">
        <v>70</v>
      </c>
      <c r="AY205" s="122" t="s">
        <v>103</v>
      </c>
      <c r="BK205" s="130">
        <f>SUM(BK206:BK211)</f>
        <v>0</v>
      </c>
    </row>
    <row r="206" spans="1:65" s="2" customFormat="1" ht="36">
      <c r="A206" s="26"/>
      <c r="B206" s="133"/>
      <c r="C206" s="134" t="s">
        <v>438</v>
      </c>
      <c r="D206" s="134" t="s">
        <v>106</v>
      </c>
      <c r="E206" s="135" t="s">
        <v>439</v>
      </c>
      <c r="F206" s="136" t="s">
        <v>440</v>
      </c>
      <c r="G206" s="137" t="s">
        <v>441</v>
      </c>
      <c r="H206" s="138">
        <v>1</v>
      </c>
      <c r="I206" s="138"/>
      <c r="J206" s="138"/>
      <c r="K206" s="139"/>
      <c r="L206" s="27"/>
      <c r="M206" s="140" t="s">
        <v>1</v>
      </c>
      <c r="N206" s="141" t="s">
        <v>36</v>
      </c>
      <c r="O206" s="142">
        <v>0</v>
      </c>
      <c r="P206" s="142">
        <f t="shared" ref="P206:P211" si="36">O206*H206</f>
        <v>0</v>
      </c>
      <c r="Q206" s="142">
        <v>0</v>
      </c>
      <c r="R206" s="142">
        <f t="shared" ref="R206:R211" si="37">Q206*H206</f>
        <v>0</v>
      </c>
      <c r="S206" s="142">
        <v>0</v>
      </c>
      <c r="T206" s="143">
        <f t="shared" ref="T206:T211" si="38">S206*H206</f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4" t="s">
        <v>442</v>
      </c>
      <c r="AT206" s="144" t="s">
        <v>106</v>
      </c>
      <c r="AU206" s="144" t="s">
        <v>75</v>
      </c>
      <c r="AY206" s="14" t="s">
        <v>103</v>
      </c>
      <c r="BE206" s="145">
        <f t="shared" ref="BE206:BE211" si="39">IF(N206="základná",J206,0)</f>
        <v>0</v>
      </c>
      <c r="BF206" s="145">
        <f t="shared" ref="BF206:BF211" si="40">IF(N206="znížená",J206,0)</f>
        <v>0</v>
      </c>
      <c r="BG206" s="145">
        <f t="shared" ref="BG206:BG211" si="41">IF(N206="zákl. prenesená",J206,0)</f>
        <v>0</v>
      </c>
      <c r="BH206" s="145">
        <f t="shared" ref="BH206:BH211" si="42">IF(N206="zníž. prenesená",J206,0)</f>
        <v>0</v>
      </c>
      <c r="BI206" s="145">
        <f t="shared" ref="BI206:BI211" si="43">IF(N206="nulová",J206,0)</f>
        <v>0</v>
      </c>
      <c r="BJ206" s="14" t="s">
        <v>111</v>
      </c>
      <c r="BK206" s="146">
        <f t="shared" ref="BK206:BK211" si="44">ROUND(I206*H206,3)</f>
        <v>0</v>
      </c>
      <c r="BL206" s="14" t="s">
        <v>442</v>
      </c>
      <c r="BM206" s="144" t="s">
        <v>443</v>
      </c>
    </row>
    <row r="207" spans="1:65" s="2" customFormat="1" ht="24">
      <c r="A207" s="26"/>
      <c r="B207" s="133"/>
      <c r="C207" s="134" t="s">
        <v>444</v>
      </c>
      <c r="D207" s="134" t="s">
        <v>106</v>
      </c>
      <c r="E207" s="135" t="s">
        <v>445</v>
      </c>
      <c r="F207" s="136" t="s">
        <v>446</v>
      </c>
      <c r="G207" s="137" t="s">
        <v>441</v>
      </c>
      <c r="H207" s="138">
        <v>1</v>
      </c>
      <c r="I207" s="138"/>
      <c r="J207" s="138"/>
      <c r="K207" s="139"/>
      <c r="L207" s="27"/>
      <c r="M207" s="140" t="s">
        <v>1</v>
      </c>
      <c r="N207" s="141" t="s">
        <v>36</v>
      </c>
      <c r="O207" s="142">
        <v>0</v>
      </c>
      <c r="P207" s="142">
        <f t="shared" si="36"/>
        <v>0</v>
      </c>
      <c r="Q207" s="142">
        <v>0</v>
      </c>
      <c r="R207" s="142">
        <f t="shared" si="37"/>
        <v>0</v>
      </c>
      <c r="S207" s="142">
        <v>0</v>
      </c>
      <c r="T207" s="143">
        <f t="shared" si="38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4" t="s">
        <v>442</v>
      </c>
      <c r="AT207" s="144" t="s">
        <v>106</v>
      </c>
      <c r="AU207" s="144" t="s">
        <v>75</v>
      </c>
      <c r="AY207" s="14" t="s">
        <v>103</v>
      </c>
      <c r="BE207" s="145">
        <f t="shared" si="39"/>
        <v>0</v>
      </c>
      <c r="BF207" s="145">
        <f t="shared" si="40"/>
        <v>0</v>
      </c>
      <c r="BG207" s="145">
        <f t="shared" si="41"/>
        <v>0</v>
      </c>
      <c r="BH207" s="145">
        <f t="shared" si="42"/>
        <v>0</v>
      </c>
      <c r="BI207" s="145">
        <f t="shared" si="43"/>
        <v>0</v>
      </c>
      <c r="BJ207" s="14" t="s">
        <v>111</v>
      </c>
      <c r="BK207" s="146">
        <f t="shared" si="44"/>
        <v>0</v>
      </c>
      <c r="BL207" s="14" t="s">
        <v>442</v>
      </c>
      <c r="BM207" s="144" t="s">
        <v>447</v>
      </c>
    </row>
    <row r="208" spans="1:65" s="2" customFormat="1" ht="24">
      <c r="A208" s="26"/>
      <c r="B208" s="133"/>
      <c r="C208" s="134" t="s">
        <v>448</v>
      </c>
      <c r="D208" s="134" t="s">
        <v>106</v>
      </c>
      <c r="E208" s="135" t="s">
        <v>449</v>
      </c>
      <c r="F208" s="136" t="s">
        <v>450</v>
      </c>
      <c r="G208" s="137" t="s">
        <v>441</v>
      </c>
      <c r="H208" s="138">
        <v>1</v>
      </c>
      <c r="I208" s="138"/>
      <c r="J208" s="138"/>
      <c r="K208" s="139"/>
      <c r="L208" s="27"/>
      <c r="M208" s="140" t="s">
        <v>1</v>
      </c>
      <c r="N208" s="141" t="s">
        <v>36</v>
      </c>
      <c r="O208" s="142">
        <v>0</v>
      </c>
      <c r="P208" s="142">
        <f t="shared" si="36"/>
        <v>0</v>
      </c>
      <c r="Q208" s="142">
        <v>0</v>
      </c>
      <c r="R208" s="142">
        <f t="shared" si="37"/>
        <v>0</v>
      </c>
      <c r="S208" s="142">
        <v>0</v>
      </c>
      <c r="T208" s="143">
        <f t="shared" si="38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4" t="s">
        <v>442</v>
      </c>
      <c r="AT208" s="144" t="s">
        <v>106</v>
      </c>
      <c r="AU208" s="144" t="s">
        <v>75</v>
      </c>
      <c r="AY208" s="14" t="s">
        <v>103</v>
      </c>
      <c r="BE208" s="145">
        <f t="shared" si="39"/>
        <v>0</v>
      </c>
      <c r="BF208" s="145">
        <f t="shared" si="40"/>
        <v>0</v>
      </c>
      <c r="BG208" s="145">
        <f t="shared" si="41"/>
        <v>0</v>
      </c>
      <c r="BH208" s="145">
        <f t="shared" si="42"/>
        <v>0</v>
      </c>
      <c r="BI208" s="145">
        <f t="shared" si="43"/>
        <v>0</v>
      </c>
      <c r="BJ208" s="14" t="s">
        <v>111</v>
      </c>
      <c r="BK208" s="146">
        <f t="shared" si="44"/>
        <v>0</v>
      </c>
      <c r="BL208" s="14" t="s">
        <v>442</v>
      </c>
      <c r="BM208" s="144" t="s">
        <v>451</v>
      </c>
    </row>
    <row r="209" spans="1:65" s="2" customFormat="1" ht="12">
      <c r="A209" s="26"/>
      <c r="B209" s="133"/>
      <c r="C209" s="134" t="s">
        <v>452</v>
      </c>
      <c r="D209" s="134" t="s">
        <v>106</v>
      </c>
      <c r="E209" s="135" t="s">
        <v>453</v>
      </c>
      <c r="F209" s="136" t="s">
        <v>454</v>
      </c>
      <c r="G209" s="137" t="s">
        <v>441</v>
      </c>
      <c r="H209" s="138">
        <v>1</v>
      </c>
      <c r="I209" s="138"/>
      <c r="J209" s="138"/>
      <c r="K209" s="139"/>
      <c r="L209" s="27"/>
      <c r="M209" s="140" t="s">
        <v>1</v>
      </c>
      <c r="N209" s="141" t="s">
        <v>36</v>
      </c>
      <c r="O209" s="142">
        <v>0</v>
      </c>
      <c r="P209" s="142">
        <f t="shared" si="36"/>
        <v>0</v>
      </c>
      <c r="Q209" s="142">
        <v>0</v>
      </c>
      <c r="R209" s="142">
        <f t="shared" si="37"/>
        <v>0</v>
      </c>
      <c r="S209" s="142">
        <v>0</v>
      </c>
      <c r="T209" s="143">
        <f t="shared" si="38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4" t="s">
        <v>442</v>
      </c>
      <c r="AT209" s="144" t="s">
        <v>106</v>
      </c>
      <c r="AU209" s="144" t="s">
        <v>75</v>
      </c>
      <c r="AY209" s="14" t="s">
        <v>103</v>
      </c>
      <c r="BE209" s="145">
        <f t="shared" si="39"/>
        <v>0</v>
      </c>
      <c r="BF209" s="145">
        <f t="shared" si="40"/>
        <v>0</v>
      </c>
      <c r="BG209" s="145">
        <f t="shared" si="41"/>
        <v>0</v>
      </c>
      <c r="BH209" s="145">
        <f t="shared" si="42"/>
        <v>0</v>
      </c>
      <c r="BI209" s="145">
        <f t="shared" si="43"/>
        <v>0</v>
      </c>
      <c r="BJ209" s="14" t="s">
        <v>111</v>
      </c>
      <c r="BK209" s="146">
        <f t="shared" si="44"/>
        <v>0</v>
      </c>
      <c r="BL209" s="14" t="s">
        <v>442</v>
      </c>
      <c r="BM209" s="144" t="s">
        <v>455</v>
      </c>
    </row>
    <row r="210" spans="1:65" s="2" customFormat="1" ht="12">
      <c r="A210" s="26"/>
      <c r="B210" s="133"/>
      <c r="C210" s="134" t="s">
        <v>456</v>
      </c>
      <c r="D210" s="134" t="s">
        <v>106</v>
      </c>
      <c r="E210" s="135" t="s">
        <v>457</v>
      </c>
      <c r="F210" s="136" t="s">
        <v>458</v>
      </c>
      <c r="G210" s="137" t="s">
        <v>441</v>
      </c>
      <c r="H210" s="138">
        <v>1</v>
      </c>
      <c r="I210" s="138"/>
      <c r="J210" s="138"/>
      <c r="K210" s="139"/>
      <c r="L210" s="27"/>
      <c r="M210" s="140" t="s">
        <v>1</v>
      </c>
      <c r="N210" s="141" t="s">
        <v>36</v>
      </c>
      <c r="O210" s="142">
        <v>0</v>
      </c>
      <c r="P210" s="142">
        <f t="shared" si="36"/>
        <v>0</v>
      </c>
      <c r="Q210" s="142">
        <v>0</v>
      </c>
      <c r="R210" s="142">
        <f t="shared" si="37"/>
        <v>0</v>
      </c>
      <c r="S210" s="142">
        <v>0</v>
      </c>
      <c r="T210" s="143">
        <f t="shared" si="38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4" t="s">
        <v>442</v>
      </c>
      <c r="AT210" s="144" t="s">
        <v>106</v>
      </c>
      <c r="AU210" s="144" t="s">
        <v>75</v>
      </c>
      <c r="AY210" s="14" t="s">
        <v>103</v>
      </c>
      <c r="BE210" s="145">
        <f t="shared" si="39"/>
        <v>0</v>
      </c>
      <c r="BF210" s="145">
        <f t="shared" si="40"/>
        <v>0</v>
      </c>
      <c r="BG210" s="145">
        <f t="shared" si="41"/>
        <v>0</v>
      </c>
      <c r="BH210" s="145">
        <f t="shared" si="42"/>
        <v>0</v>
      </c>
      <c r="BI210" s="145">
        <f t="shared" si="43"/>
        <v>0</v>
      </c>
      <c r="BJ210" s="14" t="s">
        <v>111</v>
      </c>
      <c r="BK210" s="146">
        <f t="shared" si="44"/>
        <v>0</v>
      </c>
      <c r="BL210" s="14" t="s">
        <v>442</v>
      </c>
      <c r="BM210" s="144" t="s">
        <v>459</v>
      </c>
    </row>
    <row r="211" spans="1:65" s="2" customFormat="1" ht="24">
      <c r="A211" s="26"/>
      <c r="B211" s="133"/>
      <c r="C211" s="134" t="s">
        <v>460</v>
      </c>
      <c r="D211" s="134" t="s">
        <v>106</v>
      </c>
      <c r="E211" s="135" t="s">
        <v>461</v>
      </c>
      <c r="F211" s="136" t="s">
        <v>462</v>
      </c>
      <c r="G211" s="137" t="s">
        <v>441</v>
      </c>
      <c r="H211" s="138">
        <v>1</v>
      </c>
      <c r="I211" s="138"/>
      <c r="J211" s="138"/>
      <c r="K211" s="139"/>
      <c r="L211" s="27"/>
      <c r="M211" s="156" t="s">
        <v>1</v>
      </c>
      <c r="N211" s="157" t="s">
        <v>36</v>
      </c>
      <c r="O211" s="158">
        <v>0</v>
      </c>
      <c r="P211" s="158">
        <f t="shared" si="36"/>
        <v>0</v>
      </c>
      <c r="Q211" s="158">
        <v>0</v>
      </c>
      <c r="R211" s="158">
        <f t="shared" si="37"/>
        <v>0</v>
      </c>
      <c r="S211" s="158">
        <v>0</v>
      </c>
      <c r="T211" s="159">
        <f t="shared" si="38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4" t="s">
        <v>442</v>
      </c>
      <c r="AT211" s="144" t="s">
        <v>106</v>
      </c>
      <c r="AU211" s="144" t="s">
        <v>75</v>
      </c>
      <c r="AY211" s="14" t="s">
        <v>103</v>
      </c>
      <c r="BE211" s="145">
        <f t="shared" si="39"/>
        <v>0</v>
      </c>
      <c r="BF211" s="145">
        <f t="shared" si="40"/>
        <v>0</v>
      </c>
      <c r="BG211" s="145">
        <f t="shared" si="41"/>
        <v>0</v>
      </c>
      <c r="BH211" s="145">
        <f t="shared" si="42"/>
        <v>0</v>
      </c>
      <c r="BI211" s="145">
        <f t="shared" si="43"/>
        <v>0</v>
      </c>
      <c r="BJ211" s="14" t="s">
        <v>111</v>
      </c>
      <c r="BK211" s="146">
        <f t="shared" si="44"/>
        <v>0</v>
      </c>
      <c r="BL211" s="14" t="s">
        <v>442</v>
      </c>
      <c r="BM211" s="144" t="s">
        <v>463</v>
      </c>
    </row>
    <row r="212" spans="1:65" s="2" customFormat="1">
      <c r="A212" s="26"/>
      <c r="B212" s="41"/>
      <c r="C212" s="42"/>
      <c r="D212" s="42"/>
      <c r="E212" s="42"/>
      <c r="F212" s="42"/>
      <c r="G212" s="42"/>
      <c r="H212" s="42"/>
      <c r="I212" s="42"/>
      <c r="J212" s="42"/>
      <c r="K212" s="42"/>
      <c r="L212" s="27"/>
      <c r="M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</row>
  </sheetData>
  <autoFilter ref="C116:K211" xr:uid="{00000000-0009-0000-0000-000001000000}"/>
  <mergeCells count="6">
    <mergeCell ref="E109:H109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SO01 - LTC - LEOPOLDOVSKÝ...</vt:lpstr>
      <vt:lpstr>'Rekapitulácia stavby'!Názvy_tlače</vt:lpstr>
      <vt:lpstr>'SO01 - LTC - LEOPOLDOVSKÝ...'!Názvy_tlače</vt:lpstr>
      <vt:lpstr>'Rekapitulácia stavby'!Oblasť_tlače</vt:lpstr>
      <vt:lpstr>'SO01 - LTC - LEOPOLDOVSKÝ...'!Oblasť_tlače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JANKO\JANKO</dc:creator>
  <cp:lastModifiedBy>JANKO</cp:lastModifiedBy>
  <dcterms:created xsi:type="dcterms:W3CDTF">2021-03-11T19:08:40Z</dcterms:created>
  <dcterms:modified xsi:type="dcterms:W3CDTF">2021-03-22T13:28:19Z</dcterms:modified>
</cp:coreProperties>
</file>